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hidePivotFieldList="1"/>
  <bookViews>
    <workbookView windowWidth="28800" windowHeight="12375" tabRatio="855" firstSheet="1" activeTab="14"/>
  </bookViews>
  <sheets>
    <sheet name="目录" sheetId="16" state="hidden" r:id="rId1"/>
    <sheet name="表1-1" sheetId="27" r:id="rId2"/>
    <sheet name="表1-2" sheetId="1" r:id="rId3"/>
    <sheet name="表2" sheetId="2" r:id="rId4"/>
    <sheet name="表3" sheetId="3" r:id="rId5"/>
    <sheet name="表4-1" sheetId="26" r:id="rId6"/>
    <sheet name="表4-2" sheetId="4" r:id="rId7"/>
    <sheet name="表5" sheetId="5" r:id="rId8"/>
    <sheet name="表6 (2)" sheetId="47" state="hidden" r:id="rId9"/>
    <sheet name="表6" sheetId="6" r:id="rId10"/>
    <sheet name="表7" sheetId="36" r:id="rId11"/>
    <sheet name="表8" sheetId="8" r:id="rId12"/>
    <sheet name="表9" sheetId="37" r:id="rId13"/>
    <sheet name="表10-1 " sheetId="38" r:id="rId14"/>
    <sheet name="表10-2" sheetId="39" r:id="rId15"/>
    <sheet name="表11" sheetId="40" r:id="rId16"/>
    <sheet name="表12" sheetId="41" r:id="rId17"/>
    <sheet name="表13" sheetId="42" r:id="rId18"/>
    <sheet name="表14" sheetId="43" r:id="rId19"/>
    <sheet name="表15" sheetId="44" r:id="rId20"/>
    <sheet name="表16" sheetId="45" r:id="rId21"/>
    <sheet name="表17" sheetId="48" r:id="rId22"/>
  </sheets>
  <externalReferences>
    <externalReference r:id="rId24"/>
  </externalReferences>
  <definedNames>
    <definedName name="_xlnm._FilterDatabase" localSheetId="10" hidden="1">表7!$A$4:$G$325</definedName>
    <definedName name="_xlnm._FilterDatabase" localSheetId="12" hidden="1">表9!$A$6:$Q$301</definedName>
    <definedName name="_xlnm._FilterDatabase" localSheetId="13" hidden="1">'表10-1 '!$A$5:$N$2513</definedName>
    <definedName name="_xlnm._FilterDatabase" localSheetId="14" hidden="1">'表10-2'!$A$5:$N$1259</definedName>
    <definedName name="_xlnm._FilterDatabase" localSheetId="16" hidden="1">表12!$A$5:$H$284</definedName>
    <definedName name="_xlnm._FilterDatabase" localSheetId="17" hidden="1">表13!$A$5:$G$401</definedName>
    <definedName name="_xlnm._FilterDatabase" localSheetId="18" hidden="1">表14!$A$4:$Q$283</definedName>
    <definedName name="_xlnm._FilterDatabase" localSheetId="19" hidden="1">表15!$A$4:$M$283</definedName>
    <definedName name="_xlnm._FilterDatabase" localSheetId="21" hidden="1">表17!$A$6:$X$289</definedName>
    <definedName name="_Fill" hidden="1">[1]eqpmad2!#REF!</definedName>
    <definedName name="_xlnm._FilterDatabase" localSheetId="6" hidden="1">'表4-2'!$A$1:$F$33</definedName>
    <definedName name="_Order1" hidden="1">255</definedName>
    <definedName name="_Order2" hidden="1">255</definedName>
    <definedName name="_xlnm.Print_Area" localSheetId="1">'表1-1'!$A$1:$F$34</definedName>
    <definedName name="_xlnm.Print_Area" localSheetId="2">'表1-2'!$A$1:$Q$33</definedName>
    <definedName name="_xlnm.Print_Area" localSheetId="3">表2!$A$1:$F$29</definedName>
    <definedName name="_xlnm.Print_Area" localSheetId="4">表3!$A$1:$F$22</definedName>
    <definedName name="_xlnm.Print_Area" localSheetId="5">'表4-1'!$A$1:$F$34</definedName>
    <definedName name="_xlnm.Print_Area" localSheetId="6">'表4-2'!$A$1:$F$33</definedName>
    <definedName name="_xlnm.Print_Area" localSheetId="7">表5!$A$1:$F$29</definedName>
    <definedName name="_xlnm.Print_Area" localSheetId="9">表6!$A$1:$F$22</definedName>
    <definedName name="_xlnm.Print_Area" localSheetId="11">表8!$A$1:$F$5</definedName>
    <definedName name="人员2013" hidden="1">#N/A</definedName>
    <definedName name="_xlnm.Print_Area" localSheetId="10">表7!$A$1:$G$325</definedName>
    <definedName name="_xlnm.Print_Titles" localSheetId="10">表7!$2:$4</definedName>
    <definedName name="_xlnm.Print_Area" localSheetId="12">表9!$A$1:$P$301</definedName>
    <definedName name="_xlnm.Print_Titles" localSheetId="12">表9!$2:$6</definedName>
    <definedName name="_xlnm.Print_Area" localSheetId="13">'表10-1 '!$A$1:$M$2513</definedName>
    <definedName name="_xlnm.Print_Titles" localSheetId="13">'表10-1 '!$2:$5</definedName>
    <definedName name="_xlnm.Print_Area" localSheetId="14">'表10-2'!$A$1:$M$1259</definedName>
    <definedName name="_xlnm.Print_Titles" localSheetId="14">'表10-2'!$2:$5</definedName>
    <definedName name="_xlnm.Print_Area" localSheetId="16">表12!$A$1:$G$284</definedName>
    <definedName name="_xlnm.Print_Titles" localSheetId="16">表12!$2:$5</definedName>
    <definedName name="_xlnm.Print_Titles" localSheetId="17">表13!$2:$5</definedName>
    <definedName name="_xlnm.Print_Area" localSheetId="18">表14!$A$1:$O$283</definedName>
    <definedName name="_xlnm.Print_Titles" localSheetId="18">表14!$2:$4</definedName>
    <definedName name="_xlnm.Print_Area" localSheetId="19">表15!$A$1:$L$283</definedName>
    <definedName name="_xlnm.Print_Titles" localSheetId="19">表15!$2:$4</definedName>
    <definedName name="_xlnm.Print_Area" localSheetId="20">表16!$A$1:$E$13</definedName>
    <definedName name="_xlnm.Print_Area" localSheetId="8">'表6 (2)'!$A$1:$F$22</definedName>
    <definedName name="_xlnm.Print_Area" localSheetId="21">表17!$A$1:$T$289</definedName>
    <definedName name="_xlnm.Print_Titles" localSheetId="21">表17!$2:$6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author>
  </authors>
  <commentList>
    <comment ref="B10" authorId="0">
      <text>
        <r>
          <rPr>
            <b/>
            <sz val="9"/>
            <rFont val="宋体"/>
            <charset val="134"/>
          </rPr>
          <t>admin:</t>
        </r>
        <r>
          <rPr>
            <sz val="9"/>
            <rFont val="宋体"/>
            <charset val="134"/>
          </rPr>
          <t xml:space="preserve">
转移支付＋未下达老基数+平衡预算预期下达
</t>
        </r>
      </text>
    </comment>
  </commentList>
</comments>
</file>

<file path=xl/comments2.xml><?xml version="1.0" encoding="utf-8"?>
<comments xmlns="http://schemas.openxmlformats.org/spreadsheetml/2006/main">
  <authors>
    <author>admin</author>
    <author>Administrator</author>
  </authors>
  <commentList>
    <comment ref="F6" authorId="0">
      <text>
        <r>
          <rPr>
            <b/>
            <sz val="9"/>
            <rFont val="宋体"/>
            <charset val="134"/>
          </rPr>
          <t>admin:</t>
        </r>
        <r>
          <rPr>
            <sz val="9"/>
            <rFont val="宋体"/>
            <charset val="134"/>
          </rPr>
          <t xml:space="preserve">
2025年上级专款79797万元可压减</t>
        </r>
      </text>
    </comment>
    <comment ref="B8" authorId="0">
      <text>
        <r>
          <rPr>
            <b/>
            <sz val="9"/>
            <rFont val="宋体"/>
            <charset val="134"/>
          </rPr>
          <t>admin:</t>
        </r>
        <r>
          <rPr>
            <sz val="9"/>
            <rFont val="宋体"/>
            <charset val="134"/>
          </rPr>
          <t xml:space="preserve">
12月2日上级转移支付数</t>
        </r>
      </text>
    </comment>
    <comment ref="C8" authorId="0">
      <text>
        <r>
          <rPr>
            <b/>
            <sz val="9"/>
            <rFont val="宋体"/>
            <charset val="134"/>
          </rPr>
          <t>admin:</t>
        </r>
        <r>
          <rPr>
            <sz val="9"/>
            <rFont val="宋体"/>
            <charset val="134"/>
          </rPr>
          <t xml:space="preserve">
2025年预算数</t>
        </r>
      </text>
    </comment>
    <comment ref="B13" authorId="0">
      <text>
        <r>
          <rPr>
            <b/>
            <sz val="9"/>
            <rFont val="宋体"/>
            <charset val="134"/>
          </rPr>
          <t>admin:</t>
        </r>
        <r>
          <rPr>
            <sz val="9"/>
            <rFont val="宋体"/>
            <charset val="134"/>
          </rPr>
          <t>2024年决算数</t>
        </r>
      </text>
    </comment>
    <comment ref="C13" authorId="0">
      <text>
        <r>
          <rPr>
            <b/>
            <sz val="9"/>
            <rFont val="宋体"/>
            <charset val="134"/>
          </rPr>
          <t>admin:</t>
        </r>
        <r>
          <rPr>
            <sz val="9"/>
            <rFont val="宋体"/>
            <charset val="134"/>
          </rPr>
          <t xml:space="preserve">
2025年预计执行数</t>
        </r>
      </text>
    </comment>
    <comment ref="B16" authorId="0">
      <text>
        <r>
          <rPr>
            <b/>
            <sz val="9"/>
            <rFont val="宋体"/>
            <charset val="134"/>
          </rPr>
          <t>admin:</t>
        </r>
        <r>
          <rPr>
            <sz val="9"/>
            <rFont val="宋体"/>
            <charset val="134"/>
          </rPr>
          <t xml:space="preserve">
2025年调整预算数</t>
        </r>
      </text>
    </comment>
    <comment ref="I16" authorId="1">
      <text>
        <r>
          <rPr>
            <b/>
            <sz val="9"/>
            <rFont val="宋体"/>
            <charset val="134"/>
          </rPr>
          <t>144万为单位付息</t>
        </r>
        <r>
          <rPr>
            <sz val="9"/>
            <rFont val="宋体"/>
            <charset val="134"/>
          </rPr>
          <t xml:space="preserve">
</t>
        </r>
      </text>
    </comment>
    <comment ref="B20" authorId="0">
      <text>
        <r>
          <rPr>
            <b/>
            <sz val="9"/>
            <rFont val="宋体"/>
            <charset val="134"/>
          </rPr>
          <t>admin:</t>
        </r>
        <r>
          <rPr>
            <sz val="9"/>
            <rFont val="宋体"/>
            <charset val="134"/>
          </rPr>
          <t xml:space="preserve">
2025年调整预算数</t>
        </r>
      </text>
    </comment>
  </commentList>
</comments>
</file>

<file path=xl/comments3.xml><?xml version="1.0" encoding="utf-8"?>
<comments xmlns="http://schemas.openxmlformats.org/spreadsheetml/2006/main">
  <authors>
    <author>admin</author>
  </authors>
  <commentList>
    <comment ref="B10" authorId="0">
      <text>
        <r>
          <rPr>
            <b/>
            <sz val="9"/>
            <rFont val="宋体"/>
            <charset val="134"/>
          </rPr>
          <t>admin:</t>
        </r>
        <r>
          <rPr>
            <sz val="9"/>
            <rFont val="宋体"/>
            <charset val="134"/>
          </rPr>
          <t xml:space="preserve">
转移支付＋未下达老基数+平衡预算预期下达
</t>
        </r>
      </text>
    </comment>
  </commentList>
</comments>
</file>

<file path=xl/comments4.xml><?xml version="1.0" encoding="utf-8"?>
<comments xmlns="http://schemas.openxmlformats.org/spreadsheetml/2006/main">
  <authors>
    <author>熊小飞/预算处（编审中心）/湖北省财政厅</author>
    <author>admin</author>
  </authors>
  <commentList>
    <comment ref="A81" authorId="0">
      <text>
        <r>
          <rPr>
            <sz val="9"/>
            <rFont val="宋体"/>
            <charset val="134"/>
          </rPr>
          <t>注意人防指挥中心补助基数、洪湖湿地调整问题</t>
        </r>
      </text>
    </comment>
    <comment ref="A87" authorId="1">
      <text>
        <r>
          <rPr>
            <sz val="9"/>
            <rFont val="宋体"/>
            <charset val="134"/>
          </rPr>
          <t>admin:
2018年7-12月半年</t>
        </r>
      </text>
    </comment>
    <comment ref="A106" authorId="0">
      <text>
        <r>
          <rPr>
            <sz val="9"/>
            <rFont val="宋体"/>
            <charset val="134"/>
          </rPr>
          <t xml:space="preserve">2014年一次性补助2012-2014年1128万元，从2015年起每年376万元。
</t>
        </r>
      </text>
    </comment>
    <comment ref="A268" authorId="1">
      <text>
        <r>
          <rPr>
            <b/>
            <sz val="9"/>
            <rFont val="宋体"/>
            <charset val="134"/>
          </rPr>
          <t>admin:</t>
        </r>
        <r>
          <rPr>
            <sz val="9"/>
            <rFont val="宋体"/>
            <charset val="134"/>
          </rPr>
          <t xml:space="preserve">
261</t>
        </r>
      </text>
    </comment>
  </commentList>
</comments>
</file>

<file path=xl/sharedStrings.xml><?xml version="1.0" encoding="utf-8"?>
<sst xmlns="http://schemas.openxmlformats.org/spreadsheetml/2006/main" count="9569" uniqueCount="4309">
  <si>
    <t>目录</t>
  </si>
  <si>
    <t>表号</t>
  </si>
  <si>
    <t>标题</t>
  </si>
  <si>
    <t>备注</t>
  </si>
  <si>
    <t>表1-1</t>
  </si>
  <si>
    <t>2022年地方财政总收入执行情况表</t>
  </si>
  <si>
    <t>表1-2</t>
  </si>
  <si>
    <t>2022年一般公共预算收入执行情况表</t>
  </si>
  <si>
    <t>表2</t>
  </si>
  <si>
    <t>2022年一般公共预算支出执行情况表</t>
  </si>
  <si>
    <t>表3</t>
  </si>
  <si>
    <t>2022年一般公共预算收支执行平衡表</t>
  </si>
  <si>
    <t>表4-1</t>
  </si>
  <si>
    <t>2023年地方财政总收入预算表</t>
  </si>
  <si>
    <t>表4-2</t>
  </si>
  <si>
    <t>2023年一般公共预算收入预算表</t>
  </si>
  <si>
    <t>表5</t>
  </si>
  <si>
    <t>2023年一般公共预算支出预算表</t>
  </si>
  <si>
    <t>表6</t>
  </si>
  <si>
    <t>2023年一般公共预算收支平衡表</t>
  </si>
  <si>
    <t>表7</t>
  </si>
  <si>
    <t>2023年一般共预算上级转移支付表</t>
  </si>
  <si>
    <t>表8</t>
  </si>
  <si>
    <t>2022年本级政府一般债务限额和余额情况表</t>
  </si>
  <si>
    <t>表9</t>
  </si>
  <si>
    <t>2023年部门预算收入来源分类汇总表</t>
  </si>
  <si>
    <t>表10-1</t>
  </si>
  <si>
    <t>2023年部门预算人员类和公用经费类项目支出表</t>
  </si>
  <si>
    <t>表10-2</t>
  </si>
  <si>
    <t>2023年部门预算其他运转类和特定目标类项目支出表</t>
  </si>
  <si>
    <t>表11</t>
  </si>
  <si>
    <t>2023年一般公共预算财政拨款收支预算总表</t>
  </si>
  <si>
    <t>表12</t>
  </si>
  <si>
    <t>2023年一般公共预算预算支出表（支出类别分类）</t>
  </si>
  <si>
    <t>表13</t>
  </si>
  <si>
    <t>2023年一般公共预算预算支出表（功能项级分类）</t>
  </si>
  <si>
    <t>表14</t>
  </si>
  <si>
    <t>2023年一般公共预算预算支出表（政府经济分类）</t>
  </si>
  <si>
    <t>表15</t>
  </si>
  <si>
    <t>2023年一般公共预算预算支出表（部门经济分类）</t>
  </si>
  <si>
    <t>表16</t>
  </si>
  <si>
    <t>2023年一般公共预算“五公”经费表</t>
  </si>
  <si>
    <t>表17</t>
  </si>
  <si>
    <t>2023年部门预算单位基本信息表（编制与人员）</t>
  </si>
  <si>
    <t>2025年地方财政总收入执行情况表</t>
  </si>
  <si>
    <t>单位：万元</t>
  </si>
  <si>
    <t>收入项目</t>
  </si>
  <si>
    <t>2024年
决算数</t>
  </si>
  <si>
    <t>2025年
调整预算数</t>
  </si>
  <si>
    <t>2025年
执行数</t>
  </si>
  <si>
    <t>2025年执行数
占调整预算%</t>
  </si>
  <si>
    <t>增幅%</t>
  </si>
  <si>
    <t>地方财政总收入合计</t>
  </si>
  <si>
    <t>一、税收收入</t>
  </si>
  <si>
    <t>1.增值税</t>
  </si>
  <si>
    <t>2.消费税</t>
  </si>
  <si>
    <t>3.企业所得税</t>
  </si>
  <si>
    <t>4.个人所得税</t>
  </si>
  <si>
    <t>5.资源税</t>
  </si>
  <si>
    <t>6.城市维护建设税</t>
  </si>
  <si>
    <t>7.房产税</t>
  </si>
  <si>
    <t>8.印花税</t>
  </si>
  <si>
    <t>9.城镇土地使用税</t>
  </si>
  <si>
    <t>10.土地增值税</t>
  </si>
  <si>
    <t>11.车船使用和牌照税</t>
  </si>
  <si>
    <t>12.耕地占用税</t>
  </si>
  <si>
    <t>13.契税</t>
  </si>
  <si>
    <t>14.环保税</t>
  </si>
  <si>
    <t>二、非税收入</t>
  </si>
  <si>
    <t>1.专项收入</t>
  </si>
  <si>
    <t>教育费附加</t>
  </si>
  <si>
    <t>地方教育附加</t>
  </si>
  <si>
    <t>残疾人保障金</t>
  </si>
  <si>
    <t>农田水利收入</t>
  </si>
  <si>
    <t>教育资金收入</t>
  </si>
  <si>
    <t>其他专项收入</t>
  </si>
  <si>
    <t>2.行政性收费收入</t>
  </si>
  <si>
    <t>3.罚没收入</t>
  </si>
  <si>
    <t>4.国有资本经营收入</t>
  </si>
  <si>
    <t>5.国有资产有偿使用收入</t>
  </si>
  <si>
    <t>6.政府住房基金收入</t>
  </si>
  <si>
    <t>7.其他收入</t>
  </si>
  <si>
    <t>2025年一般公共预算收入执行情况表</t>
  </si>
  <si>
    <t>截至12月18日完成数</t>
  </si>
  <si>
    <t>税务剩余9201万元</t>
  </si>
  <si>
    <t>非税剩余</t>
  </si>
  <si>
    <t>目前预计收入</t>
  </si>
  <si>
    <t>预计调库</t>
  </si>
  <si>
    <t>目前实际完成数</t>
  </si>
  <si>
    <t>差额</t>
  </si>
  <si>
    <t>最终预测数</t>
  </si>
  <si>
    <t>12.22数据</t>
  </si>
  <si>
    <t>一般公共预算收入合计</t>
  </si>
  <si>
    <t>2.企业所得税</t>
  </si>
  <si>
    <t>78,992</t>
  </si>
  <si>
    <t>3.个人所得税</t>
  </si>
  <si>
    <t>9,116</t>
  </si>
  <si>
    <t>4.资源税</t>
  </si>
  <si>
    <t>19,665</t>
  </si>
  <si>
    <t>5.城市维护建设税</t>
  </si>
  <si>
    <t>22,712</t>
  </si>
  <si>
    <t>6.房产税</t>
  </si>
  <si>
    <t>21,677</t>
  </si>
  <si>
    <t>7.印花税</t>
  </si>
  <si>
    <t>9,594</t>
  </si>
  <si>
    <t>8.城镇土地使用税</t>
  </si>
  <si>
    <t>18,913</t>
  </si>
  <si>
    <t>9.土地增值税</t>
  </si>
  <si>
    <t>2,884</t>
  </si>
  <si>
    <t>10.车船使用和牌照税</t>
  </si>
  <si>
    <t>2,519</t>
  </si>
  <si>
    <t>11.耕地占用税</t>
  </si>
  <si>
    <t>1,362</t>
  </si>
  <si>
    <t>12.契税</t>
  </si>
  <si>
    <t>15,296</t>
  </si>
  <si>
    <t>13.环保税</t>
  </si>
  <si>
    <t>475</t>
  </si>
  <si>
    <t>2025年一般公共预算支出执行情况表</t>
  </si>
  <si>
    <t>支出项目</t>
  </si>
  <si>
    <t>一般公共预算支出合计</t>
  </si>
  <si>
    <t>201  一般公共服务支出</t>
  </si>
  <si>
    <t>203  国防支出</t>
  </si>
  <si>
    <t>204  公共安全支出</t>
  </si>
  <si>
    <t>205  教育支出</t>
  </si>
  <si>
    <t>206  科学技术支出</t>
  </si>
  <si>
    <t>207  文化旅游体育与传媒支出</t>
  </si>
  <si>
    <t>208  社会保障和就业支出</t>
  </si>
  <si>
    <t>210  卫生健康支出</t>
  </si>
  <si>
    <t>211  节能环保支出</t>
  </si>
  <si>
    <t>212  城乡社区支出</t>
  </si>
  <si>
    <t>213  农林水支出</t>
  </si>
  <si>
    <t>214  交通运输支出</t>
  </si>
  <si>
    <t>215  资源勘探工业信息等支出</t>
  </si>
  <si>
    <t>216  商业服务业等支出</t>
  </si>
  <si>
    <t>217  金融支出</t>
  </si>
  <si>
    <t>219  援助其他地区支出</t>
  </si>
  <si>
    <t>220  自然资源海洋气象等支出</t>
  </si>
  <si>
    <t>221  住房保障支出</t>
  </si>
  <si>
    <t>222  粮油物资储备支出</t>
  </si>
  <si>
    <t>224  灾害防治及应急管理支出</t>
  </si>
  <si>
    <t>227  预备费</t>
  </si>
  <si>
    <t>229  其他支出</t>
  </si>
  <si>
    <t>232  债务付息支出</t>
  </si>
  <si>
    <t>233  债务发行费用支出</t>
  </si>
  <si>
    <t>2025年一般公共预算收支执行平衡表</t>
  </si>
  <si>
    <t>收                  入</t>
  </si>
  <si>
    <t>支                  出</t>
  </si>
  <si>
    <t>项目</t>
  </si>
  <si>
    <t>2025年调整预算数</t>
  </si>
  <si>
    <t>2025年执行数</t>
  </si>
  <si>
    <t>一、一般公共预算收入</t>
  </si>
  <si>
    <t>一、一般公共预算支出</t>
  </si>
  <si>
    <t>二、转移性收入</t>
  </si>
  <si>
    <t>二、转移性支出</t>
  </si>
  <si>
    <t>1.上级补助收入</t>
  </si>
  <si>
    <t>1.上解上级支出</t>
  </si>
  <si>
    <t xml:space="preserve">  (1)返还性收入</t>
  </si>
  <si>
    <t>(1)原体制上解支出</t>
  </si>
  <si>
    <t xml:space="preserve">  (2)一般性转移支付收入</t>
  </si>
  <si>
    <t>(2)调整体制上解支出</t>
  </si>
  <si>
    <t xml:space="preserve">  (3)专项转移支付收入</t>
  </si>
  <si>
    <t>(3)其他上解支出</t>
  </si>
  <si>
    <t>2.债务转贷收入</t>
  </si>
  <si>
    <t>2.债务还本支出</t>
  </si>
  <si>
    <t>3.上年结余收入</t>
  </si>
  <si>
    <t>3.安排预算稳定调节基金</t>
  </si>
  <si>
    <t xml:space="preserve">  (1)上年结转</t>
  </si>
  <si>
    <t>4.调出资金</t>
  </si>
  <si>
    <t xml:space="preserve">  (2)净结余</t>
  </si>
  <si>
    <t>5.年终结余</t>
  </si>
  <si>
    <t>4.调入资金</t>
  </si>
  <si>
    <t xml:space="preserve">   减：结转下年支出</t>
  </si>
  <si>
    <t xml:space="preserve">  (1)从政府性基金调入</t>
  </si>
  <si>
    <t xml:space="preserve">       累计净结余</t>
  </si>
  <si>
    <t xml:space="preserve">  (2)从国有资本经营调入</t>
  </si>
  <si>
    <t xml:space="preserve">  (3)从其他资金调入</t>
  </si>
  <si>
    <t>5.动用预算稳定调节基金</t>
  </si>
  <si>
    <t>收入总计</t>
  </si>
  <si>
    <t>支出总计</t>
  </si>
  <si>
    <t>2026年地方财政总收入预算表</t>
  </si>
  <si>
    <t>2026年
预算数</t>
  </si>
  <si>
    <t>与调整预算
相比增幅%</t>
  </si>
  <si>
    <t>与执行数
可比增长%</t>
  </si>
  <si>
    <t>2026年一般公共预算收入预算表</t>
  </si>
  <si>
    <t>2026年一般公共预算支出预算表</t>
  </si>
  <si>
    <t>各支出占比%</t>
  </si>
  <si>
    <t>2026年一般公共预算收支平衡表</t>
  </si>
  <si>
    <t>2025年预计执行数</t>
  </si>
  <si>
    <t>2026年预算数</t>
  </si>
  <si>
    <t>代编增加2.5亿元，其中主要：社保2.9亿，农村局0.75亿元，经建0.75亿元，企业股0.5亿元，教科文0.1元，农业-1亿元，预算-1.5亿元，</t>
  </si>
  <si>
    <t>特定目标增加1.3亿元，其中乡镇体制0.7亿元，其他增长0.6亿元</t>
  </si>
  <si>
    <t>人员及运转类增加0.3亿元</t>
  </si>
  <si>
    <t>上年结转减少2.4亿元</t>
  </si>
  <si>
    <t>政府债券</t>
  </si>
  <si>
    <t>国际外国</t>
  </si>
  <si>
    <t>合计</t>
  </si>
  <si>
    <t>一般债</t>
  </si>
  <si>
    <t>专项债</t>
  </si>
  <si>
    <t>还本付息</t>
  </si>
  <si>
    <t>再融资</t>
  </si>
  <si>
    <t>其中：财力还本</t>
  </si>
  <si>
    <t>付息支出</t>
  </si>
  <si>
    <t>其中：财力付息</t>
  </si>
  <si>
    <t>财力还本付息小计</t>
  </si>
  <si>
    <t>发行费</t>
  </si>
  <si>
    <t>2026年一般公共预算税收返还和上级转移支付表</t>
  </si>
  <si>
    <t>科目</t>
  </si>
  <si>
    <t>2023年
调整预算数</t>
  </si>
  <si>
    <t>2023年
执行数</t>
  </si>
  <si>
    <t>2026年
预算数合计</t>
  </si>
  <si>
    <t>本级
统筹财力</t>
  </si>
  <si>
    <t>上级专项</t>
  </si>
  <si>
    <t>一、返还性收入</t>
  </si>
  <si>
    <t>1.增值税税收返还收入</t>
  </si>
  <si>
    <t>2.消费税返还基数</t>
  </si>
  <si>
    <t>3.营改增税收返还收入</t>
  </si>
  <si>
    <t>4.财政体制调整核定返还基数</t>
  </si>
  <si>
    <t>5.成品油价格与税费改革返还基数</t>
  </si>
  <si>
    <t>二、一般转移性收入</t>
  </si>
  <si>
    <t>1.体制补助收入</t>
  </si>
  <si>
    <t>2.均衡性转移支付</t>
  </si>
  <si>
    <t xml:space="preserve">  森林植被恢复资金</t>
  </si>
  <si>
    <t xml:space="preserve">  省级城乡建设发展引导资金（城乡基础 设施建设）</t>
  </si>
  <si>
    <t xml:space="preserve">  省级城乡建设发展引导资金（城乡生活 垃圾分类）</t>
  </si>
  <si>
    <t xml:space="preserve">  省级建筑节能以奖代补资金</t>
  </si>
  <si>
    <t xml:space="preserve">  省级乡镇生活污水治理以奖代补资金</t>
  </si>
  <si>
    <t xml:space="preserve">  省级生态环境保护以奖代补资金</t>
  </si>
  <si>
    <t xml:space="preserve">  省级住建转移支付预算</t>
  </si>
  <si>
    <t xml:space="preserve">  税务系统省级财政统筹经费资金</t>
  </si>
  <si>
    <t xml:space="preserve">  农村客运补贴资金和城市交通发展奖励资金</t>
  </si>
  <si>
    <t xml:space="preserve">  全省适龄妇女宫颈癌筛查经费</t>
  </si>
  <si>
    <t xml:space="preserve">  省级基层治理创新引导资金</t>
  </si>
  <si>
    <t xml:space="preserve">  省级平安建设（综治工作）激励性转移支付资金</t>
  </si>
  <si>
    <t xml:space="preserve">  乡镇公社老放映员省级补助资金基数</t>
  </si>
  <si>
    <t xml:space="preserve">  省级交通运输一般性转移支付基数（行业管理经费）</t>
  </si>
  <si>
    <t xml:space="preserve">  原均衡性转移支付基数</t>
  </si>
  <si>
    <t xml:space="preserve">  原政策性转移支付基数</t>
  </si>
  <si>
    <t xml:space="preserve">  省级森林公安转移支付基数</t>
  </si>
  <si>
    <t xml:space="preserve">  农业转移人口市民化奖补资金</t>
  </si>
  <si>
    <t xml:space="preserve">  省级林业生态文明建设资金(省级公益林补偿)</t>
  </si>
  <si>
    <t>3.县级基本财力保障补助</t>
  </si>
  <si>
    <t xml:space="preserve">  离职村干部岗位补贴补助（基数）</t>
  </si>
  <si>
    <t xml:space="preserve">  在职村干部转移支付补助（基数）</t>
  </si>
  <si>
    <t xml:space="preserve">  村主职干部报酬转移支付（基数）</t>
  </si>
  <si>
    <t xml:space="preserve">  村级运转补助（农村税费改革补助划转）</t>
  </si>
  <si>
    <t xml:space="preserve">  省级重点贫困村补助资金（基数）</t>
  </si>
  <si>
    <t xml:space="preserve">  村级组织运转保障新增经费及村主职干部养老保险缴费补贴</t>
  </si>
  <si>
    <t xml:space="preserve">  村主职干部养老保险缴费补贴</t>
  </si>
  <si>
    <t xml:space="preserve">  原规范津补贴和绩效工资补助</t>
  </si>
  <si>
    <t xml:space="preserve">  2014年新增规范津补贴和绩效工资补助</t>
  </si>
  <si>
    <t xml:space="preserve">  义务教育绩效工资</t>
  </si>
  <si>
    <t xml:space="preserve">  公共卫生绩效工资</t>
  </si>
  <si>
    <t xml:space="preserve">  取消涉企收费补助基数</t>
  </si>
  <si>
    <t xml:space="preserve">  “以钱养事”补助（基数）</t>
  </si>
  <si>
    <t xml:space="preserve">  县级基本财力保障转移支付（统筹使用）</t>
  </si>
  <si>
    <t>4.结算补助收入</t>
  </si>
  <si>
    <t xml:space="preserve">  市（州）对县（市）的结算补助</t>
  </si>
  <si>
    <t xml:space="preserve">    中央基建投资预算</t>
  </si>
  <si>
    <t xml:space="preserve">    省预算内基建投资和省级服务业发展引导资金的通知</t>
  </si>
  <si>
    <t xml:space="preserve">    棉花大县奖励省级统筹资金</t>
  </si>
  <si>
    <t xml:space="preserve">    中央实际种粮农民一次性补贴资金</t>
  </si>
  <si>
    <t xml:space="preserve">    棉花大县奖励资金</t>
  </si>
  <si>
    <t xml:space="preserve">    博物馆纪念馆免费开放中央补助资金</t>
  </si>
  <si>
    <t xml:space="preserve">    下派选调生到村工作中央财政补助资金</t>
  </si>
  <si>
    <t xml:space="preserve">    高校毕业生“三支一扶”计划中央财政补助资金</t>
  </si>
  <si>
    <t xml:space="preserve">    公共图书馆、美术馆、文化馆（站）免费开放中央补助资金</t>
  </si>
  <si>
    <t xml:space="preserve">    2020-2022年度跨省异地交通违法罚款收入</t>
  </si>
  <si>
    <t xml:space="preserve">    高校毕业生“三支一扶”计划补助资金</t>
  </si>
  <si>
    <t xml:space="preserve">     棉花大县奖励资金</t>
  </si>
  <si>
    <t xml:space="preserve">    高校毕业生 “三支一扶”计划省级财政补助资金</t>
  </si>
  <si>
    <t xml:space="preserve">    疫情防控财力补助资金</t>
  </si>
  <si>
    <t xml:space="preserve">    医务人员临时性工作补助资金</t>
  </si>
  <si>
    <t xml:space="preserve">    新冠患者救治费用</t>
  </si>
  <si>
    <t>5.资源枯竭型城市补助</t>
  </si>
  <si>
    <t xml:space="preserve">  资源枯竭型城市补助</t>
  </si>
  <si>
    <t>6.产粮油大县奖励资金</t>
  </si>
  <si>
    <t xml:space="preserve">  产粮大县奖励资金</t>
  </si>
  <si>
    <t>7.重点生态功能区转移支付</t>
  </si>
  <si>
    <t xml:space="preserve">  重点生态功能区转移支付</t>
  </si>
  <si>
    <t>8.固定补助收入</t>
  </si>
  <si>
    <t xml:space="preserve">  定额结算补助收入</t>
  </si>
  <si>
    <t xml:space="preserve">  固投调节税暂停征收财政减收补助</t>
  </si>
  <si>
    <t xml:space="preserve">  退耕还林还草地方减收转移支付补助</t>
  </si>
  <si>
    <t xml:space="preserve">  原调资转移支付补助基数</t>
  </si>
  <si>
    <t xml:space="preserve">  2015年新增调资转移支付补助</t>
  </si>
  <si>
    <t xml:space="preserve">  2016年新增调资转移支付补助</t>
  </si>
  <si>
    <t xml:space="preserve">  2018年新增调资转移支付补助</t>
  </si>
  <si>
    <t xml:space="preserve">  2019年新增调资转移支付补助</t>
  </si>
  <si>
    <t>关于下达2024-2025年调资转移支付补助的通知</t>
  </si>
  <si>
    <t xml:space="preserve">  国有农场综合改革转移支付资金</t>
  </si>
  <si>
    <t xml:space="preserve">  国有小三场综合改革转移支付</t>
  </si>
  <si>
    <t xml:space="preserve">  国有农场小型公益事业转移支付资金</t>
  </si>
  <si>
    <t xml:space="preserve">  民办教师转移支付资金（基数）</t>
  </si>
  <si>
    <t xml:space="preserve">  农村税费改革固定性转移支付</t>
  </si>
  <si>
    <t xml:space="preserve">  调减农村税费改革固定性转移支付</t>
  </si>
  <si>
    <t xml:space="preserve">  农村税费改革过渡性转移支付</t>
  </si>
  <si>
    <t xml:space="preserve">  农业税免征取消农业特产税转移支付补助</t>
  </si>
  <si>
    <t xml:space="preserve">  2016年工商系统划转经费</t>
  </si>
  <si>
    <t xml:space="preserve">  2016年质监系统划转经费</t>
  </si>
  <si>
    <t xml:space="preserve">  关于下达全省监察体制改革人员转隶后划转经费基数的通知</t>
  </si>
  <si>
    <t xml:space="preserve">  关于下达2020年中央对地方审计专项补助经费的通知</t>
  </si>
  <si>
    <t xml:space="preserve">  下达工商行政管理专项补助经费</t>
  </si>
  <si>
    <t xml:space="preserve">  农村义务教育骨干教师补助（基数）</t>
  </si>
  <si>
    <t xml:space="preserve">  农村义务教育阶段教师省级统招统派经费（基数）</t>
  </si>
  <si>
    <t xml:space="preserve">  大型泵站公益性排涝电费补助资金（基数）</t>
  </si>
  <si>
    <t xml:space="preserve">  中央政策性破产关闭企业分离办社会职能补助收入</t>
  </si>
  <si>
    <t xml:space="preserve">  2012年新增企事业划转补助基数</t>
  </si>
  <si>
    <t xml:space="preserve">  2011年药监下划补助（含津补贴）</t>
  </si>
  <si>
    <t xml:space="preserve">  食品药品监管体改划转人员经费</t>
  </si>
  <si>
    <t xml:space="preserve">  村级医疗机构补助基数</t>
  </si>
  <si>
    <t xml:space="preserve">  划转原国税部门养老保险缴费和离退休人员经费基数</t>
  </si>
  <si>
    <t xml:space="preserve">  义务教育政策性转移支付（基数）</t>
  </si>
  <si>
    <t xml:space="preserve">  人武职工补助资金</t>
  </si>
  <si>
    <t xml:space="preserve">  调资转移支付补助</t>
  </si>
  <si>
    <t>9.革命老区转移支付补助收入</t>
  </si>
  <si>
    <t xml:space="preserve">  革命老区转移支付补助收入</t>
  </si>
  <si>
    <t>10.巩固脱贫攻坚成果衔接乡村振兴转移支付收入</t>
  </si>
  <si>
    <t xml:space="preserve">  衔接推进乡村振兴补助资金</t>
  </si>
  <si>
    <t>12.公共安全共同财政事权转移支付收入</t>
  </si>
  <si>
    <t xml:space="preserve">  中央政法纪检监察转移支付资金</t>
  </si>
  <si>
    <t xml:space="preserve">  省级政法转移支付资金</t>
  </si>
  <si>
    <t xml:space="preserve">  中央纪检监察转移支付资金</t>
  </si>
  <si>
    <t xml:space="preserve">  公安监所给养和运行维修转移支付资金</t>
  </si>
  <si>
    <t xml:space="preserve">  省级公共法律服务体系建设转移支付资金</t>
  </si>
  <si>
    <t>13.教育共同财政事权转移支付收入</t>
  </si>
  <si>
    <t xml:space="preserve">   城乡义务教育补助经费</t>
  </si>
  <si>
    <t xml:space="preserve">   支持学前教育发展资金</t>
  </si>
  <si>
    <t xml:space="preserve">   义务教育薄弱环节改善与能力提升补助经费</t>
  </si>
  <si>
    <t xml:space="preserve">   现代职业教育质量提升计划奖补资金</t>
  </si>
  <si>
    <t xml:space="preserve">   学生资助补助经费</t>
  </si>
  <si>
    <t xml:space="preserve">   中小学体卫艺活动省级专项资金</t>
  </si>
  <si>
    <t xml:space="preserve">   中小学校车安全省级补助资金</t>
  </si>
  <si>
    <t xml:space="preserve">      改善普通高中学校办学条件补助资金</t>
  </si>
  <si>
    <t>14.科学技术共同财政事权转移支付收入</t>
  </si>
  <si>
    <t xml:space="preserve">   基层科普能力建设转移支付资金</t>
  </si>
  <si>
    <t xml:space="preserve">   区域创新建设资金</t>
  </si>
  <si>
    <t>15.文化旅游体育与传媒共同财政事权转移支付收入</t>
  </si>
  <si>
    <t xml:space="preserve">   国家文物保护资金</t>
  </si>
  <si>
    <t xml:space="preserve">   国家非物质文化遗产保护资金</t>
  </si>
  <si>
    <t xml:space="preserve">   中央支持地方公共文化服务体系建设补助资金</t>
  </si>
  <si>
    <t xml:space="preserve">   省级公共文化服务体系建设资金</t>
  </si>
  <si>
    <t xml:space="preserve">   省级文化遗产保护资金</t>
  </si>
  <si>
    <t xml:space="preserve">   旅游企业贴息省级奖补资金</t>
  </si>
  <si>
    <t>16.社会保障和就业共同财政事权转移支付收入</t>
  </si>
  <si>
    <t xml:space="preserve">   TYSBSH保险接续财政资金</t>
  </si>
  <si>
    <t xml:space="preserve">   中央TYAZ补助经费</t>
  </si>
  <si>
    <t xml:space="preserve">   中央财政机关事业单位养老保险制度改革补助资金</t>
  </si>
  <si>
    <t xml:space="preserve">   中央财政困难群众救助补助资金</t>
  </si>
  <si>
    <t xml:space="preserve">   中央就业补助资金的通知</t>
  </si>
  <si>
    <t xml:space="preserve">   中央JDZYGB补助经费</t>
  </si>
  <si>
    <t>省级民政转移支付资金</t>
  </si>
  <si>
    <t>城乡居民基本养老保险省级财政补助资金</t>
  </si>
  <si>
    <t>企业退休jzgb生活困难补助资金</t>
  </si>
  <si>
    <t>省级财政衔接推进乡村振兴补助资金</t>
  </si>
  <si>
    <t>省级残疾儿童康复救助补助资金</t>
  </si>
  <si>
    <t>残疾人两项补贴资金</t>
  </si>
  <si>
    <t>省级就业补助资金</t>
  </si>
  <si>
    <t>省级困难群众基本殡葬费用补贴资金</t>
  </si>
  <si>
    <t>省级优抚和退役安置转移支付资金</t>
  </si>
  <si>
    <t>中央JDZYGB行政经费</t>
  </si>
  <si>
    <t>中央财政就业补助资金</t>
  </si>
  <si>
    <t>中央财政困难群众救助补助资金</t>
  </si>
  <si>
    <t>中央财政调整基本养老金水平补助资金</t>
  </si>
  <si>
    <t>省属汉外机关事业单位养老保险补助资金</t>
  </si>
  <si>
    <t xml:space="preserve">  中央优抚对象补助经费</t>
  </si>
  <si>
    <t xml:space="preserve">  城乡居民基本养老保险中央财政补助资金</t>
  </si>
  <si>
    <t xml:space="preserve">  中央财政残疾人事业发展补助资金</t>
  </si>
  <si>
    <t>17.医疗卫生共同财政事权转移支付收入</t>
  </si>
  <si>
    <t xml:space="preserve">  基本公共卫生服务补助资金</t>
  </si>
  <si>
    <t xml:space="preserve">  基本药物制度补助资金</t>
  </si>
  <si>
    <t>省级计划生育转移支付资金</t>
  </si>
  <si>
    <t>医疗服务与保障能力提升（公立医院综合改革）补助资金</t>
  </si>
  <si>
    <t>医疗服务与保障能力提升（卫生健康人才培养）补助资金</t>
  </si>
  <si>
    <t xml:space="preserve">  优抚对象医疗保障经费</t>
  </si>
  <si>
    <t>中央财政医疗救助补助资金</t>
  </si>
  <si>
    <t>中央财政医疗服务与保障能力提升补助资金（医疗保障服务能力建设部分）</t>
  </si>
  <si>
    <t>省级部分卫生健康转移支付资金</t>
  </si>
  <si>
    <t>省级卫生健康领域转移支付资金</t>
  </si>
  <si>
    <t>省级卫生健康人才培养补助资金</t>
  </si>
  <si>
    <t>中央财政基本公共卫生服务补助资金</t>
  </si>
  <si>
    <t>中央财政医疗服务与保障能力提升（公立医院综合改革）补助资金</t>
  </si>
  <si>
    <t>中央和省级财政基本药物制度补助资金</t>
  </si>
  <si>
    <t>中央财政计划生育转移支付资金</t>
  </si>
  <si>
    <t>中央财政育儿补贴补助资金预算</t>
  </si>
  <si>
    <t>中央和省级财政医疗救助补助资金</t>
  </si>
  <si>
    <t>省级基本公共卫生补助资金</t>
  </si>
  <si>
    <t>省级人口发展与老龄健康一般转移支付资金</t>
  </si>
  <si>
    <t>18.节能环保共同财政事权转移支付收入</t>
  </si>
  <si>
    <t>中央林业草原生态保护恢复资金</t>
  </si>
  <si>
    <t>林业草原生态保护恢复资金</t>
  </si>
  <si>
    <t>19.农林水共同财政事权转移支付收入</t>
  </si>
  <si>
    <t>省级农业相关转移支付资金</t>
  </si>
  <si>
    <t>中央耕地建设与利用资金</t>
  </si>
  <si>
    <t>中央和省级农业防灾减灾资金（病虫害防治）</t>
  </si>
  <si>
    <t>中央农业相关转移支付资金（粮油生产保障资金）</t>
  </si>
  <si>
    <t>中央农业相关转移支付资金（农业产业发展资金）</t>
  </si>
  <si>
    <t>中央农业相关转移支付资金（农业防灾减灾和水利救灾资金）</t>
  </si>
  <si>
    <t>中央农业相关转移支付资金（农业经营主体能力提升资金）</t>
  </si>
  <si>
    <t>中央农业相关转移支付资金（农业生态资源保护）</t>
  </si>
  <si>
    <t>省级林业生态文明建设资金</t>
  </si>
  <si>
    <t>省级水利改革发展资金</t>
  </si>
  <si>
    <t>中央和省级农业转移支付资金</t>
  </si>
  <si>
    <t>中央林业改革发展资金</t>
  </si>
  <si>
    <t>稻谷目标价格补贴资金</t>
  </si>
  <si>
    <t>水利救灾资金（省级防汛抗旱应急补助资金）</t>
  </si>
  <si>
    <t>水利救灾资金</t>
  </si>
  <si>
    <t>中央和省级农业防灾减灾资金（动物防疫补助）</t>
  </si>
  <si>
    <t>中央和省农机购置与应用补贴资金</t>
  </si>
  <si>
    <t>中央粮油生产保障资金（扩种油菜）</t>
  </si>
  <si>
    <t>中央林业草原改革发展资金</t>
  </si>
  <si>
    <t>中央农业社会化服务资金</t>
  </si>
  <si>
    <t>高标准农田土地整治存量项目资金</t>
  </si>
  <si>
    <t xml:space="preserve">     中央大中型水库移民后期扶持资金</t>
  </si>
  <si>
    <t xml:space="preserve">  农业保险保费补贴资金</t>
  </si>
  <si>
    <t xml:space="preserve">  目标价格补贴（稻谷）</t>
  </si>
  <si>
    <t xml:space="preserve">  中央耕地地力保护补贴资金</t>
  </si>
  <si>
    <t xml:space="preserve">  中央高标准农田建设补助资金</t>
  </si>
  <si>
    <t xml:space="preserve">  林改减征“两金”补偿资金</t>
  </si>
  <si>
    <t xml:space="preserve">  省级生态公益林补偿资金</t>
  </si>
  <si>
    <t xml:space="preserve">  中央水利发展资金</t>
  </si>
  <si>
    <t>20.交通运输共同财政事权转移支付收入</t>
  </si>
  <si>
    <t>车辆购置税收入补助地方一般公路项目资金</t>
  </si>
  <si>
    <t xml:space="preserve">   车辆购置税收入补助地方一般项目资金</t>
  </si>
  <si>
    <t>成品油税费改革转移支付预算</t>
  </si>
  <si>
    <t>省级交通一般性转移支付预算</t>
  </si>
  <si>
    <t>政府还贷二级公路取消收费后补助资金</t>
  </si>
  <si>
    <t>调整2023年交通一般性转移支付资金</t>
  </si>
  <si>
    <t>全省公路货物运输业发展奖补资金</t>
  </si>
  <si>
    <t>普通公路省统贷债务补助资金</t>
  </si>
  <si>
    <t>交通运输一般性转移支付资金</t>
  </si>
  <si>
    <t>省级交通运输一般性转移支付资金</t>
  </si>
  <si>
    <t>21.住房保障共同财政事权转移支付收入</t>
  </si>
  <si>
    <t>中央和省级农村危房改造补助资金</t>
  </si>
  <si>
    <t>中央财政城镇保障性安居工程补助资金</t>
  </si>
  <si>
    <t>22.粮油物资储备共同财政事权转移支付收入</t>
  </si>
  <si>
    <t xml:space="preserve">  粮食风险基金省级包干补助资金</t>
  </si>
  <si>
    <t>23.灾害防治及应急管理共同财政事权转移支付收入</t>
  </si>
  <si>
    <t>中央自然灾害救灾资金（干旱灾害）</t>
  </si>
  <si>
    <t>全省防灾减灾体系建设资金</t>
  </si>
  <si>
    <t>省级应急能力与安全生产专项资金及省级救灾物资代储费</t>
  </si>
  <si>
    <t>中央和省级自然灾害救灾资金</t>
  </si>
  <si>
    <t>24.增值税留抵退税转移支付</t>
  </si>
  <si>
    <t xml:space="preserve">  大中型企业留抵退税补助</t>
  </si>
  <si>
    <t>25.其他退税减税降费转移支付</t>
  </si>
  <si>
    <t xml:space="preserve">  其他减税降费补助</t>
  </si>
  <si>
    <t>26.其他一般性转移支付补助收入</t>
  </si>
  <si>
    <t>省财政厅关于下达2025年国有企业退休社会化管理补助资金的通知</t>
  </si>
  <si>
    <t>三、专项转移支付收入</t>
  </si>
  <si>
    <t>[201]一般公共服务支出</t>
  </si>
  <si>
    <t>药品监管补助资金</t>
  </si>
  <si>
    <t>纪检监察补助经费</t>
  </si>
  <si>
    <t>全省基层共青团工作经费</t>
  </si>
  <si>
    <t>省机构编制工作“以奖代补”专项资金</t>
  </si>
  <si>
    <t>县级国家综合档案馆建设“以奖代补”专项资金</t>
  </si>
  <si>
    <t>[203]国防支出</t>
  </si>
  <si>
    <t xml:space="preserve">   征兵工作经费</t>
  </si>
  <si>
    <t>[205]教育支出</t>
  </si>
  <si>
    <t>[206]科学技术支出</t>
  </si>
  <si>
    <t>省级科技创新专项资金</t>
  </si>
  <si>
    <t>[207]文化体育与传媒支出</t>
  </si>
  <si>
    <t>省财政厅关于下达2023年省级旅游发展专项资金的通知</t>
  </si>
  <si>
    <t>[208]社会保障和就业支出</t>
  </si>
  <si>
    <t>T关于下达2025年社会服务设兜底线工程中央基建投资预算的通知</t>
  </si>
  <si>
    <t>关于下达2023年省预算内基建投资预算的通知</t>
  </si>
  <si>
    <t>省财政厅关于提前下达2023年省总工会专项转移支付预算指标的通知</t>
  </si>
  <si>
    <t>省财政厅关于下达2023年省部级困难劳模补助资金预算的通知</t>
  </si>
  <si>
    <t>[210]卫生健康支出</t>
  </si>
  <si>
    <t>关于紧急下达2023年新型冠状病毒感染疫情应急救治能力提升项目中央基建投资预算的通知</t>
  </si>
  <si>
    <t xml:space="preserve">省财政厅关于拨付2023年重大疾病患者春节慰问资金的通知	</t>
  </si>
  <si>
    <t>省财政厅关于提前下达2025年重大传染病防控经费预算的通知</t>
  </si>
  <si>
    <t>省财政厅关于提前下达中央财政重大公共卫生服务补助资金预算</t>
  </si>
  <si>
    <t>省财政厅关于下达2023年重大传染病防控经费预算的通知</t>
  </si>
  <si>
    <t>[211]节能环保支出</t>
  </si>
  <si>
    <t xml:space="preserve">  中央土壤污染防治资金</t>
  </si>
  <si>
    <t xml:space="preserve">  大气污染防治资金</t>
  </si>
  <si>
    <t xml:space="preserve">  中央农村环境整治资金</t>
  </si>
  <si>
    <t>[212]城乡社区支出</t>
  </si>
  <si>
    <t>[213]农林水支出</t>
  </si>
  <si>
    <t xml:space="preserve">  普惠金融发展专项资金</t>
  </si>
  <si>
    <t>关于下达2023年藏粮于地藏粮于技专项（动植物保护能力提升工程方向）第四批中央基建投资预算的通知</t>
  </si>
  <si>
    <t>关于下达2023年乡村振兴专项农村人居环境整治中央基建投资预算的通知</t>
  </si>
  <si>
    <t>省财政厅关于提前下达2023年 土地指标跨省域调剂收入安排的支出预算 （中央农村厕所革命整村推进财政奖补资金）的通知</t>
  </si>
  <si>
    <t>省财政厅关于提前下达2025年中央农村综合改革转移支付资金的通知</t>
  </si>
  <si>
    <t>省财政厅关于下达2022年第三批省级和提前下达2023年中央普惠金融发展专项资金预算的通知</t>
  </si>
  <si>
    <t>省财政厅关于下达2023年省级农村综合改革转移支付资金的通知</t>
  </si>
  <si>
    <t>省财政厅关于下达2023年省预算内基建投资预算的通知</t>
  </si>
  <si>
    <t>省财政厅关于下达2023年土地指标跨省域调剂收入安排的支出预算（中央农村厕所革命整村推进财政奖补资金）的通知</t>
  </si>
  <si>
    <t>[214]交通运输支出</t>
  </si>
  <si>
    <t>[215]资源勘探工业信息等支出</t>
  </si>
  <si>
    <t>省财政厅关于下达2023年企业上市省级奖励资金（2023年第一批）的通知</t>
  </si>
  <si>
    <t>省财政厅关于下达2023年省级制造业高质量发展专项资金（第二批）的通知</t>
  </si>
  <si>
    <t>[216]商业服务业等支出</t>
  </si>
  <si>
    <t>[220]国土海洋气象等支出</t>
  </si>
  <si>
    <t>补充耕地指标省级补偿资金</t>
  </si>
  <si>
    <t>[221]住房保障支出</t>
  </si>
  <si>
    <t>城市燃气管道等老化更新改造和保障性安居工程专项（保障性安居工程方向）中央基建投资预算</t>
  </si>
  <si>
    <t>城市燃气管道等老化更新改造和保障性安居工程专项（城市燃气管道等老化更新改造方向）中央基建投资预算</t>
  </si>
  <si>
    <t>[222]粮油物资储备支出</t>
  </si>
  <si>
    <t>[224]灾害防治及应急管理支出</t>
  </si>
  <si>
    <t>自然灾害防治体系建设补助资金</t>
  </si>
  <si>
    <t xml:space="preserve">  防震减灾专项资金</t>
  </si>
  <si>
    <t>省级地质灾害防治专项资金</t>
  </si>
  <si>
    <t>[229]其他支出</t>
  </si>
  <si>
    <t>重点地区转型发展专项（资源型地区转型发展方向）第一批中央基建投资预算</t>
  </si>
  <si>
    <t>2025年本级政府一般债务限额和余额情况表</t>
  </si>
  <si>
    <t>2025年
一般债务限额</t>
  </si>
  <si>
    <t>2025年
一般债务转贷额</t>
  </si>
  <si>
    <t>2025年一般债务
偿还本金额</t>
  </si>
  <si>
    <t>2025年末
一般债务余额</t>
  </si>
  <si>
    <t>大冶市本级</t>
  </si>
  <si>
    <t>含外国政府和国际金融组织贷款</t>
  </si>
  <si>
    <t>2026年部门预算收入来源分类汇总表</t>
  </si>
  <si>
    <t>单位
编码</t>
  </si>
  <si>
    <t>单位名称</t>
  </si>
  <si>
    <t>总计</t>
  </si>
  <si>
    <t>财政拨款收入</t>
  </si>
  <si>
    <t>财政
专户
管理
资金
收入</t>
  </si>
  <si>
    <t>单位资金</t>
  </si>
  <si>
    <t>财政
拨款
（补助）</t>
  </si>
  <si>
    <t>纳入预算管理的非税收入拨款</t>
  </si>
  <si>
    <t>小计</t>
  </si>
  <si>
    <t>事业
收入</t>
  </si>
  <si>
    <t>上级
补助
收入</t>
  </si>
  <si>
    <t>附属
单位
上缴
收入</t>
  </si>
  <si>
    <t>事业
单位
经营
收入</t>
  </si>
  <si>
    <t>其他
收入</t>
  </si>
  <si>
    <t>专项
收入
拨款</t>
  </si>
  <si>
    <t>行政事业
单位资产
收益拨款</t>
  </si>
  <si>
    <t>其他纳入
预算管理
非税拨款</t>
  </si>
  <si>
    <t>打印行</t>
  </si>
  <si>
    <t>是</t>
  </si>
  <si>
    <t>行政政法股合计</t>
  </si>
  <si>
    <t>001001</t>
  </si>
  <si>
    <t>市委办公室本级</t>
  </si>
  <si>
    <t>002001</t>
  </si>
  <si>
    <t>市委政研室本级</t>
  </si>
  <si>
    <t>003001</t>
  </si>
  <si>
    <t>市信访局本级</t>
  </si>
  <si>
    <t>004001</t>
  </si>
  <si>
    <t>市委组织部本级</t>
  </si>
  <si>
    <t>004002</t>
  </si>
  <si>
    <t>市委人才办</t>
  </si>
  <si>
    <t>005001</t>
  </si>
  <si>
    <t>市委政法委本级</t>
  </si>
  <si>
    <t>006001</t>
  </si>
  <si>
    <t>市工商业联合会本级</t>
  </si>
  <si>
    <t>007001</t>
  </si>
  <si>
    <t>市妇女联合会本级</t>
  </si>
  <si>
    <t>008001</t>
  </si>
  <si>
    <t>共青团市委本级</t>
  </si>
  <si>
    <t>009001</t>
  </si>
  <si>
    <t>市人大常委会办公室本级</t>
  </si>
  <si>
    <t>010001</t>
  </si>
  <si>
    <t>市政协委员会办公室本级</t>
  </si>
  <si>
    <t>011001</t>
  </si>
  <si>
    <t>市人民政府办公室本级</t>
  </si>
  <si>
    <t>012001</t>
  </si>
  <si>
    <t>市机关事务服务中心本级</t>
  </si>
  <si>
    <t>013001</t>
  </si>
  <si>
    <t>市委编办本级</t>
  </si>
  <si>
    <t>014001</t>
  </si>
  <si>
    <t>市统计局本级</t>
  </si>
  <si>
    <t>015001</t>
  </si>
  <si>
    <t>市审计局本级</t>
  </si>
  <si>
    <t>016001</t>
  </si>
  <si>
    <t>市财政局本级</t>
  </si>
  <si>
    <t>017001</t>
  </si>
  <si>
    <t>市公安局本级</t>
  </si>
  <si>
    <t>018001</t>
  </si>
  <si>
    <t>市司法局本级</t>
  </si>
  <si>
    <t>019001</t>
  </si>
  <si>
    <t>市委统战部</t>
  </si>
  <si>
    <t>020001</t>
  </si>
  <si>
    <t>市纪律检查委员会本级</t>
  </si>
  <si>
    <t>021001</t>
  </si>
  <si>
    <t>市委巡察办本级</t>
  </si>
  <si>
    <t>022001</t>
  </si>
  <si>
    <t>市市场监督管理局本级</t>
  </si>
  <si>
    <t>023001</t>
  </si>
  <si>
    <t>市档案馆本级</t>
  </si>
  <si>
    <t>025001</t>
  </si>
  <si>
    <t>市委社会工作部本级</t>
  </si>
  <si>
    <t>农业股合计</t>
  </si>
  <si>
    <t>市农业农村局本级</t>
  </si>
  <si>
    <t>市畜牧兽医服务中心</t>
  </si>
  <si>
    <t>市农业综合执法大队</t>
  </si>
  <si>
    <t>市生态能源推广服务中心</t>
  </si>
  <si>
    <t>市种植业服务中心</t>
  </si>
  <si>
    <t>市农业特色产业发展中心</t>
  </si>
  <si>
    <t>市农业科学研究所</t>
  </si>
  <si>
    <t>市农业机械服务中心</t>
  </si>
  <si>
    <t>市水产服务中心</t>
  </si>
  <si>
    <t>市三农金融服务中心</t>
  </si>
  <si>
    <t>市农村经济经营服务中心</t>
  </si>
  <si>
    <t>市水利和湖泊局本级</t>
  </si>
  <si>
    <t>大冶湖枢纽工程管理站</t>
  </si>
  <si>
    <t>市人工影响天气办公室本级</t>
  </si>
  <si>
    <t>湖北保安湖湿地管委会本级</t>
  </si>
  <si>
    <t>社会保障股合计</t>
  </si>
  <si>
    <t>市民政局本级</t>
  </si>
  <si>
    <t>市民政局婚姻登记处</t>
  </si>
  <si>
    <t>市殡葬管理局</t>
  </si>
  <si>
    <t>市社会福利中心</t>
  </si>
  <si>
    <t>市救助管理站</t>
  </si>
  <si>
    <t>市殡仪馆</t>
  </si>
  <si>
    <t>市残疾人联合会本级</t>
  </si>
  <si>
    <t>市医疗保障局本级</t>
  </si>
  <si>
    <t>市人力资源和社会保障局本级</t>
  </si>
  <si>
    <t>市公共就业和人才服务局</t>
  </si>
  <si>
    <t>市社会养老保险局</t>
  </si>
  <si>
    <t>市城乡居民社会养老保险局</t>
  </si>
  <si>
    <t>市卫生健康局本级</t>
  </si>
  <si>
    <t>市中医医院</t>
  </si>
  <si>
    <t>市妇幼保健院</t>
  </si>
  <si>
    <t>市防治艾滋病服务中心</t>
  </si>
  <si>
    <t>市疾病预防控制中心</t>
  </si>
  <si>
    <t>市人民医院</t>
  </si>
  <si>
    <t>市第三人民医院</t>
  </si>
  <si>
    <t>罗家桥卫生院</t>
  </si>
  <si>
    <t>还地桥中心卫生院</t>
  </si>
  <si>
    <t>市第四人民医院</t>
  </si>
  <si>
    <t>金山店卫生院</t>
  </si>
  <si>
    <t>陈贵中心卫生院</t>
  </si>
  <si>
    <t>茗山卫生院</t>
  </si>
  <si>
    <t>灵乡卫生院</t>
  </si>
  <si>
    <t>市第二人民医院</t>
  </si>
  <si>
    <t>刘仁八卫生院</t>
  </si>
  <si>
    <t>殷祖中心卫生院</t>
  </si>
  <si>
    <t>金湖卫生院</t>
  </si>
  <si>
    <t>大箕铺卫生院</t>
  </si>
  <si>
    <t>市尹家湖社区卫生服务中心</t>
  </si>
  <si>
    <t>市东风路街道社区卫生服务中心</t>
  </si>
  <si>
    <t>市熊家洲社区卫生服务中心</t>
  </si>
  <si>
    <t>市退役军人事务局本级</t>
  </si>
  <si>
    <t>市红十字会本级</t>
  </si>
  <si>
    <t>经济建设股合计</t>
  </si>
  <si>
    <t>024001</t>
  </si>
  <si>
    <t>市总工会本级</t>
  </si>
  <si>
    <t>市发展和改革局本级</t>
  </si>
  <si>
    <t>市住房和城乡建设局本级</t>
  </si>
  <si>
    <t>市城建重点工程服务中心</t>
  </si>
  <si>
    <t>市城区房管所</t>
  </si>
  <si>
    <t>市城市管理执法局本级</t>
  </si>
  <si>
    <t>市园林绿化管理局</t>
  </si>
  <si>
    <t>市城市排水管理处</t>
  </si>
  <si>
    <t>市燃气管理处</t>
  </si>
  <si>
    <t>市城市管理综合执法大队</t>
  </si>
  <si>
    <t>市城市公园管理处</t>
  </si>
  <si>
    <t>市交通运输局本级</t>
  </si>
  <si>
    <t>市交通运输综合执法大队</t>
  </si>
  <si>
    <t>市交通物流发展中心</t>
  </si>
  <si>
    <t>市公路管理局</t>
  </si>
  <si>
    <t>市农村公路管理局</t>
  </si>
  <si>
    <t>市政数局本级</t>
  </si>
  <si>
    <t>市公共资源交易中心本级</t>
  </si>
  <si>
    <t>综合会计股合计</t>
  </si>
  <si>
    <t>市应急管理局本级</t>
  </si>
  <si>
    <t>市自然资源和规划局本级</t>
  </si>
  <si>
    <t>市自然资源和规划局林业项目</t>
  </si>
  <si>
    <t>湖北黄石工矿地管理办公室本级</t>
  </si>
  <si>
    <t>市消防救援大队本级</t>
  </si>
  <si>
    <t>企业金融股合计</t>
  </si>
  <si>
    <t>市商务局本级</t>
  </si>
  <si>
    <t>市市场管理局</t>
  </si>
  <si>
    <t>市供销合作社联合社本级</t>
  </si>
  <si>
    <t>市招商服务中心本级</t>
  </si>
  <si>
    <t>市公共检验检测中心本级</t>
  </si>
  <si>
    <t>市经济和信息化局本级</t>
  </si>
  <si>
    <t>市工业经济服务中心</t>
  </si>
  <si>
    <t>507001</t>
  </si>
  <si>
    <t>市国有资产管理中心本级</t>
  </si>
  <si>
    <t>教科文股合计</t>
  </si>
  <si>
    <t>市科学技术局本级</t>
  </si>
  <si>
    <t>市文化和旅游局本级</t>
  </si>
  <si>
    <t>市文化和旅游市场执法大队</t>
  </si>
  <si>
    <t>市群众文化馆</t>
  </si>
  <si>
    <t>市图书馆</t>
  </si>
  <si>
    <t>市艺术剧院</t>
  </si>
  <si>
    <t>市文物事业发展中心</t>
  </si>
  <si>
    <t>市铜绿山古铜矿遗址管委会本级</t>
  </si>
  <si>
    <t>市融媒体中心本级</t>
  </si>
  <si>
    <t>市教育局本级</t>
  </si>
  <si>
    <t>市学校后勤保障服务中心</t>
  </si>
  <si>
    <t>市电化教育馆</t>
  </si>
  <si>
    <t>市教学研究室</t>
  </si>
  <si>
    <t>市教师发展服务中心</t>
  </si>
  <si>
    <t>市教育招生服务中心</t>
  </si>
  <si>
    <t>市机关幼儿园</t>
  </si>
  <si>
    <t>中等专业学校</t>
  </si>
  <si>
    <t>市新街小学</t>
  </si>
  <si>
    <t>市实验小学</t>
  </si>
  <si>
    <t>市北门小学</t>
  </si>
  <si>
    <t>市育才小学</t>
  </si>
  <si>
    <t>市大冶师范附属小学</t>
  </si>
  <si>
    <t>市特殊教育学校</t>
  </si>
  <si>
    <t>市滨湖学校</t>
  </si>
  <si>
    <t>市实验中学</t>
  </si>
  <si>
    <t>市东岳中学</t>
  </si>
  <si>
    <t>市第一中学</t>
  </si>
  <si>
    <t>市实验高中</t>
  </si>
  <si>
    <t>市第六中学</t>
  </si>
  <si>
    <t>市第二中学</t>
  </si>
  <si>
    <t>市东风农场小学</t>
  </si>
  <si>
    <t>市罗家桥街道办事处桃花小学</t>
  </si>
  <si>
    <t>市临空初级中学</t>
  </si>
  <si>
    <t>市第三中学</t>
  </si>
  <si>
    <t>市金山店镇初级中学</t>
  </si>
  <si>
    <t>市第十中学</t>
  </si>
  <si>
    <t>市茗山乡初级中学</t>
  </si>
  <si>
    <t>市灵乡镇初级中学</t>
  </si>
  <si>
    <t>市金牛镇初级中学</t>
  </si>
  <si>
    <t>市第四中学</t>
  </si>
  <si>
    <t>市殷祖镇初级中学</t>
  </si>
  <si>
    <t>市金湖街道初级中学</t>
  </si>
  <si>
    <t>市大箕铺镇初级中学</t>
  </si>
  <si>
    <t>市东岳路街道办事处幼儿园</t>
  </si>
  <si>
    <t>市东风路街道下冯小学</t>
  </si>
  <si>
    <t>市第二实验学校</t>
  </si>
  <si>
    <t>市保康小学</t>
  </si>
  <si>
    <t>市尹家湖小学</t>
  </si>
  <si>
    <t>市东风路学校</t>
  </si>
  <si>
    <t>市尹家湖中学</t>
  </si>
  <si>
    <t>市第四实验学校</t>
  </si>
  <si>
    <t>市第三实验学校</t>
  </si>
  <si>
    <t>市第五实验学校</t>
  </si>
  <si>
    <t>市观山小学</t>
  </si>
  <si>
    <t>市大冶湖学校</t>
  </si>
  <si>
    <t>市武备路中学</t>
  </si>
  <si>
    <t>市尹家湖幼儿园</t>
  </si>
  <si>
    <t>市青松幼儿园</t>
  </si>
  <si>
    <t>市第一中学还地桥学校</t>
  </si>
  <si>
    <t>市永胜小学</t>
  </si>
  <si>
    <t>市委党校本级</t>
  </si>
  <si>
    <t>市科学技术协会本级</t>
  </si>
  <si>
    <t>市城市文明创建中心</t>
  </si>
  <si>
    <t>市委宣传部本级</t>
  </si>
  <si>
    <t>市文学艺术界联合会本级</t>
  </si>
  <si>
    <t>市体育事业发展中心（市体校）</t>
  </si>
  <si>
    <t>市鄂王城遗址保护发展中心</t>
  </si>
  <si>
    <t>预算股合计</t>
  </si>
  <si>
    <t>市人民武装部</t>
  </si>
  <si>
    <t>市税务局</t>
  </si>
  <si>
    <t>各乡镇场街道高新区合计</t>
  </si>
  <si>
    <t>罗家桥街道小计</t>
  </si>
  <si>
    <t>罗家桥街道办事处本级</t>
  </si>
  <si>
    <t>罗家桥街道财政所</t>
  </si>
  <si>
    <t>罗家桥街道党群服务中心</t>
  </si>
  <si>
    <t>罗家桥街道综合执法中心</t>
  </si>
  <si>
    <t>罗家桥街道社区网格服务中心</t>
  </si>
  <si>
    <t>临空区·还地桥镇小计</t>
  </si>
  <si>
    <t>还地桥镇人民政府本级</t>
  </si>
  <si>
    <t>还地桥财政所</t>
  </si>
  <si>
    <t>还地桥镇党群服务中心</t>
  </si>
  <si>
    <t>还地桥镇综合执法中心</t>
  </si>
  <si>
    <t>黄石临空经济区园区综合服务中心</t>
  </si>
  <si>
    <t>还地桥镇农业农村服务中心</t>
  </si>
  <si>
    <t>保安镇小计</t>
  </si>
  <si>
    <t>保安镇人民政府本级</t>
  </si>
  <si>
    <t>保安财政所</t>
  </si>
  <si>
    <t>保安文化分馆</t>
  </si>
  <si>
    <t>市保安镇党群服务中心</t>
  </si>
  <si>
    <t>市保安镇农业农村服务中心</t>
  </si>
  <si>
    <t>金山店镇小计</t>
  </si>
  <si>
    <t>金山店镇人民政府本级</t>
  </si>
  <si>
    <t>金山店财政所</t>
  </si>
  <si>
    <t>金山店镇党群服务中心</t>
  </si>
  <si>
    <t>金山店镇农业农村服务中心</t>
  </si>
  <si>
    <t>陈贵镇小计</t>
  </si>
  <si>
    <t>陈贵镇人民政府本级</t>
  </si>
  <si>
    <t>陈贵财政所</t>
  </si>
  <si>
    <t>雷山名胜风景区管理处</t>
  </si>
  <si>
    <t>陈贵镇党群服务中心</t>
  </si>
  <si>
    <t>陈贵镇综合执法中心</t>
  </si>
  <si>
    <t>陈贵镇农业农村服务中心</t>
  </si>
  <si>
    <t>茗山乡小计</t>
  </si>
  <si>
    <t>茗山乡人民政府本级</t>
  </si>
  <si>
    <t>茗山财政所</t>
  </si>
  <si>
    <t>茗山乡党群服务中心</t>
  </si>
  <si>
    <t>茗山乡农业农村服务中心</t>
  </si>
  <si>
    <t>灵乡镇小计</t>
  </si>
  <si>
    <t>灵乡镇人民政府本级</t>
  </si>
  <si>
    <t>灵乡财政所</t>
  </si>
  <si>
    <t>灵乡镇灵成工业园园区服务中心</t>
  </si>
  <si>
    <t>灵乡镇党群服务中心</t>
  </si>
  <si>
    <t>灵乡镇综合执法中心</t>
  </si>
  <si>
    <t>灵乡镇农业农村服务中心</t>
  </si>
  <si>
    <t>金牛镇小计</t>
  </si>
  <si>
    <t>金牛镇人民政府本级</t>
  </si>
  <si>
    <t>金牛财政所</t>
  </si>
  <si>
    <t>金牛文化分馆</t>
  </si>
  <si>
    <t>金牛镇防艾办</t>
  </si>
  <si>
    <t>金牛镇党群服务中心</t>
  </si>
  <si>
    <t>金牛镇农业农村服务中心</t>
  </si>
  <si>
    <t>刘仁八镇小计</t>
  </si>
  <si>
    <t>刘仁八镇人民政府本级</t>
  </si>
  <si>
    <t>刘仁八财政所</t>
  </si>
  <si>
    <t>刘仁八镇党群服务中心</t>
  </si>
  <si>
    <t>刘仁八镇农业农村服务中心</t>
  </si>
  <si>
    <t>殷祖镇小计</t>
  </si>
  <si>
    <t>殷祖镇人民政府本级</t>
  </si>
  <si>
    <t>殷祖镇财政所</t>
  </si>
  <si>
    <t>殷祖镇党群服务中心</t>
  </si>
  <si>
    <t>殷祖镇农业农村服务中心</t>
  </si>
  <si>
    <t>金湖街道小计</t>
  </si>
  <si>
    <t>金湖街道办事处本级</t>
  </si>
  <si>
    <t>金湖街道财政所</t>
  </si>
  <si>
    <t>金湖街道党群服务中心</t>
  </si>
  <si>
    <t>金湖街道综合执法中心</t>
  </si>
  <si>
    <t>金湖街道社区网格服务中心</t>
  </si>
  <si>
    <t>大箕铺镇小计</t>
  </si>
  <si>
    <t>大箕铺镇人民政府本级</t>
  </si>
  <si>
    <t>大箕铺镇财经所</t>
  </si>
  <si>
    <t>大箕铺镇党群服务中心</t>
  </si>
  <si>
    <t>大箕铺镇农业农村服务中心</t>
  </si>
  <si>
    <t>东岳路街道小计</t>
  </si>
  <si>
    <t>东岳路街道办事处本级</t>
  </si>
  <si>
    <t>东岳路街道财政所</t>
  </si>
  <si>
    <t>东岳路街道党群服务中心</t>
  </si>
  <si>
    <t>东岳路街道综合执法中心</t>
  </si>
  <si>
    <t>东岳路街道社区网格服务中心</t>
  </si>
  <si>
    <t>东风路街道小计</t>
  </si>
  <si>
    <t>经济技术开发区财经分局</t>
  </si>
  <si>
    <t>东风路街道办事处</t>
  </si>
  <si>
    <t>东风路街道党群服务中心</t>
  </si>
  <si>
    <t>东风路街道综合执法中心</t>
  </si>
  <si>
    <t>东风路街道社区网格服务中心</t>
  </si>
  <si>
    <t>东风农场小计</t>
  </si>
  <si>
    <t>东风农场管理区本级</t>
  </si>
  <si>
    <t>东风农场管理区财经所</t>
  </si>
  <si>
    <t>东风农场管理区人社中心</t>
  </si>
  <si>
    <t>东风农场统计分局</t>
  </si>
  <si>
    <t>东风农场退役军人服务站</t>
  </si>
  <si>
    <t>高新区管委会小计</t>
  </si>
  <si>
    <t>黄石湖高新区管委会本级</t>
  </si>
  <si>
    <t>高新区政务服务中心</t>
  </si>
  <si>
    <t>高新区综合执法中心</t>
  </si>
  <si>
    <t>高新区产业招商服务中心</t>
  </si>
  <si>
    <t>财政代编合计</t>
  </si>
  <si>
    <t>行政政法股</t>
  </si>
  <si>
    <t>农业股</t>
  </si>
  <si>
    <t>社会保障股</t>
  </si>
  <si>
    <t>经济建设股</t>
  </si>
  <si>
    <t>综合会计股</t>
  </si>
  <si>
    <t>企业金融股</t>
  </si>
  <si>
    <t>教科文股</t>
  </si>
  <si>
    <t>预算股</t>
  </si>
  <si>
    <t>国资监管股</t>
  </si>
  <si>
    <t>农村股</t>
  </si>
  <si>
    <t>市农村局</t>
  </si>
  <si>
    <t>市投资中心</t>
  </si>
  <si>
    <t>上年结转合计</t>
  </si>
  <si>
    <t>上级专款合计</t>
  </si>
  <si>
    <t>2026年部门预算人员类和公用经费类项目支出表</t>
  </si>
  <si>
    <t>单位及项目名称</t>
  </si>
  <si>
    <t>财政专户管理资金收入</t>
  </si>
  <si>
    <t>财政拨款
(补助)</t>
  </si>
  <si>
    <t>非税
拨款</t>
  </si>
  <si>
    <t>上级补
助收入</t>
  </si>
  <si>
    <t>附属单位
上缴收入</t>
  </si>
  <si>
    <t>事业单位
经营收入</t>
  </si>
  <si>
    <t>中共大冶市委办公室本级_在职人员日常公用经费</t>
  </si>
  <si>
    <t>中共大冶市委办公室本级_社会养老保险缴费</t>
  </si>
  <si>
    <t>退休人员统筹待遇</t>
  </si>
  <si>
    <t>中共大冶市委办公室本级_遗属人员</t>
  </si>
  <si>
    <t>中共大冶市委办公室本级_退休人员公用经费</t>
  </si>
  <si>
    <t>乡村振兴驻村工作经费</t>
  </si>
  <si>
    <t>中共大冶市委办公室本级_离退休费</t>
  </si>
  <si>
    <t>中共大冶市委办公室本级_公务交通补贴</t>
  </si>
  <si>
    <t>中共大冶市委办公室本级_其他离退休人员公用经费</t>
  </si>
  <si>
    <t>中共大冶市委办公室本级_工资奖金津补贴</t>
  </si>
  <si>
    <t>中共大冶市委办公室本级_工会经费</t>
  </si>
  <si>
    <t>中共大冶市委办公室本级_公务用车运行维护费</t>
  </si>
  <si>
    <t>中共大冶市委办公室本级_住房公积金</t>
  </si>
  <si>
    <t>中共大冶市委政策研究室本级_其他离退休人员公用经费</t>
  </si>
  <si>
    <t>中共大冶市委政策研究室本级_工会经费</t>
  </si>
  <si>
    <t>中共大冶市委政策研究室本级_社会养老保险缴费</t>
  </si>
  <si>
    <t>中共大冶市委政策研究室本级_住房公积金</t>
  </si>
  <si>
    <t>中共大冶市委政策研究室本级_公务交通补贴</t>
  </si>
  <si>
    <t>中共大冶市委政策研究室本级_在职人员日常公用经费</t>
  </si>
  <si>
    <t>中共大冶市委政策研究室本级_退休人员公用经费</t>
  </si>
  <si>
    <t>中共大冶市委政策研究室本级_工资奖金津补贴</t>
  </si>
  <si>
    <t>大冶市信访局本级_在职人员日常公用经费</t>
  </si>
  <si>
    <t>大冶市信访局本级_公务交通补贴</t>
  </si>
  <si>
    <t>大冶市信访局本级_社会养老保险缴费</t>
  </si>
  <si>
    <t>大冶市信访局本级_住房公积金</t>
  </si>
  <si>
    <t>大冶市信访局本级_工会经费</t>
  </si>
  <si>
    <t>大冶市信访局本级_遗属人员</t>
  </si>
  <si>
    <t>大冶市信访局本级_工资奖金津补贴</t>
  </si>
  <si>
    <t>大冶市信访局本级_退休人员公用经费</t>
  </si>
  <si>
    <t>中共大冶市委组织部本级_公务交通补贴</t>
  </si>
  <si>
    <t>中共大冶市委组织部本级_其他离退休人员公用经费</t>
  </si>
  <si>
    <t>中共大冶市委组织部本级_遗属人员</t>
  </si>
  <si>
    <t>中共大冶市委组织部本级_住房公积金</t>
  </si>
  <si>
    <t>中共大冶市委组织部本级_公务用车运行维护费</t>
  </si>
  <si>
    <t>中共大冶市委组织部本级_工资奖金津补贴</t>
  </si>
  <si>
    <t>中共大冶市委组织部本级_在职人员日常公用经费</t>
  </si>
  <si>
    <t>中共大冶市委组织部本级_社会养老保险缴费</t>
  </si>
  <si>
    <t>中共大冶市委组织部本级_工会经费</t>
  </si>
  <si>
    <t>中共大冶市委组织部本级_退休人员公用经费</t>
  </si>
  <si>
    <t>中共大冶市委政法委员会本级_工资奖金津补贴</t>
  </si>
  <si>
    <t>中共大冶市委政法委员会本级_社会养老保险缴费</t>
  </si>
  <si>
    <t>中共大冶市委政法委员会本级_工会经费</t>
  </si>
  <si>
    <t>中共大冶市委政法委员会本级_住房公积金</t>
  </si>
  <si>
    <t>中共大冶市委政法委员会本级_在职人员日常公用经费</t>
  </si>
  <si>
    <t>中共大冶市委政法委员会本级_退休人员公用经费</t>
  </si>
  <si>
    <t>中共大冶市委政法委员会本级_公务交通补贴</t>
  </si>
  <si>
    <t>中共大冶市委政法委员会本级_公务用车运行维护费</t>
  </si>
  <si>
    <t>大冶市工商业联合会本级_住房公积金</t>
  </si>
  <si>
    <t>大冶市工商业联合会本级_公务交通补贴</t>
  </si>
  <si>
    <t>大冶市工商业联合会本级_工会经费</t>
  </si>
  <si>
    <t>大冶市工商业联合会本级_退休人员公用经费</t>
  </si>
  <si>
    <t>大冶市工商业联合会本级_社会养老保险缴费</t>
  </si>
  <si>
    <t>大冶市工商业联合会本级_公务用车运行维护费</t>
  </si>
  <si>
    <t>大冶市工商业联合会本级_其他离退休人员公用经费</t>
  </si>
  <si>
    <t>大冶市工商业联合会本级_在职人员日常公用经费</t>
  </si>
  <si>
    <t>大冶市工商业联合会本级_工资奖金津补贴</t>
  </si>
  <si>
    <t>大冶市妇女联合会本级_社会养老保险缴费</t>
  </si>
  <si>
    <t>大冶市妇女联合会本级_住房公积金</t>
  </si>
  <si>
    <t>大冶市妇女联合会本级_工会经费</t>
  </si>
  <si>
    <t>大冶市妇女联合会本级_公务交通补贴</t>
  </si>
  <si>
    <t>大冶市妇女联合会本级_在职人员日常公用经费</t>
  </si>
  <si>
    <t>大冶市妇女联合会本级_工资奖金津补贴</t>
  </si>
  <si>
    <t>共青团大冶市委本级_社会养老保险缴费</t>
  </si>
  <si>
    <t>共青团大冶市委本级_工会经费</t>
  </si>
  <si>
    <t>共青团大冶市委本级_住房公积金</t>
  </si>
  <si>
    <t>共青团大冶市委本级_工资奖金津补贴</t>
  </si>
  <si>
    <t>共青团大冶市委本级_在职人员日常公用经费</t>
  </si>
  <si>
    <t>共青团大冶市委本级_公务交通补贴</t>
  </si>
  <si>
    <t>大冶市人民代表大会常务委员会办公室本级_退休人员公用经费</t>
  </si>
  <si>
    <t>大冶市人民代表大会常务委员会办公室本级_住房公积金</t>
  </si>
  <si>
    <t>大冶市人民代表大会常务委员会办公室本级_工资奖金津补贴</t>
  </si>
  <si>
    <t>大冶市人民代表大会常务委员会办公室本级_公务用车运行维护费</t>
  </si>
  <si>
    <t>大冶市人民代表大会常务委员会办公室本级_离退休费</t>
  </si>
  <si>
    <t>大冶市人民代表大会常务委员会办公室本级_工会经费</t>
  </si>
  <si>
    <t>大冶市人民代表大会常务委员会办公室本级_在职人员日常公用经费</t>
  </si>
  <si>
    <t>大冶市人民代表大会常务委员会办公室本级_社会养老保险缴费</t>
  </si>
  <si>
    <t>大冶市人民代表大会常务委员会办公室本级_公务交通补贴</t>
  </si>
  <si>
    <t>大冶市人民代表大会常务委员会办公室本级_其他离退休人员公用经费</t>
  </si>
  <si>
    <t>中国人民政治协商会议湖北省大冶市委员会办公室本级_工会经费</t>
  </si>
  <si>
    <t>中国人民政治协商会议湖北省大冶市委员会办公室本级_工资奖金津补贴</t>
  </si>
  <si>
    <t>中国人民政治协商会议湖北省大冶市委员会办公室本级_公务交通补贴</t>
  </si>
  <si>
    <t>中国人民政治协商会议湖北省大冶市委员会办公室本级_住房公积金</t>
  </si>
  <si>
    <t>中国人民政治协商会议湖北省大冶市委员会办公室本级_社会养老保险缴费</t>
  </si>
  <si>
    <t>中国人民政治协商会议湖北省大冶市委员会办公室本级_公务用车运行维护费</t>
  </si>
  <si>
    <t>中国人民政治协商会议湖北省大冶市委员会办公室本级_其他离退休人员公用经费</t>
  </si>
  <si>
    <t>中国人民政治协商会议湖北省大冶市委员会办公室本级_在职人员日常公用经费</t>
  </si>
  <si>
    <t>中国人民政治协商会议湖北省大冶市委员会办公室本级_离退休费</t>
  </si>
  <si>
    <t>中国人民政治协商会议湖北省大冶市委员会办公室本级_退休人员公用经费</t>
  </si>
  <si>
    <t>中国人民政治协商会议湖北省大冶市委员会办公室本级_遗属人员</t>
  </si>
  <si>
    <t>中国人民政治协商会议湖北省大冶市委员会办公室本级_离休人员公用经费</t>
  </si>
  <si>
    <t>大冶市人民政府办公室本级_公务用车运行维护费</t>
  </si>
  <si>
    <t>大冶市人民政府办公室本级_工资奖金津补贴</t>
  </si>
  <si>
    <t>大冶市人民政府办公室本级_遗属人员</t>
  </si>
  <si>
    <t>大冶市人民政府办公室本级_社会养老保险缴费</t>
  </si>
  <si>
    <t>大冶市人民政府办公室本级_工会经费</t>
  </si>
  <si>
    <t>大冶市人民政府办公室本级_公务交通补贴</t>
  </si>
  <si>
    <t>大冶市人民政府办公室本级_其他离退休人员公用经费</t>
  </si>
  <si>
    <t>大冶市人民政府办公室本级_离退休费</t>
  </si>
  <si>
    <t>大冶市人民政府办公室本级_住房公积金</t>
  </si>
  <si>
    <t>大冶市人民政府办公室本级_在职人员日常公用经费</t>
  </si>
  <si>
    <t>大冶市人民政府办公室本级_退休人员公用经费</t>
  </si>
  <si>
    <t>大冶市机关事务服务中心本级_退休人员公用经费</t>
  </si>
  <si>
    <t>大冶市机关事务服务中心本级_工资奖金津补贴</t>
  </si>
  <si>
    <t>大冶市机关事务服务中心本级_公务用车运行维护费</t>
  </si>
  <si>
    <t>大冶市机关事务服务中心本级_在职人员日常公用经费</t>
  </si>
  <si>
    <t>大冶市机关事务服务中心本级_工会经费</t>
  </si>
  <si>
    <t>大冶市机关事务服务中心本级_住房公积金</t>
  </si>
  <si>
    <t>大冶市机关事务服务中心本级_公务交通补贴</t>
  </si>
  <si>
    <t>大冶市机关事务服务中心本级_社会养老保险缴费</t>
  </si>
  <si>
    <t>中共大冶市委机构编制委员会办公室本级_在职人员日常公用经费</t>
  </si>
  <si>
    <t>中共大冶市委机构编制委员会办公室本级_住房公积金</t>
  </si>
  <si>
    <t>中共大冶市委机构编制委员会办公室本级_公务交通补贴</t>
  </si>
  <si>
    <t>中共大冶市委机构编制委员会办公室本级_工会经费</t>
  </si>
  <si>
    <t>中共大冶市委机构编制委员会办公室本级_社会养老保险缴费</t>
  </si>
  <si>
    <t>中共大冶市委机构编制委员会办公室本级_退休人员公用经费</t>
  </si>
  <si>
    <t>退休奖励性补贴</t>
  </si>
  <si>
    <t>中共大冶市委机构编制委员会办公室本级_工资奖金津补贴</t>
  </si>
  <si>
    <t>大冶市统计局本级_在职人员日常公用经费</t>
  </si>
  <si>
    <t>大冶市统计局本级_工资奖金津补贴</t>
  </si>
  <si>
    <t>大冶市统计局本级_公务交通补贴</t>
  </si>
  <si>
    <t>大冶市统计局本级_退休人员公用经费</t>
  </si>
  <si>
    <t>大冶市统计局本级_社会养老保险缴费</t>
  </si>
  <si>
    <t>大冶市统计局本级_住房公积金</t>
  </si>
  <si>
    <t>大冶市统计局本级_其他离退休人员公用经费</t>
  </si>
  <si>
    <t>大冶市统计局本级_遗属人员</t>
  </si>
  <si>
    <t>大冶市统计局本级_工会经费</t>
  </si>
  <si>
    <t>大冶市审计局本级_退休人员公用经费</t>
  </si>
  <si>
    <t>大冶市审计局本级_社会养老保险缴费</t>
  </si>
  <si>
    <t>大冶市审计局本级_离退休费</t>
  </si>
  <si>
    <t>大冶市审计局本级_工会经费</t>
  </si>
  <si>
    <t>大冶市审计局本级_其他离退休人员公用经费</t>
  </si>
  <si>
    <t>大冶市审计局本级_公务交通补贴</t>
  </si>
  <si>
    <t>大冶市审计局本级_住房公积金</t>
  </si>
  <si>
    <t>大冶市审计局本级_工资奖金津补贴</t>
  </si>
  <si>
    <t>大冶市审计局本级_在职人员日常公用经费</t>
  </si>
  <si>
    <t>大冶市财政局本级_公务交通补贴</t>
  </si>
  <si>
    <t>大冶市财政局本级_退休人员公用经费</t>
  </si>
  <si>
    <t>大冶市财政局本级_社会养老保险缴费</t>
  </si>
  <si>
    <t>大冶市财政局本级_在职人员日常公用经费</t>
  </si>
  <si>
    <t>大冶市财政局本级_工资奖金津补贴</t>
  </si>
  <si>
    <t>大冶市财政局本级_离退休费</t>
  </si>
  <si>
    <t>大冶市财政局本级_遗属人员</t>
  </si>
  <si>
    <t>大冶市财政局本级_其他离退休人员公用经费</t>
  </si>
  <si>
    <t>大冶市财政局本级_工会经费</t>
  </si>
  <si>
    <t>大冶市财政局本级_住房公积金</t>
  </si>
  <si>
    <t>大冶市公安局本级_退休人员公用经费</t>
  </si>
  <si>
    <t>伤残保健金</t>
  </si>
  <si>
    <t>大冶市公安局本级_工会经费</t>
  </si>
  <si>
    <t>大冶市公安局本级_社会养老保险缴费</t>
  </si>
  <si>
    <t>大冶市公安局本级_在职人员日常公用经费</t>
  </si>
  <si>
    <t>大冶市公安局本级_遗属人员</t>
  </si>
  <si>
    <t>大冶市公安局本级_公务用车运行维护费</t>
  </si>
  <si>
    <t>大冶市公安局本级_工资奖金津补贴</t>
  </si>
  <si>
    <t>大冶市公安局本级_住房公积金</t>
  </si>
  <si>
    <t>大冶市公安局本级_离退休费</t>
  </si>
  <si>
    <t>大冶市公安局本级_公务交通补贴</t>
  </si>
  <si>
    <t>大冶市司法局本级_工资奖金津补贴</t>
  </si>
  <si>
    <t>大冶市司法局本级_住房公积金</t>
  </si>
  <si>
    <t>大冶市司法局本级_遗属人员</t>
  </si>
  <si>
    <t>大冶市司法局本级_公务交通补贴</t>
  </si>
  <si>
    <t>大冶市司法局本级_其他离退休人员公用经费</t>
  </si>
  <si>
    <t>大冶市司法局本级_在职人员日常公用经费</t>
  </si>
  <si>
    <t>大冶市司法局本级_工会经费</t>
  </si>
  <si>
    <t>大冶市司法局本级_社会养老保险缴费</t>
  </si>
  <si>
    <t>大冶市司法局本级_离休人员公用经费</t>
  </si>
  <si>
    <t>大冶市司法局本级_公务用车运行维护费</t>
  </si>
  <si>
    <t>大冶市司法局本级_离退休费</t>
  </si>
  <si>
    <t>大冶市司法局本级_退休人员公用经费</t>
  </si>
  <si>
    <t>中共大冶市委统战部本级_工会经费</t>
  </si>
  <si>
    <t>中共大冶市委统战部本级_其他离退休人员公用经费</t>
  </si>
  <si>
    <t>中共大冶市委统战部本级_住房公积金</t>
  </si>
  <si>
    <t>中共大冶市委统战部本级_离退休费</t>
  </si>
  <si>
    <t>中共大冶市委统战部本级_在职人员日常公用经费</t>
  </si>
  <si>
    <t>中共大冶市委统战部本级_公务用车运行维护费</t>
  </si>
  <si>
    <t>中共大冶市委统战部本级_退休人员公用经费</t>
  </si>
  <si>
    <t>中共大冶市委统战部本级_工资奖金津补贴</t>
  </si>
  <si>
    <t>中共大冶市委统战部本级_社会养老保险缴费</t>
  </si>
  <si>
    <t>中共大冶市委统战部本级_公务交通补贴</t>
  </si>
  <si>
    <t>中共大冶市纪律检查委员会本级_退休人员公用经费</t>
  </si>
  <si>
    <t>中共大冶市纪律检查委员会本级_社会养老保险缴费</t>
  </si>
  <si>
    <t>中共大冶市纪律检查委员会本级_其他离退休人员公用经费</t>
  </si>
  <si>
    <t>中共大冶市纪律检查委员会本级_工会经费</t>
  </si>
  <si>
    <t>中共大冶市纪律检查委员会本级_工资奖金津补贴</t>
  </si>
  <si>
    <t>中共大冶市纪律检查委员会本级_住房公积金</t>
  </si>
  <si>
    <t>中共大冶市纪律检查委员会本级_公务用车运行维护费</t>
  </si>
  <si>
    <t>中共大冶市纪律检查委员会本级_在职人员日常公用经费</t>
  </si>
  <si>
    <t>中共大冶市纪律检查委员会本级_公务交通补贴</t>
  </si>
  <si>
    <t>中共大冶市委巡察工作领导小组办公室本级_住房公积金</t>
  </si>
  <si>
    <t>中共大冶市委巡察工作领导小组办公室本级_工资奖金津补贴</t>
  </si>
  <si>
    <t>中共大冶市委巡察工作领导小组办公室本级_在职人员日常公用经费</t>
  </si>
  <si>
    <t>中共大冶市委巡察工作领导小组办公室本级_退休人员公用经费</t>
  </si>
  <si>
    <t>中共大冶市委巡察工作领导小组办公室本级_社会养老保险缴费</t>
  </si>
  <si>
    <t>中共大冶市委巡察工作领导小组办公室本级_公务交通补贴</t>
  </si>
  <si>
    <t>中共大冶市委巡察工作领导小组办公室本级_工会经费</t>
  </si>
  <si>
    <t>大冶市市场监督管理局本级_社会养老保险缴费</t>
  </si>
  <si>
    <t>大冶市市场监督管理局本级_公务交通补贴</t>
  </si>
  <si>
    <t>大冶市市场监督管理局本级_工会经费</t>
  </si>
  <si>
    <t>大冶市市场监督管理局本级_其他离退休人员公用经费</t>
  </si>
  <si>
    <t>大冶市市场监督管理局本级_公务用车运行维护费</t>
  </si>
  <si>
    <t>大冶市市场监督管理局本级_工资奖金津补贴</t>
  </si>
  <si>
    <t>大冶市市场监督管理局本级_住房公积金</t>
  </si>
  <si>
    <t>大冶市市场监督管理局本级_遗属人员</t>
  </si>
  <si>
    <t>大冶市市场监督管理局本级_在职人员日常公用经费</t>
  </si>
  <si>
    <t>大冶市市场监督管理局本级_退休人员公用经费</t>
  </si>
  <si>
    <t>大冶市市场监督管理局本级_离退休费</t>
  </si>
  <si>
    <t>大冶市档案馆本级_遗属人员</t>
  </si>
  <si>
    <t>大冶市档案馆本级_退休人员公用经费</t>
  </si>
  <si>
    <t>大冶市档案馆本级_社会养老保险缴费</t>
  </si>
  <si>
    <t>大冶市档案馆本级_在职人员日常公用经费</t>
  </si>
  <si>
    <t>大冶市档案馆本级_公务交通补贴</t>
  </si>
  <si>
    <t>大冶市档案馆本级_工会经费</t>
  </si>
  <si>
    <t>大冶市档案馆本级_住房公积金</t>
  </si>
  <si>
    <t>大冶市档案馆本级_工资奖金津补贴</t>
  </si>
  <si>
    <t>工资奖金津补贴</t>
  </si>
  <si>
    <t>在职人员日常公用经费</t>
  </si>
  <si>
    <t>社会养老保险缴费</t>
  </si>
  <si>
    <t>住房公积金</t>
  </si>
  <si>
    <t>公务交通补贴</t>
  </si>
  <si>
    <t>工会经费</t>
  </si>
  <si>
    <t>101001</t>
  </si>
  <si>
    <t>大冶市农业农村局本级_退休人员公用经费</t>
  </si>
  <si>
    <t>大冶市农业农村局本级_住房公积金</t>
  </si>
  <si>
    <t>大冶市农业农村局本级_其他离退休人员公用经费</t>
  </si>
  <si>
    <t>大冶市农业农村局本级_工会经费</t>
  </si>
  <si>
    <t>大冶市农业农村局本级_公务交通补贴</t>
  </si>
  <si>
    <t>大冶市农业农村局本级_工资奖金津补贴</t>
  </si>
  <si>
    <t>大冶市农业农村局本级_遗属人员</t>
  </si>
  <si>
    <t>大冶市农业农村局本级_在职人员日常公用经费</t>
  </si>
  <si>
    <t>大冶市农业农村局本级_社会养老保险缴费</t>
  </si>
  <si>
    <t>101002</t>
  </si>
  <si>
    <t>大冶市畜牧兽医服务中心_公务用车运行维护费</t>
  </si>
  <si>
    <t>大冶市畜牧兽医服务中心_公务交通补贴</t>
  </si>
  <si>
    <t>大冶市畜牧兽医服务中心_退休人员公用经费</t>
  </si>
  <si>
    <t>大冶市畜牧兽医服务中心_社会养老保险缴费</t>
  </si>
  <si>
    <t>大冶市畜牧兽医服务中心_工会经费</t>
  </si>
  <si>
    <t>大冶市畜牧兽医服务中心_住房公积金</t>
  </si>
  <si>
    <t>大冶市畜牧兽医服务中心_遗属人员</t>
  </si>
  <si>
    <t>大冶市畜牧兽医服务中心_其他离退休人员公用经费</t>
  </si>
  <si>
    <t>大冶市畜牧兽医服务中心_工资奖金津补贴</t>
  </si>
  <si>
    <t>大冶市畜牧兽医服务中心_在职人员日常公用经费</t>
  </si>
  <si>
    <t>101003</t>
  </si>
  <si>
    <t>大冶市农业综合执法大队_住房公积金</t>
  </si>
  <si>
    <t>大冶市农业综合执法大队_公务用车运行维护费</t>
  </si>
  <si>
    <t>大冶市农业综合执法大队_社会养老保险缴费</t>
  </si>
  <si>
    <t>大冶市农业综合执法大队_公务交通补贴</t>
  </si>
  <si>
    <t>大冶市农业综合执法大队_工资奖金津补贴</t>
  </si>
  <si>
    <t>大冶市农业综合执法大队_遗属人员</t>
  </si>
  <si>
    <t>大冶市农业综合执法大队_其他离退休人员公用经费</t>
  </si>
  <si>
    <t>大冶市农业综合执法大队_在职人员日常公用经费</t>
  </si>
  <si>
    <t>大冶市农业综合执法大队_退休人员公用经费</t>
  </si>
  <si>
    <t>大冶市农业综合执法大队_工会经费</t>
  </si>
  <si>
    <t>101004</t>
  </si>
  <si>
    <t>大冶市生态能源推广服务中心_其他离退休人员公用经费</t>
  </si>
  <si>
    <t>大冶市生态能源推广服务中心_离退休费</t>
  </si>
  <si>
    <t>大冶市生态能源推广服务中心_退休人员公用经费</t>
  </si>
  <si>
    <t>大冶市生态能源推广服务中心_住房公积金</t>
  </si>
  <si>
    <t>大冶市生态能源推广服务中心_在职人员日常公用经费</t>
  </si>
  <si>
    <t>大冶市生态能源推广服务中心_工会经费</t>
  </si>
  <si>
    <t>大冶市生态能源推广服务中心_社会养老保险缴费</t>
  </si>
  <si>
    <t>大冶市生态能源推广服务中心_工资奖金津补贴</t>
  </si>
  <si>
    <t>101005</t>
  </si>
  <si>
    <t>大冶市种植业服务中心_在职人员日常公用经费</t>
  </si>
  <si>
    <t>大冶市种植业服务中心_退休人员公用经费</t>
  </si>
  <si>
    <t>大冶市种植业服务中心_离退休费</t>
  </si>
  <si>
    <t>大冶市种植业服务中心_公务用车运行维护费</t>
  </si>
  <si>
    <t>大冶市种植业服务中心_其他离退休人员公用经费</t>
  </si>
  <si>
    <t>大冶市种植业服务中心_社会养老保险缴费</t>
  </si>
  <si>
    <t>大冶市种植业服务中心_公务交通补贴</t>
  </si>
  <si>
    <t>大冶市种植业服务中心_工资奖金津补贴</t>
  </si>
  <si>
    <t>大冶市种植业服务中心_工会经费</t>
  </si>
  <si>
    <t>大冶市种植业服务中心_住房公积金</t>
  </si>
  <si>
    <t>101006</t>
  </si>
  <si>
    <t>市政府蔬菜保障中心</t>
  </si>
  <si>
    <t>大冶市政府蔬菜保障中心_在职人员日常公用经费</t>
  </si>
  <si>
    <t>大冶市政府蔬菜保障中心_退休人员公用经费</t>
  </si>
  <si>
    <t>大冶市政府蔬菜保障中心_工资奖金津补贴</t>
  </si>
  <si>
    <t>大冶市政府蔬菜保障中心_公务交通补贴</t>
  </si>
  <si>
    <t>大冶市政府蔬菜保障中心_其他离退休人员公用经费</t>
  </si>
  <si>
    <t>大冶市政府蔬菜保障中心_社会养老保险缴费</t>
  </si>
  <si>
    <t>大冶市政府蔬菜保障中心_工会经费</t>
  </si>
  <si>
    <t>大冶市政府蔬菜保障中心_住房公积金</t>
  </si>
  <si>
    <t>101007</t>
  </si>
  <si>
    <t>大冶市农业科学研究所_退休人员公用经费</t>
  </si>
  <si>
    <t>大冶市农业科学研究所_工资奖金津补贴</t>
  </si>
  <si>
    <t>大冶市农业科学研究所_住房公积金</t>
  </si>
  <si>
    <t>大冶市农业科学研究所_其他离退休人员公用经费</t>
  </si>
  <si>
    <t>大冶市农业科学研究所_社会养老保险缴费</t>
  </si>
  <si>
    <t>大冶市农业科学研究所_在职人员日常公用经费</t>
  </si>
  <si>
    <t>大冶市农业科学研究所_工会经费</t>
  </si>
  <si>
    <t>101008</t>
  </si>
  <si>
    <t>大冶市农业机械服务中心_退休人员公用经费</t>
  </si>
  <si>
    <t>大冶市农业机械服务中心_住房公积金</t>
  </si>
  <si>
    <t>大冶市农业机械服务中心_离休人员公用经费</t>
  </si>
  <si>
    <t>大冶市农业机械服务中心_离退休费</t>
  </si>
  <si>
    <t>大冶市农业机械服务中心_工资奖金津补贴</t>
  </si>
  <si>
    <t>大冶市农业机械服务中心_其他离退休人员公用经费</t>
  </si>
  <si>
    <t>大冶市农业机械服务中心_社会养老保险缴费</t>
  </si>
  <si>
    <t>大冶市农业机械服务中心_公务交通补贴</t>
  </si>
  <si>
    <t>大冶市农业机械服务中心_遗属人员</t>
  </si>
  <si>
    <t>大冶市农业机械服务中心_在职人员日常公用经费</t>
  </si>
  <si>
    <t>大冶市农业机械服务中心_工会经费</t>
  </si>
  <si>
    <t>101010</t>
  </si>
  <si>
    <t>大冶市水产服务中心_在职人员日常公用经费</t>
  </si>
  <si>
    <t>大冶市水产服务中心_退休人员公用经费</t>
  </si>
  <si>
    <t>大冶市水产服务中心_住房公积金</t>
  </si>
  <si>
    <t>大冶市水产服务中心_社会养老保险缴费</t>
  </si>
  <si>
    <t>大冶市水产服务中心_遗属人员</t>
  </si>
  <si>
    <t>大冶市水产服务中心_公务交通补贴</t>
  </si>
  <si>
    <t>大冶市水产服务中心_公务用车运行维护费</t>
  </si>
  <si>
    <t>大冶市水产服务中心_其他离退休人员公用经费</t>
  </si>
  <si>
    <t>大冶市水产服务中心_工会经费</t>
  </si>
  <si>
    <t>大冶市水产服务中心_工资奖金津补贴</t>
  </si>
  <si>
    <t>101011</t>
  </si>
  <si>
    <t>大冶市三农金融服务中心_住房公积金</t>
  </si>
  <si>
    <t>大冶市三农金融服务中心_工会经费</t>
  </si>
  <si>
    <t>大冶市三农金融服务中心_公务交通补贴</t>
  </si>
  <si>
    <t>大冶市三农金融服务中心_社会养老保险缴费</t>
  </si>
  <si>
    <t>大冶市三农金融服务中心_工资奖金津补贴</t>
  </si>
  <si>
    <t>大冶市三农金融服务中心_在职人员日常公用经费</t>
  </si>
  <si>
    <t>101012</t>
  </si>
  <si>
    <t>大冶市农村经济经营服务中心_工资奖金津补贴</t>
  </si>
  <si>
    <t>大冶市农村经济经营服务中心_住房公积金</t>
  </si>
  <si>
    <t>大冶市农村经济经营服务中心_退休人员公用经费</t>
  </si>
  <si>
    <t>大冶市农村经济经营服务中心_其他离退休人员公用经费</t>
  </si>
  <si>
    <t>大冶市农村经济经营服务中心_公务交通补贴</t>
  </si>
  <si>
    <t>大冶市农村经济经营服务中心_社会养老保险缴费</t>
  </si>
  <si>
    <t>大冶市农村经济经营服务中心_工会经费</t>
  </si>
  <si>
    <t>大冶市农村经济经营服务中心_在职人员日常公用经费</t>
  </si>
  <si>
    <t>102001</t>
  </si>
  <si>
    <t>大冶市水利和湖泊局本级_工会经费</t>
  </si>
  <si>
    <t>大冶市水利和湖泊局本级_工资奖金津补贴</t>
  </si>
  <si>
    <t>大冶市水利和湖泊局本级_公务用车运行维护费</t>
  </si>
  <si>
    <t>大冶市水利和湖泊局本级_在职人员日常公用经费</t>
  </si>
  <si>
    <t>大冶市水利和湖泊局本级_社会养老保险缴费</t>
  </si>
  <si>
    <t>大冶市水利和湖泊局本级_遗属人员</t>
  </si>
  <si>
    <t>大冶市水利和湖泊局本级_公务交通补贴</t>
  </si>
  <si>
    <t>大冶市水利和湖泊局本级_退休人员公用经费</t>
  </si>
  <si>
    <t>大冶市水利和湖泊局本级_其他离退休人员公用经费</t>
  </si>
  <si>
    <t>大冶市水利和湖泊局本级_住房公积金</t>
  </si>
  <si>
    <t>102002</t>
  </si>
  <si>
    <t>大冶湖枢纽工程管理站_工会经费</t>
  </si>
  <si>
    <t>大冶湖枢纽工程管理站_在职人员日常公用经费</t>
  </si>
  <si>
    <t>大冶湖枢纽工程管理站_退休人员公用经费</t>
  </si>
  <si>
    <t>大冶湖枢纽工程管理站_其他离退休人员公用经费</t>
  </si>
  <si>
    <t>大冶湖枢纽工程管理站_住房公积金</t>
  </si>
  <si>
    <t>大冶湖枢纽工程管理站_工资奖金津补贴</t>
  </si>
  <si>
    <t>大冶湖枢纽工程管理站_社会养老保险缴费</t>
  </si>
  <si>
    <t>大冶湖枢纽工程管理站_公务交通补贴</t>
  </si>
  <si>
    <t>103001</t>
  </si>
  <si>
    <t>大冶市人工影响天气办公室本级_在职人员日常公用经费</t>
  </si>
  <si>
    <t>大冶市人工影响天气办公室本级_工会经费</t>
  </si>
  <si>
    <t>大冶市人工影响天气办公室本级_退休人员公用经费</t>
  </si>
  <si>
    <t>大冶市人工影响天气办公室本级_社会养老保险缴费</t>
  </si>
  <si>
    <t>大冶市人工影响天气办公室本级_公务交通补贴</t>
  </si>
  <si>
    <t>大冶市人工影响天气办公室本级_公务用车运行维护费</t>
  </si>
  <si>
    <t>大冶市人工影响天气办公室本级_住房公积金</t>
  </si>
  <si>
    <t>大冶市人工影响天气办公室本级_工资奖金津补贴</t>
  </si>
  <si>
    <t>104001</t>
  </si>
  <si>
    <t>湖北保安湖国家湿地公园管理委员会_社会养老保险缴费</t>
  </si>
  <si>
    <t>湖北保安湖国家湿地公园管理委员会_工会经费</t>
  </si>
  <si>
    <t>湖北保安湖国家湿地公园管理委员会_公务用车运行维护费</t>
  </si>
  <si>
    <t>湖北保安湖国家湿地公园管理委员会_公务交通补贴</t>
  </si>
  <si>
    <t>湖北保安湖国家湿地公园管理委员会_工资奖金津补贴</t>
  </si>
  <si>
    <t>湖北保安湖国家湿地公园管理委员会_在职人员日常公用经费</t>
  </si>
  <si>
    <t>湖北保安湖国家湿地公园管理委员会_住房公积金</t>
  </si>
  <si>
    <t>201001</t>
  </si>
  <si>
    <t>大冶市民政局本级_社会养老保险缴费</t>
  </si>
  <si>
    <t>大冶市民政局本级_遗属人员</t>
  </si>
  <si>
    <t>大冶市民政局本级_住房公积金</t>
  </si>
  <si>
    <t>大冶市民政局本级_工资奖金津补贴</t>
  </si>
  <si>
    <t>大冶市民政局本级_在职人员日常公用经费</t>
  </si>
  <si>
    <t>大冶市民政局本级_公务交通补贴</t>
  </si>
  <si>
    <t>大冶市民政局本级_退休人员公用经费</t>
  </si>
  <si>
    <t>大冶市民政局本级_其他离退休人员公用经费</t>
  </si>
  <si>
    <t>大冶市民政局本级_工会经费</t>
  </si>
  <si>
    <t>大冶市民政局本级_离退休费</t>
  </si>
  <si>
    <t>201002</t>
  </si>
  <si>
    <t>大冶市民政局婚姻登记处_住房公积金</t>
  </si>
  <si>
    <t>大冶市民政局婚姻登记处_工资奖金津补贴</t>
  </si>
  <si>
    <t>大冶市民政局婚姻登记处_工会经费</t>
  </si>
  <si>
    <t>大冶市民政局婚姻登记处_在职人员日常公用经费</t>
  </si>
  <si>
    <t>大冶市民政局婚姻登记处_公务交通补贴</t>
  </si>
  <si>
    <t>大冶市民政局婚姻登记处_其他离退休人员公用经费</t>
  </si>
  <si>
    <t>大冶市民政局婚姻登记处_社会养老保险缴费</t>
  </si>
  <si>
    <t>大冶市民政局婚姻登记处_退休人员公用经费</t>
  </si>
  <si>
    <t>201003</t>
  </si>
  <si>
    <t>大冶市殡葬管理局_其他离退休人员公用经费</t>
  </si>
  <si>
    <t>大冶市殡葬管理局_住房公积金</t>
  </si>
  <si>
    <t>大冶市殡葬管理局_公务交通补贴</t>
  </si>
  <si>
    <t>大冶市殡葬管理局_退休人员公用经费</t>
  </si>
  <si>
    <t>大冶市殡葬管理局_遗属人员</t>
  </si>
  <si>
    <t>大冶市殡葬管理局_工资奖金津补贴</t>
  </si>
  <si>
    <t>大冶市殡葬管理局_在职人员日常公用经费</t>
  </si>
  <si>
    <t>大冶市殡葬管理局_工会经费</t>
  </si>
  <si>
    <t>大冶市殡葬管理局_社会养老保险缴费</t>
  </si>
  <si>
    <t>201004</t>
  </si>
  <si>
    <t>大冶市社会福利中心_工资奖金津补贴</t>
  </si>
  <si>
    <t>大冶市社会福利中心_工会经费</t>
  </si>
  <si>
    <t>大冶市社会福利中心_退休人员公用经费</t>
  </si>
  <si>
    <t>大冶市社会福利中心_其他离退休人员公用经费</t>
  </si>
  <si>
    <t>大冶市社会福利中心_住房公积金</t>
  </si>
  <si>
    <t>大冶市社会福利中心_遗属人员</t>
  </si>
  <si>
    <t>大冶市社会福利中心_在职人员日常公用经费</t>
  </si>
  <si>
    <t>大冶市社会福利中心_社会养老保险缴费</t>
  </si>
  <si>
    <t>201005</t>
  </si>
  <si>
    <t>大冶市救助管理站_公务用车运行维护费</t>
  </si>
  <si>
    <t>大冶市救助管理站_在职人员日常公用经费</t>
  </si>
  <si>
    <t>大冶市救助管理站_社会养老保险缴费</t>
  </si>
  <si>
    <t>大冶市救助管理站_其他离退休人员公用经费</t>
  </si>
  <si>
    <t>大冶市救助管理站_工会经费</t>
  </si>
  <si>
    <t>大冶市救助管理站_工资奖金津补贴</t>
  </si>
  <si>
    <t>大冶市救助管理站_退休人员公用经费</t>
  </si>
  <si>
    <t>大冶市救助管理站_住房公积金</t>
  </si>
  <si>
    <t>201006</t>
  </si>
  <si>
    <t>退休人员公用经费</t>
  </si>
  <si>
    <t>其他离退休人员公用经费</t>
  </si>
  <si>
    <t>202001</t>
  </si>
  <si>
    <t>大冶市残疾人联合会本级_其他离退休人员公用经费</t>
  </si>
  <si>
    <t>大冶市残疾人联合会本级_工会经费</t>
  </si>
  <si>
    <t>大冶市残疾人联合会本级_住房公积金</t>
  </si>
  <si>
    <t>大冶市残疾人联合会本级_在职人员日常公用经费</t>
  </si>
  <si>
    <t>大冶市残疾人联合会本级_公务交通补贴</t>
  </si>
  <si>
    <t>大冶市残疾人联合会本级_社会养老保险缴费</t>
  </si>
  <si>
    <t>大冶市残疾人联合会本级_退休人员公用经费</t>
  </si>
  <si>
    <t>大冶市残疾人联合会本级_工资奖金津补贴</t>
  </si>
  <si>
    <t>203001</t>
  </si>
  <si>
    <t>大冶市医疗保障局本级_住房公积金</t>
  </si>
  <si>
    <t>大冶市医疗保障局本级_工会经费</t>
  </si>
  <si>
    <t>大冶市医疗保障局本级_公务交通补贴</t>
  </si>
  <si>
    <t>大冶市医疗保障局本级_其他离退休人员公用经费</t>
  </si>
  <si>
    <t>大冶市医疗保障局本级_退休人员公用经费</t>
  </si>
  <si>
    <t>大冶市医疗保障局本级_在职人员日常公用经费</t>
  </si>
  <si>
    <t>大冶市医疗保障局本级_离退休费</t>
  </si>
  <si>
    <t>大冶市医疗保障局本级_社会养老保险缴费</t>
  </si>
  <si>
    <t>大冶市医疗保障局本级_工资奖金津补贴</t>
  </si>
  <si>
    <t>204001</t>
  </si>
  <si>
    <t>大冶市人力资源和社会保障局本级_社会养老保险缴费</t>
  </si>
  <si>
    <t>大冶市人力资源和社会保障局本级_退休人员公用经费</t>
  </si>
  <si>
    <t>大冶市人力资源和社会保障局本级_工资奖金津补贴</t>
  </si>
  <si>
    <t>大冶市人力资源和社会保障局本级_其他离退休人员公用经费</t>
  </si>
  <si>
    <t>大冶市人力资源和社会保障局本级_工会经费</t>
  </si>
  <si>
    <t>大冶市人力资源和社会保障局本级_公务交通补贴</t>
  </si>
  <si>
    <t>大冶市人力资源和社会保障局本级_在职人员日常公用经费</t>
  </si>
  <si>
    <t>大冶市人力资源和社会保障局本级_住房公积金</t>
  </si>
  <si>
    <t>204002</t>
  </si>
  <si>
    <t>大冶市公共就业和人才服务局_退休人员公用经费</t>
  </si>
  <si>
    <t>大冶市公共就业和人才服务局_工资奖金津补贴</t>
  </si>
  <si>
    <t>大冶市公共就业和人才服务局_社会养老保险缴费</t>
  </si>
  <si>
    <t>大冶市公共就业和人才服务局_住房公积金</t>
  </si>
  <si>
    <t>大冶市公共就业和人才服务局_其他离退休人员公用经费</t>
  </si>
  <si>
    <t>大冶市公共就业和人才服务局_工会经费</t>
  </si>
  <si>
    <t>大冶市公共就业和人才服务局_公务交通补贴</t>
  </si>
  <si>
    <t>大冶市公共就业和人才服务局_在职人员日常公用经费</t>
  </si>
  <si>
    <t>204003</t>
  </si>
  <si>
    <t>大冶市社会养老保险局_住房公积金</t>
  </si>
  <si>
    <t>大冶市社会养老保险局_遗属人员</t>
  </si>
  <si>
    <t>大冶市社会养老保险局_在职人员日常公用经费</t>
  </si>
  <si>
    <t>大冶市社会养老保险局_工会经费</t>
  </si>
  <si>
    <t>大冶市社会养老保险局_离退休费</t>
  </si>
  <si>
    <t>大冶市社会养老保险局_退休人员公用经费</t>
  </si>
  <si>
    <t>大冶市社会养老保险局_社会养老保险缴费</t>
  </si>
  <si>
    <t>大冶市社会养老保险局_其他离退休人员公用经费</t>
  </si>
  <si>
    <t>大冶市社会养老保险局_公务交通补贴</t>
  </si>
  <si>
    <t>大冶市社会养老保险局_工资奖金津补贴</t>
  </si>
  <si>
    <t>204004</t>
  </si>
  <si>
    <t>大冶市城乡居民社会养老保险局_退休人员公用经费</t>
  </si>
  <si>
    <t>大冶市城乡居民社会养老保险局_在职人员日常公用经费</t>
  </si>
  <si>
    <t>大冶市城乡居民社会养老保险局_工资奖金津补贴</t>
  </si>
  <si>
    <t>大冶市城乡居民社会养老保险局_公务交通补贴</t>
  </si>
  <si>
    <t>大冶市城乡居民社会养老保险局_工会经费</t>
  </si>
  <si>
    <t>大冶市城乡居民社会养老保险局_住房公积金</t>
  </si>
  <si>
    <t>大冶市城乡居民社会养老保险局_社会养老保险缴费</t>
  </si>
  <si>
    <t>205001</t>
  </si>
  <si>
    <t>大冶市卫生健康局本级_遗属人员</t>
  </si>
  <si>
    <t>大冶市卫生健康局本级_社会养老保险缴费</t>
  </si>
  <si>
    <t>大冶市卫生健康局本级_离退休费</t>
  </si>
  <si>
    <t>大冶市卫生健康局本级_公务交通补贴</t>
  </si>
  <si>
    <t>大冶市卫生健康局本级_公务用车运行维护费</t>
  </si>
  <si>
    <t>大冶市卫生健康局本级_退休人员公用经费</t>
  </si>
  <si>
    <t>大冶市卫生健康局本级_在职人员日常公用经费</t>
  </si>
  <si>
    <t>大冶市卫生健康局本级_工资奖金津补贴</t>
  </si>
  <si>
    <t>大冶市卫生健康局本级_工会经费</t>
  </si>
  <si>
    <t>大冶市卫生健康局本级_其他离退休人员公用经费</t>
  </si>
  <si>
    <t>大冶市卫生健康局本级_住房公积金</t>
  </si>
  <si>
    <t>205003</t>
  </si>
  <si>
    <t>大冶市中医医院_公务用车运行维护费</t>
  </si>
  <si>
    <t>大冶市中医医院_离退休费</t>
  </si>
  <si>
    <t>大冶市中医医院_在职人员日常公用经费</t>
  </si>
  <si>
    <t>大冶市中医医院_社会养老保险缴费</t>
  </si>
  <si>
    <t>大冶市中医医院_工资奖金津补贴</t>
  </si>
  <si>
    <t>大冶市中医医院_工会经费</t>
  </si>
  <si>
    <t>205004</t>
  </si>
  <si>
    <t>大冶市妇幼保健计划生育服务中心_住房公积金</t>
  </si>
  <si>
    <t>大冶市妇幼保健计划生育服务中心_在职人员日常公用经费</t>
  </si>
  <si>
    <t>大冶市妇幼保健计划生育服务中心_其他工资福利支出</t>
  </si>
  <si>
    <t>大冶市妇幼保健计划生育服务中心_公务交通补贴</t>
  </si>
  <si>
    <t>大冶市妇幼保健计划生育服务中心_其他离退休人员公用经费</t>
  </si>
  <si>
    <t>大冶市妇幼保健计划生育服务中心_工会经费</t>
  </si>
  <si>
    <t>大冶市妇幼保健计划生育服务中心_退休人员公用经费</t>
  </si>
  <si>
    <t>大冶市妇幼保健计划生育服务中心_遗属人员</t>
  </si>
  <si>
    <t>大冶市妇幼保健计划生育服务中心_社会养老保险缴费</t>
  </si>
  <si>
    <t>大冶市妇幼保健计划生育服务中心_公务用车运行维护费</t>
  </si>
  <si>
    <t>大冶市妇幼保健计划生育服务中心_工资奖金津补贴</t>
  </si>
  <si>
    <t>205005</t>
  </si>
  <si>
    <t>大冶市防治艾滋病服务中心_住房公积金</t>
  </si>
  <si>
    <t>大冶市防治艾滋病服务中心_社会养老保险缴费</t>
  </si>
  <si>
    <t>大冶市防治艾滋病服务中心_在职人员日常公用经费</t>
  </si>
  <si>
    <t>大冶市防治艾滋病服务中心_工资奖金津补贴</t>
  </si>
  <si>
    <t>大冶市防治艾滋病服务中心_工会经费</t>
  </si>
  <si>
    <t>205006</t>
  </si>
  <si>
    <t>大冶市疾病预防控制中心_离休人员公用经费</t>
  </si>
  <si>
    <t>大冶市疾病预防控制中心_退休人员公用经费</t>
  </si>
  <si>
    <t>大冶市疾病预防控制中心_住房公积金</t>
  </si>
  <si>
    <t>大冶市疾病预防控制中心_工资奖金津补贴</t>
  </si>
  <si>
    <t>大冶市疾病预防控制中心_公务交通补贴</t>
  </si>
  <si>
    <t>大冶市疾病预防控制中心_在职人员日常公用经费</t>
  </si>
  <si>
    <t>大冶市疾病预防控制中心_社会养老保险缴费</t>
  </si>
  <si>
    <t>大冶市疾病预防控制中心_其他离退休人员公用经费</t>
  </si>
  <si>
    <t>大冶市疾病预防控制中心_工会经费</t>
  </si>
  <si>
    <t>大冶市疾病预防控制中心_遗属人员</t>
  </si>
  <si>
    <t>大冶市疾病预防控制中心_离退休费</t>
  </si>
  <si>
    <t>大冶市疾病预防控制中心_公务用车运行维护费</t>
  </si>
  <si>
    <t>205008</t>
  </si>
  <si>
    <t>大冶市人民医院_工资奖金津补贴</t>
  </si>
  <si>
    <t>大冶市人民医院_离休人员公用经费</t>
  </si>
  <si>
    <t>大冶市人民医院_离退休费</t>
  </si>
  <si>
    <t>205009</t>
  </si>
  <si>
    <t>大冶市第三人民医院_退休人员公用经费</t>
  </si>
  <si>
    <t>大冶市第三人民医院_离退休费</t>
  </si>
  <si>
    <t>大冶市第三人民医院_其他工资福利支出</t>
  </si>
  <si>
    <t>大冶市第三人民医院_在职人员日常公用经费</t>
  </si>
  <si>
    <t>大冶市第三人民医院_工资奖金津补贴</t>
  </si>
  <si>
    <t>大冶市第三人民医院_住房公积金</t>
  </si>
  <si>
    <t>大冶市第三人民医院_社会养老保险缴费</t>
  </si>
  <si>
    <t>大冶市第三人民医院_公务用车运行维护费</t>
  </si>
  <si>
    <t>大冶市第三人民医院_工会经费</t>
  </si>
  <si>
    <t>大冶市第三人民医院_遗属人员</t>
  </si>
  <si>
    <t>205010</t>
  </si>
  <si>
    <t>大冶市罗家桥卫生院_社会养老保险缴费</t>
  </si>
  <si>
    <t>大冶市罗家桥卫生院_住房公积金</t>
  </si>
  <si>
    <t>大冶市罗家桥卫生院_其他工资福利支出</t>
  </si>
  <si>
    <t>大冶市罗家桥卫生院_遗属人员</t>
  </si>
  <si>
    <t>大冶市罗家桥卫生院_在职人员日常公用经费</t>
  </si>
  <si>
    <t>大冶市罗家桥卫生院_工资奖金津补贴</t>
  </si>
  <si>
    <t>大冶市罗家桥卫生院_退休人员公用经费</t>
  </si>
  <si>
    <t>205011</t>
  </si>
  <si>
    <t>大冶市还地桥中心卫生院_在职人员日常公用经费</t>
  </si>
  <si>
    <t>大冶市还地桥中心卫生院_住房公积金</t>
  </si>
  <si>
    <t>大冶市还地桥中心卫生院_工资奖金津补贴</t>
  </si>
  <si>
    <t>大冶市还地桥中心卫生院_工会经费</t>
  </si>
  <si>
    <t>大冶市还地桥中心卫生院_社会养老保险缴费</t>
  </si>
  <si>
    <t>大冶市还地桥中心卫生院_遗属人员</t>
  </si>
  <si>
    <t>大冶市还地桥中心卫生院_其他工资福利支出</t>
  </si>
  <si>
    <t>大冶市还地桥中心卫生院_退休人员公用经费</t>
  </si>
  <si>
    <t>205012</t>
  </si>
  <si>
    <t>大冶市第四人民医院_退休人员公用经费</t>
  </si>
  <si>
    <t>大冶市第四人民医院_在职人员日常公用经费</t>
  </si>
  <si>
    <t>大冶市第四人民医院_社会养老保险缴费</t>
  </si>
  <si>
    <t>大冶市第四人民医院_住房公积金</t>
  </si>
  <si>
    <t>大冶市第四人民医院_其他工资福利支出</t>
  </si>
  <si>
    <t>大冶市第四人民医院_工会经费</t>
  </si>
  <si>
    <t>大冶市第四人民医院_遗属人员</t>
  </si>
  <si>
    <t>大冶市第四人民医院_工资奖金津补贴</t>
  </si>
  <si>
    <t>205013</t>
  </si>
  <si>
    <t>大冶市金山店卫生院_工会经费</t>
  </si>
  <si>
    <t>大冶市金山店卫生院_在职人员日常公用经费</t>
  </si>
  <si>
    <t>大冶市金山店卫生院_社会养老保险缴费</t>
  </si>
  <si>
    <t>大冶市金山店卫生院_住房公积金</t>
  </si>
  <si>
    <t>大冶市金山店卫生院_其他工资福利支出</t>
  </si>
  <si>
    <t>大冶市金山店卫生院_工资奖金津补贴</t>
  </si>
  <si>
    <t>大冶市金山店卫生院_离退休费</t>
  </si>
  <si>
    <t>大冶市金山店卫生院_遗属人员</t>
  </si>
  <si>
    <t>205014</t>
  </si>
  <si>
    <t>大冶市陈贵中心卫生院_工会经费</t>
  </si>
  <si>
    <t>大冶市陈贵中心卫生院_社会养老保险缴费</t>
  </si>
  <si>
    <t>大冶市陈贵中心卫生院_住房公积金</t>
  </si>
  <si>
    <t>大冶市陈贵中心卫生院_其他工资福利支出</t>
  </si>
  <si>
    <t>大冶市陈贵中心卫生院_公务用车运行维护费</t>
  </si>
  <si>
    <t>大冶市陈贵中心卫生院_在职人员日常公用经费</t>
  </si>
  <si>
    <t>大冶市陈贵中心卫生院_工资奖金津补贴</t>
  </si>
  <si>
    <t>大冶市陈贵中心卫生院_遗属人员</t>
  </si>
  <si>
    <t>205015</t>
  </si>
  <si>
    <t>大冶市茗山卫生院_在职人员日常公用经费</t>
  </si>
  <si>
    <t>大冶市茗山卫生院_其他工资福利支出</t>
  </si>
  <si>
    <t>大冶市茗山卫生院_社会养老保险缴费</t>
  </si>
  <si>
    <t>大冶市茗山卫生院_退休人员公用经费</t>
  </si>
  <si>
    <t>大冶市茗山卫生院_住房公积金</t>
  </si>
  <si>
    <t>大冶市茗山卫生院_工会经费</t>
  </si>
  <si>
    <t>大冶市茗山卫生院_遗属人员</t>
  </si>
  <si>
    <t>大冶市茗山卫生院_工资奖金津补贴</t>
  </si>
  <si>
    <t>205016</t>
  </si>
  <si>
    <t>大冶市灵乡卫生院_工会经费</t>
  </si>
  <si>
    <t>大冶市灵乡卫生院_遗属人员</t>
  </si>
  <si>
    <t>大冶市灵乡卫生院_退休人员公用经费</t>
  </si>
  <si>
    <t>大冶市灵乡卫生院_住房公积金</t>
  </si>
  <si>
    <t>大冶市灵乡卫生院_其他工资福利支出</t>
  </si>
  <si>
    <t>大冶市灵乡卫生院_社会养老保险缴费</t>
  </si>
  <si>
    <t>大冶市灵乡卫生院_在职人员日常公用经费</t>
  </si>
  <si>
    <t>大冶市灵乡卫生院_公务用车运行维护费</t>
  </si>
  <si>
    <t>大冶市灵乡卫生院_工资奖金津补贴</t>
  </si>
  <si>
    <t>205017</t>
  </si>
  <si>
    <t>大冶市第二人民医院_工资奖金津补贴</t>
  </si>
  <si>
    <t>大冶市第二人民医院_其他工资福利支出</t>
  </si>
  <si>
    <t>大冶市第二人民医院_社会养老保险缴费</t>
  </si>
  <si>
    <t>大冶市第二人民医院_离休人员公用经费</t>
  </si>
  <si>
    <t>大冶市第二人民医院_住房公积金</t>
  </si>
  <si>
    <t>大冶市第二人民医院_公务用车运行维护费</t>
  </si>
  <si>
    <t>大冶市第二人民医院_工会经费</t>
  </si>
  <si>
    <t>大冶市第二人民医院_在职人员日常公用经费</t>
  </si>
  <si>
    <t>大冶市第二人民医院_离退休费</t>
  </si>
  <si>
    <t>大冶市第二人民医院_遗属人员</t>
  </si>
  <si>
    <t>205018</t>
  </si>
  <si>
    <t>大冶市刘仁八卫生院_在职人员日常公用经费</t>
  </si>
  <si>
    <t>大冶市刘仁八卫生院_社会养老保险缴费</t>
  </si>
  <si>
    <t>大冶市刘仁八卫生院_公务用车运行维护费</t>
  </si>
  <si>
    <t>大冶市刘仁八卫生院_公务交通补贴</t>
  </si>
  <si>
    <t>大冶市刘仁八卫生院_工会经费</t>
  </si>
  <si>
    <t>大冶市刘仁八卫生院_工资奖金津补贴</t>
  </si>
  <si>
    <t>大冶市刘仁八卫生院_住房公积金</t>
  </si>
  <si>
    <t>大冶市刘仁八卫生院_其他工资福利支出</t>
  </si>
  <si>
    <t>大冶市刘仁八卫生院_遗属人员</t>
  </si>
  <si>
    <t>205019</t>
  </si>
  <si>
    <t>大冶市殷祖中心卫生院_公务用车运行维护费</t>
  </si>
  <si>
    <t>大冶市殷祖中心卫生院_其他工资福利支出</t>
  </si>
  <si>
    <t>大冶市殷祖中心卫生院_工会经费</t>
  </si>
  <si>
    <t>大冶市殷祖中心卫生院_社会养老保险缴费</t>
  </si>
  <si>
    <t>大冶市殷祖中心卫生院_住房公积金</t>
  </si>
  <si>
    <t>大冶市殷祖中心卫生院_工资奖金津补贴</t>
  </si>
  <si>
    <t>大冶市殷祖中心卫生院_在职人员日常公用经费</t>
  </si>
  <si>
    <t>大冶市殷祖中心卫生院_遗属人员</t>
  </si>
  <si>
    <t>205020</t>
  </si>
  <si>
    <t>大冶市金湖卫生院_工资奖金津补贴</t>
  </si>
  <si>
    <t>大冶市金湖卫生院_工会经费</t>
  </si>
  <si>
    <t>大冶市金湖卫生院_社会养老保险缴费</t>
  </si>
  <si>
    <t>大冶市金湖卫生院_住房公积金</t>
  </si>
  <si>
    <t>大冶市金湖卫生院_其他工资福利支出</t>
  </si>
  <si>
    <t>大冶市金湖卫生院_在职人员日常公用经费</t>
  </si>
  <si>
    <t>205021</t>
  </si>
  <si>
    <t>大冶市大箕铺卫生院_公务用车运行维护费</t>
  </si>
  <si>
    <t>大冶市大箕铺卫生院_工会经费</t>
  </si>
  <si>
    <t>大冶市大箕铺卫生院_住房公积金</t>
  </si>
  <si>
    <t>大冶市大箕铺卫生院_其他工资福利支出</t>
  </si>
  <si>
    <t>大冶市大箕铺卫生院_遗属人员</t>
  </si>
  <si>
    <t>大冶市大箕铺卫生院_社会养老保险缴费</t>
  </si>
  <si>
    <t>大冶市大箕铺卫生院_工资奖金津补贴</t>
  </si>
  <si>
    <t>大冶市大箕铺卫生院_在职人员日常公用经费</t>
  </si>
  <si>
    <t>205023</t>
  </si>
  <si>
    <t>其他工资福利支出</t>
  </si>
  <si>
    <t>205024</t>
  </si>
  <si>
    <t>205025</t>
  </si>
  <si>
    <t>公务用车运行维护费</t>
  </si>
  <si>
    <t>206001</t>
  </si>
  <si>
    <t>大冶市退役军人事务局本级_工会经费</t>
  </si>
  <si>
    <t>大冶市退役军人事务局本级_社会养老保险缴费</t>
  </si>
  <si>
    <t>大冶市退役军人事务局本级_住房公积金</t>
  </si>
  <si>
    <t>大冶市退役军人事务局本级_在职人员日常公用经费</t>
  </si>
  <si>
    <t>大冶市退役军人事务局本级_工资奖金津补贴</t>
  </si>
  <si>
    <t>207001</t>
  </si>
  <si>
    <t>大冶市红十字会本级_公务交通补贴</t>
  </si>
  <si>
    <t>大冶市红十字会本级_工会经费</t>
  </si>
  <si>
    <t>大冶市红十字会本级_在职人员日常公用经费</t>
  </si>
  <si>
    <t>大冶市红十字会本级_社会养老保险缴费</t>
  </si>
  <si>
    <t>大冶市红十字会本级_住房公积金</t>
  </si>
  <si>
    <t>大冶市红十字会本级_工资奖金津补贴</t>
  </si>
  <si>
    <t>大冶市总工会本级_其他离退休人员公用经费</t>
  </si>
  <si>
    <t>大冶市总工会本级_退休人员公用经费</t>
  </si>
  <si>
    <t>大冶市总工会本级_社会养老保险缴费</t>
  </si>
  <si>
    <t>大冶市总工会本级_工资奖金津补贴</t>
  </si>
  <si>
    <t>301001</t>
  </si>
  <si>
    <t>大冶市发展和改革局本级_公务用车运行维护费</t>
  </si>
  <si>
    <t>大冶市发展和改革局本级_社会养老保险缴费</t>
  </si>
  <si>
    <t>大冶市发展和改革局本级_公务交通补贴</t>
  </si>
  <si>
    <t>大冶市发展和改革局本级_工资奖金津补贴</t>
  </si>
  <si>
    <t>大冶市发展和改革局本级_工会经费</t>
  </si>
  <si>
    <t>大冶市发展和改革局本级_在职人员日常公用经费</t>
  </si>
  <si>
    <t>大冶市发展和改革局本级_遗属人员</t>
  </si>
  <si>
    <t>大冶市发展和改革局本级_住房公积金</t>
  </si>
  <si>
    <t>大冶市发展和改革局本级_退休人员公用经费</t>
  </si>
  <si>
    <t>大冶市发展和改革局本级_其他离退休人员公用经费</t>
  </si>
  <si>
    <t>大冶市发展和改革局本级_离退休费</t>
  </si>
  <si>
    <t>302001</t>
  </si>
  <si>
    <t>大冶市住房和城乡建设局本级_离退休费</t>
  </si>
  <si>
    <t>大冶市住房和城乡建设局本级_公务用车运行维护费</t>
  </si>
  <si>
    <t>大冶市住房和城乡建设局本级_退休人员公用经费</t>
  </si>
  <si>
    <t>大冶市住房和城乡建设局本级_在职人员日常公用经费</t>
  </si>
  <si>
    <t>大冶市住房和城乡建设局本级_住房公积金</t>
  </si>
  <si>
    <t>大冶市住房和城乡建设局本级_遗属人员</t>
  </si>
  <si>
    <t>大冶市住房和城乡建设局本级_公务交通补贴</t>
  </si>
  <si>
    <t>大冶市住房和城乡建设局本级_工会经费</t>
  </si>
  <si>
    <t>大冶市住房和城乡建设局本级_其他离退休人员公用经费</t>
  </si>
  <si>
    <t>大冶市住房和城乡建设局本级_离休人员公用经费</t>
  </si>
  <si>
    <t>大冶市住房和城乡建设局本级_工资奖金津补贴</t>
  </si>
  <si>
    <t>大冶市住房和城乡建设局本级_社会养老保险缴费</t>
  </si>
  <si>
    <t>302007</t>
  </si>
  <si>
    <t>大冶市城建重点工程服务中心_住房公积金</t>
  </si>
  <si>
    <t>大冶市城建重点工程服务中心_公务交通补贴</t>
  </si>
  <si>
    <t>大冶市城建重点工程服务中心_其他离退休人员公用经费</t>
  </si>
  <si>
    <t>大冶市城建重点工程服务中心_在职人员日常公用经费</t>
  </si>
  <si>
    <t>大冶市城建重点工程服务中心_工资奖金津补贴</t>
  </si>
  <si>
    <t>大冶市城建重点工程服务中心_退休人员公用经费</t>
  </si>
  <si>
    <t>大冶市城建重点工程服务中心_社会养老保险缴费</t>
  </si>
  <si>
    <t>大冶市城建重点工程服务中心_工会经费</t>
  </si>
  <si>
    <t>302008</t>
  </si>
  <si>
    <t>大冶市城区房管所_其他离退休人员公用经费</t>
  </si>
  <si>
    <t>大冶市城区房管所_住房公积金</t>
  </si>
  <si>
    <t>大冶市城区房管所_社会养老保险缴费</t>
  </si>
  <si>
    <t>大冶市城区房管所_在职人员日常公用经费</t>
  </si>
  <si>
    <t>大冶市城区房管所_退休人员公用经费</t>
  </si>
  <si>
    <t>大冶市城区房管所_工会经费</t>
  </si>
  <si>
    <t>大冶市城区房管所_工资奖金津补贴</t>
  </si>
  <si>
    <t>303001</t>
  </si>
  <si>
    <t>大冶市城市管理执法局本级_住房公积金</t>
  </si>
  <si>
    <t>大冶市城市管理执法局本级_工会经费</t>
  </si>
  <si>
    <t>大冶市城市管理执法局本级_工资奖金津补贴</t>
  </si>
  <si>
    <t>大冶市城市管理执法局本级_退休人员公用经费</t>
  </si>
  <si>
    <t>大冶市城市管理执法局本级_社会养老保险缴费</t>
  </si>
  <si>
    <t>大冶市城市管理执法局本级_公务交通补贴</t>
  </si>
  <si>
    <t>大冶市城市管理执法局本级_在职人员日常公用经费</t>
  </si>
  <si>
    <t>303002</t>
  </si>
  <si>
    <t>大冶市园林绿化管理局_住房公积金</t>
  </si>
  <si>
    <t>大冶市园林绿化管理局_遗属人员</t>
  </si>
  <si>
    <t>大冶市园林绿化管理局_社会养老保险缴费</t>
  </si>
  <si>
    <t>大冶市园林绿化管理局_工资奖金津补贴</t>
  </si>
  <si>
    <t>大冶市园林绿化管理局_工会经费</t>
  </si>
  <si>
    <t>大冶市园林绿化管理局_公务交通补贴</t>
  </si>
  <si>
    <t>大冶市园林绿化管理局_在职人员日常公用经费</t>
  </si>
  <si>
    <t>303003</t>
  </si>
  <si>
    <t>大冶市城市排水管理处_在职人员日常公用经费</t>
  </si>
  <si>
    <t>大冶市城市排水管理处_工会经费</t>
  </si>
  <si>
    <t>大冶市城市排水管理处_工资奖金津补贴</t>
  </si>
  <si>
    <t>大冶市城市排水管理处_社会养老保险缴费</t>
  </si>
  <si>
    <t>大冶市城市排水管理处_公务用车运行维护费</t>
  </si>
  <si>
    <t>大冶市城市排水管理处_住房公积金</t>
  </si>
  <si>
    <t>303004</t>
  </si>
  <si>
    <t>大冶市燃气管理处_公务用车运行维护费</t>
  </si>
  <si>
    <t>大冶市燃气管理处_在职人员日常公用经费</t>
  </si>
  <si>
    <t>大冶市燃气管理处_工资奖金津补贴</t>
  </si>
  <si>
    <t>大冶市燃气管理处_住房公积金</t>
  </si>
  <si>
    <t>大冶市燃气管理处_社会养老保险缴费</t>
  </si>
  <si>
    <t>大冶市燃气管理处_工会经费</t>
  </si>
  <si>
    <t>303005</t>
  </si>
  <si>
    <t>大冶市城市管理综合执法大队_社会养老保险缴费</t>
  </si>
  <si>
    <t>大冶市城市管理综合执法大队_其他离退休人员公用经费</t>
  </si>
  <si>
    <t>大冶市城市管理综合执法大队_住房公积金</t>
  </si>
  <si>
    <t>大冶市城市管理综合执法大队_公务交通补贴</t>
  </si>
  <si>
    <t>大冶市城市管理综合执法大队_公务用车运行维护费</t>
  </si>
  <si>
    <t>大冶市城市管理综合执法大队_工资奖金津补贴</t>
  </si>
  <si>
    <t>大冶市城市管理综合执法大队_工会经费</t>
  </si>
  <si>
    <t>大冶市城市管理综合执法大队_退休人员公用经费</t>
  </si>
  <si>
    <t>大冶市城市管理综合执法大队_在职人员日常公用经费</t>
  </si>
  <si>
    <t>303006</t>
  </si>
  <si>
    <t>大冶市城市公园管理处_在职人员日常公用经费</t>
  </si>
  <si>
    <t>大冶市城市公园管理处_住房公积金</t>
  </si>
  <si>
    <t>大冶市城市公园管理处_工资奖金津补贴</t>
  </si>
  <si>
    <t>大冶市城市公园管理处_其他离退休人员公用经费</t>
  </si>
  <si>
    <t>大冶市城市公园管理处_社会养老保险缴费</t>
  </si>
  <si>
    <t>大冶市城市公园管理处_遗属人员</t>
  </si>
  <si>
    <t>大冶市城市公园管理处_退休人员公用经费</t>
  </si>
  <si>
    <t>大冶市城市公园管理处_工会经费</t>
  </si>
  <si>
    <t>304001</t>
  </si>
  <si>
    <t>大冶市交通运输局本级_公务交通补贴</t>
  </si>
  <si>
    <t>大冶市交通运输局本级_工会经费</t>
  </si>
  <si>
    <t>大冶市交通运输局本级_住房公积金</t>
  </si>
  <si>
    <t>大冶市交通运输局本级_离退休费</t>
  </si>
  <si>
    <t>大冶市交通运输局本级_在职人员日常公用经费</t>
  </si>
  <si>
    <t>大冶市交通运输局本级_社会养老保险缴费</t>
  </si>
  <si>
    <t>大冶市交通运输局本级_其他离退休人员公用经费</t>
  </si>
  <si>
    <t>大冶市交通运输局本级_退休人员公用经费</t>
  </si>
  <si>
    <t>大冶市交通运输局本级_工资奖金津补贴</t>
  </si>
  <si>
    <t>304002</t>
  </si>
  <si>
    <t>大冶市道路运输管理局_公务用车运行维护费</t>
  </si>
  <si>
    <t>大冶市道路运输管理局_社会养老保险缴费</t>
  </si>
  <si>
    <t>大冶市道路运输管理局_遗属人员</t>
  </si>
  <si>
    <t>大冶市道路运输管理局_工资奖金津补贴</t>
  </si>
  <si>
    <t>大冶市道路运输管理局_住房公积金</t>
  </si>
  <si>
    <t>大冶市道路运输管理局_其他离退休人员公用经费</t>
  </si>
  <si>
    <t>大冶市道路运输管理局_离退休费</t>
  </si>
  <si>
    <t>大冶市道路运输管理局_离休人员公用经费</t>
  </si>
  <si>
    <t>大冶市道路运输管理局_工会经费</t>
  </si>
  <si>
    <t>大冶市道路运输管理局_在职人员日常公用经费</t>
  </si>
  <si>
    <t>大冶市道路运输管理局_退休人员公用经费</t>
  </si>
  <si>
    <t>大冶市道路运输管理局_公务交通补贴</t>
  </si>
  <si>
    <t>304003</t>
  </si>
  <si>
    <t>大冶市交通物流发展局_退休人员公用经费</t>
  </si>
  <si>
    <t>大冶市交通物流发展局_遗属人员</t>
  </si>
  <si>
    <t>大冶市交通物流发展局_在职人员日常公用经费</t>
  </si>
  <si>
    <t>大冶市交通物流发展局_公务交通补贴</t>
  </si>
  <si>
    <t>大冶市交通物流发展局_社会养老保险缴费</t>
  </si>
  <si>
    <t>大冶市交通物流发展局_住房公积金</t>
  </si>
  <si>
    <t>大冶市交通物流发展局_其他离退休人员公用经费</t>
  </si>
  <si>
    <t>大冶市交通物流发展局_工资奖金津补贴</t>
  </si>
  <si>
    <t>大冶市交通物流发展局_工会经费</t>
  </si>
  <si>
    <t>304006</t>
  </si>
  <si>
    <t>大冶市公路管理局_住房公积金</t>
  </si>
  <si>
    <t>大冶市公路管理局_退休人员公用经费</t>
  </si>
  <si>
    <t>大冶市公路管理局_工会经费</t>
  </si>
  <si>
    <t>大冶市公路管理局_工资奖金津补贴</t>
  </si>
  <si>
    <t>大冶市公路管理局_公务交通补贴</t>
  </si>
  <si>
    <t>大冶市公路管理局_遗属人员</t>
  </si>
  <si>
    <t>大冶市公路管理局_离退休费</t>
  </si>
  <si>
    <t>大冶市公路管理局_在职人员日常公用经费</t>
  </si>
  <si>
    <t>大冶市公路管理局_社会养老保险缴费</t>
  </si>
  <si>
    <t>大冶市公路管理局_其他离退休人员公用经费</t>
  </si>
  <si>
    <t>304008</t>
  </si>
  <si>
    <t>大冶市农村公路管理局_其他离退休人员公用经费</t>
  </si>
  <si>
    <t>大冶市农村公路管理局_工资奖金津补贴</t>
  </si>
  <si>
    <t>大冶市农村公路管理局_在职人员日常公用经费</t>
  </si>
  <si>
    <t>大冶市农村公路管理局_工会经费</t>
  </si>
  <si>
    <t>大冶市农村公路管理局_社会养老保险缴费</t>
  </si>
  <si>
    <t>大冶市农村公路管理局_退休人员公用经费</t>
  </si>
  <si>
    <t>大冶市农村公路管理局_公务交通补贴</t>
  </si>
  <si>
    <t>大冶市农村公路管理局_住房公积金</t>
  </si>
  <si>
    <t>305001</t>
  </si>
  <si>
    <t>大冶市政务服务和大数据管理局本级_公务交通补贴</t>
  </si>
  <si>
    <t>大冶市政务服务和大数据管理局本级_工会经费</t>
  </si>
  <si>
    <t>大冶市政务服务和大数据管理局本级_其他离退休人员公用经费</t>
  </si>
  <si>
    <t>大冶市政务服务和大数据管理局本级_在职人员日常公用经费</t>
  </si>
  <si>
    <t>大冶市政务服务和大数据管理局本级_退休人员公用经费</t>
  </si>
  <si>
    <t>大冶市政务服务和大数据管理局本级_住房公积金</t>
  </si>
  <si>
    <t>大冶市政务服务和大数据管理局本级_工资奖金津补贴</t>
  </si>
  <si>
    <t>大冶市政务服务和大数据管理局本级_社会养老保险缴费</t>
  </si>
  <si>
    <t>306001</t>
  </si>
  <si>
    <t>大冶市公共资源交易中心本级_退休人员公用经费</t>
  </si>
  <si>
    <t>大冶市公共资源交易中心本级_住房公积金</t>
  </si>
  <si>
    <t>大冶市公共资源交易中心本级_工会经费</t>
  </si>
  <si>
    <t>大冶市公共资源交易中心本级_公务交通补贴</t>
  </si>
  <si>
    <t>大冶市公共资源交易中心本级_社会养老保险缴费</t>
  </si>
  <si>
    <t>大冶市公共资源交易中心本级_在职人员日常公用经费</t>
  </si>
  <si>
    <t>大冶市公共资源交易中心本级_工资奖金津补贴</t>
  </si>
  <si>
    <t>307001</t>
  </si>
  <si>
    <t>大冶市应急管理局本级_在职人员日常公用经费</t>
  </si>
  <si>
    <t>大冶市应急管理局本级_工资奖金津补贴</t>
  </si>
  <si>
    <t>大冶市应急管理局本级_其他离退休人员公用经费</t>
  </si>
  <si>
    <t>大冶市应急管理局本级_公务用车运行维护费</t>
  </si>
  <si>
    <t>大冶市应急管理局本级_社会养老保险缴费</t>
  </si>
  <si>
    <t>大冶市应急管理局本级_住房公积金</t>
  </si>
  <si>
    <t>大冶市应急管理局本级_工会经费</t>
  </si>
  <si>
    <t>大冶市应急管理局本级_遗属人员</t>
  </si>
  <si>
    <t>大冶市应急管理局本级_退休人员公用经费</t>
  </si>
  <si>
    <t>大冶市应急管理局本级_公务交通补贴</t>
  </si>
  <si>
    <t>402001</t>
  </si>
  <si>
    <t>大冶市自然资源和规划局本级_离退休费</t>
  </si>
  <si>
    <t>大冶市自然资源和规划局本级_其他离退休人员公用经费</t>
  </si>
  <si>
    <t>大冶市自然资源和规划局本级_公务交通补贴</t>
  </si>
  <si>
    <t>大冶市自然资源和规划局本级_退休人员公用经费</t>
  </si>
  <si>
    <t>大冶市自然资源和规划局本级_公务用车运行维护费</t>
  </si>
  <si>
    <t>大冶市自然资源和规划局本级_遗属人员</t>
  </si>
  <si>
    <t>大冶市自然资源和规划局本级_工资奖金津补贴</t>
  </si>
  <si>
    <t>大冶市自然资源和规划局本级_工会经费</t>
  </si>
  <si>
    <t>大冶市自然资源和规划局本级_其他工资福利支出</t>
  </si>
  <si>
    <t>大冶市自然资源和规划局本级_社会养老保险缴费</t>
  </si>
  <si>
    <t>大冶市自然资源和规划局本级_在职人员日常公用经费</t>
  </si>
  <si>
    <t>大冶市自然资源和规划局本级_住房公积金</t>
  </si>
  <si>
    <t>403001</t>
  </si>
  <si>
    <t>湖北黄石工矿地综合开发试验区管委会大冶园区建设管理办公室本级_工资奖金津补贴</t>
  </si>
  <si>
    <t>湖北黄石工矿地综合开发试验区管委会大冶园区建设管理办公室本级_公务交通补贴</t>
  </si>
  <si>
    <t>湖北黄石工矿地综合开发试验区管委会大冶园区建设管理办公室本级_社会养老保险缴费</t>
  </si>
  <si>
    <t>湖北黄石工矿地综合开发试验区管委会大冶园区建设管理办公室本级_住房公积金</t>
  </si>
  <si>
    <t>湖北黄石工矿地综合开发试验区管委会大冶园区建设管理办公室本级_在职人员日常公用经费</t>
  </si>
  <si>
    <t>湖北黄石工矿地综合开发试验区管委会大冶园区建设管理办公室本级_工会经费</t>
  </si>
  <si>
    <t>802001</t>
  </si>
  <si>
    <t>大冶市消防救援大队本级_工会经费</t>
  </si>
  <si>
    <t>大冶市消防救援大队本级_在职人员日常公用经费</t>
  </si>
  <si>
    <t>大冶市消防救援大队本级_工资奖金津补贴</t>
  </si>
  <si>
    <t>大冶市消防救援大队本级_社会养老保险缴费</t>
  </si>
  <si>
    <t>大冶市消防救援大队本级_住房公积金</t>
  </si>
  <si>
    <t>501001</t>
  </si>
  <si>
    <t>大冶市商务局本级_工资奖金津补贴</t>
  </si>
  <si>
    <t>大冶市商务局本级_工会经费</t>
  </si>
  <si>
    <t>大冶市商务局本级_其他离退休人员公用经费</t>
  </si>
  <si>
    <t>大冶市商务局本级_退休人员公用经费</t>
  </si>
  <si>
    <t>大冶市商务局本级_在职人员日常公用经费</t>
  </si>
  <si>
    <t>大冶市商务局本级_社会养老保险缴费</t>
  </si>
  <si>
    <t>大冶市商务局本级_公务交通补贴</t>
  </si>
  <si>
    <t>大冶市商务局本级_住房公积金</t>
  </si>
  <si>
    <t>大冶市商务局本级_遗属人员</t>
  </si>
  <si>
    <t>大冶市商务局本级_离退休费</t>
  </si>
  <si>
    <t>501003</t>
  </si>
  <si>
    <t>大冶市市场管理局_退休人员公用经费</t>
  </si>
  <si>
    <t>大冶市市场管理局_工资奖金津补贴</t>
  </si>
  <si>
    <t>大冶市市场管理局_工会经费</t>
  </si>
  <si>
    <t>大冶市市场管理局_住房公积金</t>
  </si>
  <si>
    <t>大冶市市场管理局_社会养老保险缴费</t>
  </si>
  <si>
    <t>大冶市市场管理局_在职人员日常公用经费</t>
  </si>
  <si>
    <t>502001</t>
  </si>
  <si>
    <t>大冶市供销合作社联合社本级_在职人员日常公用经费</t>
  </si>
  <si>
    <t>大冶市供销合作社联合社本级_退休人员公用经费</t>
  </si>
  <si>
    <t>大冶市供销合作社联合社本级_离休人员公用经费</t>
  </si>
  <si>
    <t>大冶市供销合作社联合社本级_社会养老保险缴费</t>
  </si>
  <si>
    <t>大冶市供销合作社联合社本级_离退休费</t>
  </si>
  <si>
    <t>大冶市供销合作社联合社本级_其他离退休人员公用经费</t>
  </si>
  <si>
    <t>大冶市供销合作社联合社本级_工会经费</t>
  </si>
  <si>
    <t>大冶市供销合作社联合社本级_公务交通补贴</t>
  </si>
  <si>
    <t>大冶市供销合作社联合社本级_住房公积金</t>
  </si>
  <si>
    <t>大冶市供销合作社联合社本级_工资奖金津补贴</t>
  </si>
  <si>
    <t>503001</t>
  </si>
  <si>
    <t>大冶市招商服务中心本级_住房公积金</t>
  </si>
  <si>
    <t>大冶市招商服务中心本级_工资奖金津补贴</t>
  </si>
  <si>
    <t>大冶市招商服务中心本级_公务交通补贴</t>
  </si>
  <si>
    <t>大冶市招商服务中心本级_工会经费</t>
  </si>
  <si>
    <t>大冶市招商服务中心本级_公务用车运行维护费</t>
  </si>
  <si>
    <t>大冶市招商服务中心本级_社会养老保险缴费</t>
  </si>
  <si>
    <t>大冶市招商服务中心本级_在职人员日常公用经费</t>
  </si>
  <si>
    <t>504001</t>
  </si>
  <si>
    <t>大冶市公共检验检测中心本级_工资奖金津补贴</t>
  </si>
  <si>
    <t>大冶市公共检验检测中心本级_社会养老保险缴费</t>
  </si>
  <si>
    <t>大冶市公共检验检测中心本级_工会经费</t>
  </si>
  <si>
    <t>大冶市公共检验检测中心本级_在职人员日常公用经费</t>
  </si>
  <si>
    <t>大冶市公共检验检测中心本级_退休人员公用经费</t>
  </si>
  <si>
    <t>大冶市公共检验检测中心本级_其他离退休人员公用经费</t>
  </si>
  <si>
    <t>大冶市公共检验检测中心本级_住房公积金</t>
  </si>
  <si>
    <t>大冶市公共检验检测中心本级_公务交通补贴</t>
  </si>
  <si>
    <t>505001</t>
  </si>
  <si>
    <t>大冶市经济和信息化局本级_退休人员公用经费</t>
  </si>
  <si>
    <t>大冶市经济和信息化局本级_其他离退休人员公用经费</t>
  </si>
  <si>
    <t>大冶市经济和信息化局本级_社会养老保险缴费</t>
  </si>
  <si>
    <t>大冶市经济和信息化局本级_工资奖金津补贴</t>
  </si>
  <si>
    <t>大冶市经济和信息化局本级_公务交通补贴</t>
  </si>
  <si>
    <t>大冶市经济和信息化局本级_工会经费</t>
  </si>
  <si>
    <t>大冶市经济和信息化局本级_在职人员日常公用经费</t>
  </si>
  <si>
    <t>大冶市经济和信息化局本级_离休人员公用经费</t>
  </si>
  <si>
    <t>大冶市经济和信息化局本级_住房公积金</t>
  </si>
  <si>
    <t>505002</t>
  </si>
  <si>
    <t>大冶市工业经济服务中心_在职人员日常公用经费</t>
  </si>
  <si>
    <t>大冶市工业经济服务中心_工资奖金津补贴</t>
  </si>
  <si>
    <t>大冶市工业经济服务中心_其他离退休人员公用经费</t>
  </si>
  <si>
    <t>大冶市工业经济服务中心_住房公积金</t>
  </si>
  <si>
    <t>大冶市工业经济服务中心_社会养老保险缴费</t>
  </si>
  <si>
    <t>大冶市工业经济服务中心_遗属人员</t>
  </si>
  <si>
    <t>大冶市工业经济服务中心_公务交通补贴</t>
  </si>
  <si>
    <t>大冶市工业经济服务中心_工会经费</t>
  </si>
  <si>
    <t>大冶市工业经济服务中心_退休人员公用经费</t>
  </si>
  <si>
    <t>601001</t>
  </si>
  <si>
    <t>大冶市科学技术局本级_工会经费</t>
  </si>
  <si>
    <t>大冶市科学技术局本级_在职人员日常公用经费</t>
  </si>
  <si>
    <t>大冶市科学技术局本级_社会养老保险缴费</t>
  </si>
  <si>
    <t>大冶市科学技术局本级_退休人员公用经费</t>
  </si>
  <si>
    <t>大冶市科学技术局本级_其他离退休人员公用经费</t>
  </si>
  <si>
    <t>大冶市科学技术局本级_住房公积金</t>
  </si>
  <si>
    <t>大冶市科学技术局本级_公务交通补贴</t>
  </si>
  <si>
    <t>大冶市科学技术局本级_离退休费</t>
  </si>
  <si>
    <t>大冶市科学技术局本级_工资奖金津补贴</t>
  </si>
  <si>
    <t>602001</t>
  </si>
  <si>
    <t>大冶市文化和旅游局本级_退休人员公用经费</t>
  </si>
  <si>
    <t>大冶市文化和旅游局本级_其他离退休人员公用经费</t>
  </si>
  <si>
    <t>大冶市文化和旅游局本级_公务交通补贴</t>
  </si>
  <si>
    <t>大冶市文化和旅游局本级_工资奖金津补贴</t>
  </si>
  <si>
    <t>大冶市文化和旅游局本级_社会养老保险缴费</t>
  </si>
  <si>
    <t>大冶市文化和旅游局本级_住房公积金</t>
  </si>
  <si>
    <t>大冶市文化和旅游局本级_在职人员日常公用经费</t>
  </si>
  <si>
    <t>大冶市文化和旅游局本级_工会经费</t>
  </si>
  <si>
    <t>大冶市文化和旅游局本级_公务用车运行维护费</t>
  </si>
  <si>
    <t>602002</t>
  </si>
  <si>
    <t>大冶市文化和旅游市场综合执法大队_在职人员日常公用经费</t>
  </si>
  <si>
    <t>大冶市文化和旅游市场综合执法大队_住房公积金</t>
  </si>
  <si>
    <t>大冶市文化和旅游市场综合执法大队_社会养老保险缴费</t>
  </si>
  <si>
    <t>大冶市文化和旅游市场综合执法大队_退休人员公用经费</t>
  </si>
  <si>
    <t>大冶市文化和旅游市场综合执法大队_工会经费</t>
  </si>
  <si>
    <t>大冶市文化和旅游市场综合执法大队_工资奖金津补贴</t>
  </si>
  <si>
    <t>大冶市文化和旅游市场综合执法大队_公务交通补贴</t>
  </si>
  <si>
    <t>602003</t>
  </si>
  <si>
    <t>大冶市群众文化馆_其他离退休人员公用经费</t>
  </si>
  <si>
    <t>大冶市群众文化馆_社会养老保险缴费</t>
  </si>
  <si>
    <t>大冶市群众文化馆_工会经费</t>
  </si>
  <si>
    <t>大冶市群众文化馆_退休人员公用经费</t>
  </si>
  <si>
    <t>大冶市群众文化馆_在职人员日常公用经费</t>
  </si>
  <si>
    <t>大冶市群众文化馆_住房公积金</t>
  </si>
  <si>
    <t>大冶市群众文化馆_工资奖金津补贴</t>
  </si>
  <si>
    <t>602005</t>
  </si>
  <si>
    <t>大冶市图书馆_工资奖金津补贴</t>
  </si>
  <si>
    <t>大冶市图书馆_社会养老保险缴费</t>
  </si>
  <si>
    <t>大冶市图书馆_在职人员日常公用经费</t>
  </si>
  <si>
    <t>大冶市图书馆_其他离退休人员公用经费</t>
  </si>
  <si>
    <t>大冶市图书馆_住房公积金</t>
  </si>
  <si>
    <t>大冶市图书馆_退休人员公用经费</t>
  </si>
  <si>
    <t>大冶市图书馆_工会经费</t>
  </si>
  <si>
    <t>602006</t>
  </si>
  <si>
    <t>大冶市艺术剧院_遗属人员</t>
  </si>
  <si>
    <t>大冶市艺术剧院_在职人员日常公用经费</t>
  </si>
  <si>
    <t>大冶市艺术剧院_退休人员公用经费</t>
  </si>
  <si>
    <t>大冶市艺术剧院_工会经费</t>
  </si>
  <si>
    <t>大冶市艺术剧院_住房公积金</t>
  </si>
  <si>
    <t>大冶市艺术剧院_工资奖金津补贴</t>
  </si>
  <si>
    <t>大冶市艺术剧院_社会养老保险缴费</t>
  </si>
  <si>
    <t>大冶市艺术剧院_其他离退休人员公用经费</t>
  </si>
  <si>
    <t>602007</t>
  </si>
  <si>
    <t>大冶市文物事业发展中心_社会养老保险缴费</t>
  </si>
  <si>
    <t>大冶市文物事业发展中心_工资奖金津补贴</t>
  </si>
  <si>
    <t>大冶市文物事业发展中心_退休人员公用经费</t>
  </si>
  <si>
    <t>大冶市文物事业发展中心_公务交通补贴</t>
  </si>
  <si>
    <t>大冶市文物事业发展中心_在职人员日常公用经费</t>
  </si>
  <si>
    <t>大冶市文物事业发展中心_工会经费</t>
  </si>
  <si>
    <t>大冶市文物事业发展中心_其他离退休人员公用经费</t>
  </si>
  <si>
    <t>大冶市文物事业发展中心_住房公积金</t>
  </si>
  <si>
    <t>603001</t>
  </si>
  <si>
    <t>大冶市铜绿山古铜矿遗址保护管理委员会本级_住房公积金</t>
  </si>
  <si>
    <t>大冶市铜绿山古铜矿遗址保护管理委员会本级_公务交通补贴</t>
  </si>
  <si>
    <t>大冶市铜绿山古铜矿遗址保护管理委员会本级_社会养老保险缴费</t>
  </si>
  <si>
    <t>大冶市铜绿山古铜矿遗址保护管理委员会本级_在职人员日常公用经费</t>
  </si>
  <si>
    <t>大冶市铜绿山古铜矿遗址保护管理委员会本级_公务用车运行维护费</t>
  </si>
  <si>
    <t>大冶市铜绿山古铜矿遗址保护管理委员会本级_工资奖金津补贴</t>
  </si>
  <si>
    <t>大冶市铜绿山古铜矿遗址保护管理委员会本级_退休人员公用经费</t>
  </si>
  <si>
    <t>大冶市铜绿山古铜矿遗址保护管理委员会本级_工会经费</t>
  </si>
  <si>
    <t>604001</t>
  </si>
  <si>
    <t>大冶市融媒体中心本级_工资奖金津补贴</t>
  </si>
  <si>
    <t>大冶市融媒体中心本级_住房公积金</t>
  </si>
  <si>
    <t>大冶市融媒体中心本级_遗属人员</t>
  </si>
  <si>
    <t>大冶市融媒体中心本级_工会经费</t>
  </si>
  <si>
    <t>大冶市融媒体中心本级_社会养老保险缴费</t>
  </si>
  <si>
    <t>大冶市融媒体中心本级_公务用车运行维护费</t>
  </si>
  <si>
    <t>大冶市融媒体中心本级_退休人员公用经费</t>
  </si>
  <si>
    <t>大冶市融媒体中心本级_公务交通补贴</t>
  </si>
  <si>
    <t>大冶市融媒体中心本级_其他离退休人员公用经费</t>
  </si>
  <si>
    <t>大冶市融媒体中心本级_在职人员日常公用经费</t>
  </si>
  <si>
    <t>605001</t>
  </si>
  <si>
    <t>大冶市教育局本级_其他离退休人员公用经费</t>
  </si>
  <si>
    <t>大冶市教育局本级_在职人员日常公用经费</t>
  </si>
  <si>
    <t>大冶市教育局本级_社会养老保险缴费</t>
  </si>
  <si>
    <t>大冶市教育局本级_退休人员公用经费</t>
  </si>
  <si>
    <t>大冶市教育局本级_公务交通补贴</t>
  </si>
  <si>
    <t>大冶市教育局本级_住房公积金</t>
  </si>
  <si>
    <t>大冶市教育局本级_遗属人员</t>
  </si>
  <si>
    <t>大冶市教育局本级_工资奖金津补贴</t>
  </si>
  <si>
    <t>大冶市教育局本级_工会经费</t>
  </si>
  <si>
    <t>605002</t>
  </si>
  <si>
    <t>大冶市学校后勤保障服务中心_社会养老保险缴费</t>
  </si>
  <si>
    <t>大冶市学校后勤保障服务中心_在职人员日常公用经费</t>
  </si>
  <si>
    <t>大冶市学校后勤保障服务中心_遗属人员</t>
  </si>
  <si>
    <t>大冶市学校后勤保障服务中心_工会经费</t>
  </si>
  <si>
    <t>大冶市学校后勤保障服务中心_其他离退休人员公用经费</t>
  </si>
  <si>
    <t>大冶市学校后勤保障服务中心_退休人员公用经费</t>
  </si>
  <si>
    <t>大冶市学校后勤保障服务中心_住房公积金</t>
  </si>
  <si>
    <t>大冶市学校后勤保障服务中心_工资奖金津补贴</t>
  </si>
  <si>
    <t>605003</t>
  </si>
  <si>
    <t>大冶市电化教育馆_工资奖金津补贴</t>
  </si>
  <si>
    <t>大冶市电化教育馆_工会经费</t>
  </si>
  <si>
    <t>大冶市电化教育馆_其他离退休人员公用经费</t>
  </si>
  <si>
    <t>大冶市电化教育馆_在职人员日常公用经费</t>
  </si>
  <si>
    <t>大冶市电化教育馆_退休人员公用经费</t>
  </si>
  <si>
    <t>大冶市电化教育馆_住房公积金</t>
  </si>
  <si>
    <t>大冶市电化教育馆_社会养老保险缴费</t>
  </si>
  <si>
    <t>605004</t>
  </si>
  <si>
    <t>大冶市教学研究室_住房公积金</t>
  </si>
  <si>
    <t>大冶市教学研究室_在职人员日常公用经费</t>
  </si>
  <si>
    <t>大冶市教学研究室_退休人员公用经费</t>
  </si>
  <si>
    <t>大冶市教学研究室_其他离退休人员公用经费</t>
  </si>
  <si>
    <t>大冶市教学研究室_工会经费</t>
  </si>
  <si>
    <t>大冶市教学研究室_社会养老保险缴费</t>
  </si>
  <si>
    <t>大冶市教学研究室_工资奖金津补贴</t>
  </si>
  <si>
    <t>605005</t>
  </si>
  <si>
    <t>大冶市中小学教师继续教育中心_工资奖金津补贴</t>
  </si>
  <si>
    <t>大冶市中小学教师继续教育中心_在职人员日常公用经费</t>
  </si>
  <si>
    <t>大冶市中小学教师继续教育中心_住房公积金</t>
  </si>
  <si>
    <t>大冶市中小学教师继续教育中心_其他离退休人员公用经费</t>
  </si>
  <si>
    <t>大冶市中小学教师继续教育中心_社会养老保险缴费</t>
  </si>
  <si>
    <t>大冶市中小学教师继续教育中心_遗属人员</t>
  </si>
  <si>
    <t>大冶市中小学教师继续教育中心_工会经费</t>
  </si>
  <si>
    <t>大冶市中小学教师继续教育中心_退休人员公用经费</t>
  </si>
  <si>
    <t>605006</t>
  </si>
  <si>
    <t>大冶市教育招生服务中心_退休人员公用经费</t>
  </si>
  <si>
    <t>大冶市教育招生服务中心_在职人员日常公用经费</t>
  </si>
  <si>
    <t>大冶市教育招生服务中心_住房公积金</t>
  </si>
  <si>
    <t>大冶市教育招生服务中心_工资奖金津补贴</t>
  </si>
  <si>
    <t>大冶市教育招生服务中心_其他离退休人员公用经费</t>
  </si>
  <si>
    <t>大冶市教育招生服务中心_社会养老保险缴费</t>
  </si>
  <si>
    <t>大冶市教育招生服务中心_工会经费</t>
  </si>
  <si>
    <t>605007</t>
  </si>
  <si>
    <t>大冶市机关幼儿园_住房公积金</t>
  </si>
  <si>
    <t>大冶市机关幼儿园_其他工资福利支出</t>
  </si>
  <si>
    <t>大冶市机关幼儿园_在职人员日常公用经费</t>
  </si>
  <si>
    <t>大冶市机关幼儿园_工会经费</t>
  </si>
  <si>
    <t>大冶市机关幼儿园_退休人员公用经费</t>
  </si>
  <si>
    <t>大冶市机关幼儿园_社会养老保险缴费</t>
  </si>
  <si>
    <t>大冶市机关幼儿园_工资奖金津补贴</t>
  </si>
  <si>
    <t>大冶市机关幼儿园_其他离退休人员公用经费</t>
  </si>
  <si>
    <t>605008</t>
  </si>
  <si>
    <t>大冶中等专业学校_社会养老保险缴费</t>
  </si>
  <si>
    <t>大冶中等专业学校_退休人员公用经费</t>
  </si>
  <si>
    <t>助学金</t>
  </si>
  <si>
    <t>大冶中等专业学校_其他离退休人员公用经费</t>
  </si>
  <si>
    <t>大冶中等专业学校_遗属人员</t>
  </si>
  <si>
    <t>大冶中等专业学校_住房公积金</t>
  </si>
  <si>
    <t>大冶中等专业学校_工会经费</t>
  </si>
  <si>
    <t>大冶中等专业学校_在职人员日常公用经费</t>
  </si>
  <si>
    <t>大冶中等专业学校_工资奖金津补贴</t>
  </si>
  <si>
    <t>605009</t>
  </si>
  <si>
    <t>大冶市新街小学_工会经费</t>
  </si>
  <si>
    <t>大冶市新街小学_在职人员日常公用经费</t>
  </si>
  <si>
    <t>大冶市新街小学_其他离退休人员公用经费</t>
  </si>
  <si>
    <t>大冶市新街小学_工资奖金津补贴</t>
  </si>
  <si>
    <t>大冶市新街小学_遗属人员</t>
  </si>
  <si>
    <t>大冶市新街小学_社会养老保险缴费</t>
  </si>
  <si>
    <t>大冶市新街小学_住房公积金</t>
  </si>
  <si>
    <t>大冶市新街小学_退休人员公用经费</t>
  </si>
  <si>
    <t>605010</t>
  </si>
  <si>
    <t>大冶市实验小学_住房公积金</t>
  </si>
  <si>
    <t>大冶市实验小学_退休人员公用经费</t>
  </si>
  <si>
    <t>大冶市实验小学_工资奖金津补贴</t>
  </si>
  <si>
    <t>大冶市实验小学_其他离退休人员公用经费</t>
  </si>
  <si>
    <t>大冶市实验小学_工会经费</t>
  </si>
  <si>
    <t>大冶市实验小学_社会养老保险缴费</t>
  </si>
  <si>
    <t>大冶市实验小学_在职人员日常公用经费</t>
  </si>
  <si>
    <t>605011</t>
  </si>
  <si>
    <t>大冶市北门小学_住房公积金</t>
  </si>
  <si>
    <t>大冶市北门小学_遗属人员</t>
  </si>
  <si>
    <t>大冶市北门小学_在职人员日常公用经费</t>
  </si>
  <si>
    <t>大冶市北门小学_工资奖金津补贴</t>
  </si>
  <si>
    <t>大冶市北门小学_退休人员公用经费</t>
  </si>
  <si>
    <t>大冶市北门小学_社会养老保险缴费</t>
  </si>
  <si>
    <t>大冶市北门小学_工会经费</t>
  </si>
  <si>
    <t>大冶市北门小学_其他离退休人员公用经费</t>
  </si>
  <si>
    <t>605012</t>
  </si>
  <si>
    <t>大冶市育才小学_社会养老保险缴费</t>
  </si>
  <si>
    <t>大冶市育才小学_住房公积金</t>
  </si>
  <si>
    <t>大冶市育才小学_遗属人员</t>
  </si>
  <si>
    <t>大冶市育才小学_退休人员公用经费</t>
  </si>
  <si>
    <t>大冶市育才小学_在职人员日常公用经费</t>
  </si>
  <si>
    <t>大冶市育才小学_工资奖金津补贴</t>
  </si>
  <si>
    <t>大冶市育才小学_工会经费</t>
  </si>
  <si>
    <t>大冶市育才小学_其他离退休人员公用经费</t>
  </si>
  <si>
    <t>605013</t>
  </si>
  <si>
    <t>师范附属小学</t>
  </si>
  <si>
    <t>大冶师范附属小学_在职人员日常公用经费</t>
  </si>
  <si>
    <t>大冶师范附属小学_工资奖金津补贴</t>
  </si>
  <si>
    <t>大冶师范附属小学_社会养老保险缴费</t>
  </si>
  <si>
    <t>大冶师范附属小学_退休人员公用经费</t>
  </si>
  <si>
    <t>大冶师范附属小学_工会经费</t>
  </si>
  <si>
    <t>大冶师范附属小学_住房公积金</t>
  </si>
  <si>
    <t>大冶师范附属小学_其他离退休人员公用经费</t>
  </si>
  <si>
    <t>605014</t>
  </si>
  <si>
    <t>大冶市特殊教育学校_在职人员日常公用经费</t>
  </si>
  <si>
    <t>大冶市特殊教育学校_工会经费</t>
  </si>
  <si>
    <t>大冶市特殊教育学校_退休人员公用经费</t>
  </si>
  <si>
    <t>大冶市特殊教育学校_社会养老保险缴费</t>
  </si>
  <si>
    <t>大冶市特殊教育学校_住房公积金</t>
  </si>
  <si>
    <t>大冶市特殊教育学校_工资奖金津补贴</t>
  </si>
  <si>
    <t>大冶市特殊教育学校_其他离退休人员公用经费</t>
  </si>
  <si>
    <t>605015</t>
  </si>
  <si>
    <t>大冶市滨湖学校_社会养老保险缴费</t>
  </si>
  <si>
    <t>大冶市滨湖学校_在职人员日常公用经费</t>
  </si>
  <si>
    <t>大冶市滨湖学校_遗属人员</t>
  </si>
  <si>
    <t>大冶市滨湖学校_工会经费</t>
  </si>
  <si>
    <t>大冶市滨湖学校_住房公积金</t>
  </si>
  <si>
    <t>大冶市滨湖学校_工资奖金津补贴</t>
  </si>
  <si>
    <t>大冶市滨湖学校_其他离退休人员公用经费</t>
  </si>
  <si>
    <t>大冶市滨湖学校_退休人员公用经费</t>
  </si>
  <si>
    <t>605016</t>
  </si>
  <si>
    <t>大冶市实验中学_其他离退休人员公用经费</t>
  </si>
  <si>
    <t>大冶市实验中学_工会经费</t>
  </si>
  <si>
    <t>大冶市实验中学_在职人员日常公用经费</t>
  </si>
  <si>
    <t>大冶市实验中学_遗属人员</t>
  </si>
  <si>
    <t>大冶市实验中学_住房公积金</t>
  </si>
  <si>
    <t>大冶市实验中学_社会养老保险缴费</t>
  </si>
  <si>
    <t>大冶市实验中学_工资奖金津补贴</t>
  </si>
  <si>
    <t>大冶市实验中学_退休人员公用经费</t>
  </si>
  <si>
    <t>605017</t>
  </si>
  <si>
    <t>大冶市东岳中学_工会经费</t>
  </si>
  <si>
    <t>大冶市东岳中学_其他离退休人员公用经费</t>
  </si>
  <si>
    <t>大冶市东岳中学_住房公积金</t>
  </si>
  <si>
    <t>大冶市东岳中学_遗属人员</t>
  </si>
  <si>
    <t>大冶市东岳中学_工资奖金津补贴</t>
  </si>
  <si>
    <t>大冶市东岳中学_退休人员公用经费</t>
  </si>
  <si>
    <t>大冶市东岳中学_在职人员日常公用经费</t>
  </si>
  <si>
    <t>大冶市东岳中学_社会养老保险缴费</t>
  </si>
  <si>
    <t>605018</t>
  </si>
  <si>
    <t>大冶市第一中学_工会经费</t>
  </si>
  <si>
    <t>大冶市第一中学_工资奖金津补贴</t>
  </si>
  <si>
    <t>大冶市第一中学_社会养老保险缴费</t>
  </si>
  <si>
    <t>大冶市第一中学_退休人员公用经费</t>
  </si>
  <si>
    <t>大冶市第一中学_其他离退休人员公用经费</t>
  </si>
  <si>
    <t>大冶市第一中学_遗属人员</t>
  </si>
  <si>
    <t>大冶市第一中学_在职人员日常公用经费</t>
  </si>
  <si>
    <t>大冶市第一中学_住房公积金</t>
  </si>
  <si>
    <t>605019</t>
  </si>
  <si>
    <t>大冶市实验高中_社会养老保险缴费</t>
  </si>
  <si>
    <t>大冶市实验高中_工会经费</t>
  </si>
  <si>
    <t>大冶市实验高中_住房公积金</t>
  </si>
  <si>
    <t>大冶市实验高中_遗属人员</t>
  </si>
  <si>
    <t>大冶市实验高中_退休人员公用经费</t>
  </si>
  <si>
    <t>大冶市实验高中_工资奖金津补贴</t>
  </si>
  <si>
    <t>大冶市实验高中_在职人员日常公用经费</t>
  </si>
  <si>
    <t>大冶市实验高中_其他离退休人员公用经费</t>
  </si>
  <si>
    <t>605020</t>
  </si>
  <si>
    <t>大冶市第六中学_工资奖金津补贴</t>
  </si>
  <si>
    <t>大冶市第六中学_遗属人员</t>
  </si>
  <si>
    <t>大冶市第六中学_住房公积金</t>
  </si>
  <si>
    <t>大冶市第六中学_在职人员日常公用经费</t>
  </si>
  <si>
    <t>大冶市第六中学_社会养老保险缴费</t>
  </si>
  <si>
    <t>大冶市第六中学_其他离退休人员公用经费</t>
  </si>
  <si>
    <t>大冶市第六中学_工会经费</t>
  </si>
  <si>
    <t>大冶市第六中学_退休人员公用经费</t>
  </si>
  <si>
    <t>605021</t>
  </si>
  <si>
    <t>大冶市第二中学_其他离退休人员公用经费</t>
  </si>
  <si>
    <t>大冶市第二中学_遗属人员</t>
  </si>
  <si>
    <t>大冶市第二中学_住房公积金</t>
  </si>
  <si>
    <t>大冶市第二中学_社会养老保险缴费</t>
  </si>
  <si>
    <t>大冶市第二中学_工会经费</t>
  </si>
  <si>
    <t>大冶市第二中学_在职人员日常公用经费</t>
  </si>
  <si>
    <t>大冶市第二中学_工资奖金津补贴</t>
  </si>
  <si>
    <t>大冶市第二中学_退休人员公用经费</t>
  </si>
  <si>
    <t>605022</t>
  </si>
  <si>
    <t>东风农场小学</t>
  </si>
  <si>
    <t>大冶市东风农场小学_社会养老保险缴费</t>
  </si>
  <si>
    <t>大冶市东风农场小学_工资奖金津补贴</t>
  </si>
  <si>
    <t>大冶市东风农场小学_工会经费</t>
  </si>
  <si>
    <t>大冶市东风农场小学_遗属人员</t>
  </si>
  <si>
    <t>大冶市东风农场小学_在职人员日常公用经费</t>
  </si>
  <si>
    <t>大冶市东风农场小学_住房公积金</t>
  </si>
  <si>
    <t>大冶市东风农场小学_其他离退休人员公用经费</t>
  </si>
  <si>
    <t>大冶市东风农场小学_退休人员公用经费</t>
  </si>
  <si>
    <t>605025</t>
  </si>
  <si>
    <t>罗家桥街道办事处桃花小学</t>
  </si>
  <si>
    <t>大冶市罗家桥街道办事处桃花小学_其他离退休人员公用经费</t>
  </si>
  <si>
    <t>大冶市罗家桥街道办事处桃花小学_遗属人员</t>
  </si>
  <si>
    <t>大冶市罗家桥街道办事处桃花小学_住房公积金</t>
  </si>
  <si>
    <t>大冶市罗家桥街道办事处桃花小学_退休人员公用经费</t>
  </si>
  <si>
    <t>大冶市罗家桥街道办事处桃花小学_社会养老保险缴费</t>
  </si>
  <si>
    <t>大冶市罗家桥街道办事处桃花小学_工资奖金津补贴</t>
  </si>
  <si>
    <t>大冶市罗家桥街道办事处桃花小学_工会经费</t>
  </si>
  <si>
    <t>大冶市罗家桥街道办事处桃花小学_在职人员日常公用经费</t>
  </si>
  <si>
    <t>605026</t>
  </si>
  <si>
    <t>还地桥镇初级中学</t>
  </si>
  <si>
    <t>大冶市还地桥镇初级中学_社会养老保险缴费</t>
  </si>
  <si>
    <t>大冶市还地桥镇初级中学_工资奖金津补贴</t>
  </si>
  <si>
    <t>大冶市还地桥镇初级中学_住房公积金</t>
  </si>
  <si>
    <t>大冶市还地桥镇初级中学_工会经费</t>
  </si>
  <si>
    <t>大冶市还地桥镇初级中学_离退休费</t>
  </si>
  <si>
    <t>大冶市还地桥镇初级中学_遗属人员</t>
  </si>
  <si>
    <t>大冶市还地桥镇初级中学_退休人员公用经费</t>
  </si>
  <si>
    <t>大冶市还地桥镇初级中学_其他离退休人员公用经费</t>
  </si>
  <si>
    <t>大冶市还地桥镇初级中学_在职人员日常公用经费</t>
  </si>
  <si>
    <t>605027</t>
  </si>
  <si>
    <t>大冶市第三中学_社会养老保险缴费</t>
  </si>
  <si>
    <t>大冶市第三中学_住房公积金</t>
  </si>
  <si>
    <t>大冶市第三中学_工资奖金津补贴</t>
  </si>
  <si>
    <t>大冶市第三中学_遗属人员</t>
  </si>
  <si>
    <t>大冶市第三中学_在职人员日常公用经费</t>
  </si>
  <si>
    <t>大冶市第三中学_工会经费</t>
  </si>
  <si>
    <t>大冶市第三中学_其他离退休人员公用经费</t>
  </si>
  <si>
    <t>大冶市第三中学_退休人员公用经费</t>
  </si>
  <si>
    <t>605028</t>
  </si>
  <si>
    <t>金山店镇中学</t>
  </si>
  <si>
    <t>大冶市金山店镇中学_工会经费</t>
  </si>
  <si>
    <t>大冶市金山店镇中学_离休人员公用经费</t>
  </si>
  <si>
    <t>大冶市金山店镇中学_其他离退休人员公用经费</t>
  </si>
  <si>
    <t>大冶市金山店镇中学_社会养老保险缴费</t>
  </si>
  <si>
    <t>大冶市金山店镇中学_在职人员日常公用经费</t>
  </si>
  <si>
    <t>大冶市金山店镇中学_住房公积金</t>
  </si>
  <si>
    <t>大冶市金山店镇中学_工资奖金津补贴</t>
  </si>
  <si>
    <t>大冶市金山店镇中学_离退休费</t>
  </si>
  <si>
    <t>大冶市金山店镇中学_遗属人员</t>
  </si>
  <si>
    <t>大冶市金山店镇中学_退休人员公用经费</t>
  </si>
  <si>
    <t>605029</t>
  </si>
  <si>
    <t>大冶市第十中学_其他离退休人员公用经费</t>
  </si>
  <si>
    <t>大冶市第十中学_工资奖金津补贴</t>
  </si>
  <si>
    <t>大冶市第十中学_住房公积金</t>
  </si>
  <si>
    <t>大冶市第十中学_在职人员日常公用经费</t>
  </si>
  <si>
    <t>大冶市第十中学_社会养老保险缴费</t>
  </si>
  <si>
    <t>大冶市第十中学_遗属人员</t>
  </si>
  <si>
    <t>大冶市第十中学_工会经费</t>
  </si>
  <si>
    <t>大冶市第十中学_退休人员公用经费</t>
  </si>
  <si>
    <t>605030</t>
  </si>
  <si>
    <t>茗山乡初级中学</t>
  </si>
  <si>
    <t>大冶市茗山乡初级中学_在职人员日常公用经费</t>
  </si>
  <si>
    <t>大冶市茗山乡初级中学_退休人员公用经费</t>
  </si>
  <si>
    <t>大冶市茗山乡初级中学_社会养老保险缴费</t>
  </si>
  <si>
    <t>大冶市茗山乡初级中学_住房公积金</t>
  </si>
  <si>
    <t>大冶市茗山乡初级中学_其他离退休人员公用经费</t>
  </si>
  <si>
    <t>大冶市茗山乡初级中学_工资奖金津补贴</t>
  </si>
  <si>
    <t>大冶市茗山乡初级中学_离退休费</t>
  </si>
  <si>
    <t>大冶市茗山乡初级中学_遗属人员</t>
  </si>
  <si>
    <t>大冶市茗山乡初级中学_工会经费</t>
  </si>
  <si>
    <t>605031</t>
  </si>
  <si>
    <t>灵乡镇初级中学</t>
  </si>
  <si>
    <t>大冶市灵乡镇初级中学_遗属人员</t>
  </si>
  <si>
    <t>大冶市灵乡镇初级中学_退休人员公用经费</t>
  </si>
  <si>
    <t>大冶市灵乡镇初级中学_社会养老保险缴费</t>
  </si>
  <si>
    <t>大冶市灵乡镇初级中学_住房公积金</t>
  </si>
  <si>
    <t>大冶市灵乡镇初级中学_工会经费</t>
  </si>
  <si>
    <t>大冶市灵乡镇初级中学_其他离退休人员公用经费</t>
  </si>
  <si>
    <t>大冶市灵乡镇初级中学_工资奖金津补贴</t>
  </si>
  <si>
    <t>大冶市灵乡镇初级中学_在职人员日常公用经费</t>
  </si>
  <si>
    <t>605032</t>
  </si>
  <si>
    <t>金牛镇中学</t>
  </si>
  <si>
    <t>大冶市金牛镇中学_在职人员日常公用经费</t>
  </si>
  <si>
    <t>大冶市金牛镇中学_工资奖金津补贴</t>
  </si>
  <si>
    <t>大冶市金牛镇中学_社会养老保险缴费</t>
  </si>
  <si>
    <t>大冶市金牛镇中学_离休人员公用经费</t>
  </si>
  <si>
    <t>大冶市金牛镇中学_住房公积金</t>
  </si>
  <si>
    <t>大冶市金牛镇中学_其他离退休人员公用经费</t>
  </si>
  <si>
    <t>大冶市金牛镇中学_离退休费</t>
  </si>
  <si>
    <t>大冶市金牛镇中学_遗属人员</t>
  </si>
  <si>
    <t>大冶市金牛镇中学_退休人员公用经费</t>
  </si>
  <si>
    <t>大冶市金牛镇中学_工会经费</t>
  </si>
  <si>
    <t>605033</t>
  </si>
  <si>
    <t>大冶市第四中学_在职人员日常公用经费</t>
  </si>
  <si>
    <t>大冶市第四中学_遗属人员</t>
  </si>
  <si>
    <t>大冶市第四中学_社会养老保险缴费</t>
  </si>
  <si>
    <t>大冶市第四中学_住房公积金</t>
  </si>
  <si>
    <t>大冶市第四中学_工资奖金津补贴</t>
  </si>
  <si>
    <t>大冶市第四中学_其他离退休人员公用经费</t>
  </si>
  <si>
    <t>大冶市第四中学_工会经费</t>
  </si>
  <si>
    <t>大冶市第四中学_退休人员公用经费</t>
  </si>
  <si>
    <t>605034</t>
  </si>
  <si>
    <t>殷祖镇初级中学</t>
  </si>
  <si>
    <t>大冶市殷祖镇初级中学_其他离退休人员公用经费</t>
  </si>
  <si>
    <t>大冶市殷祖镇初级中学_工会经费</t>
  </si>
  <si>
    <t>大冶市殷祖镇初级中学_在职人员日常公用经费</t>
  </si>
  <si>
    <t>大冶市殷祖镇初级中学_退休人员公用经费</t>
  </si>
  <si>
    <t>大冶市殷祖镇初级中学_社会养老保险缴费</t>
  </si>
  <si>
    <t>大冶市殷祖镇初级中学_住房公积金</t>
  </si>
  <si>
    <t>大冶市殷祖镇初级中学_工资奖金津补贴</t>
  </si>
  <si>
    <t>大冶市殷祖镇初级中学_遗属人员</t>
  </si>
  <si>
    <t>605035</t>
  </si>
  <si>
    <t>金湖街道办事处初级中学</t>
  </si>
  <si>
    <t>大冶市金湖街道办事处初级中学_工会经费</t>
  </si>
  <si>
    <t>大冶市金湖街道办事处初级中学_工资奖金津补贴</t>
  </si>
  <si>
    <t>大冶市金湖街道办事处初级中学_其他离退休人员公用经费</t>
  </si>
  <si>
    <t>大冶市金湖街道办事处初级中学_社会养老保险缴费</t>
  </si>
  <si>
    <t>大冶市金湖街道办事处初级中学_在职人员日常公用经费</t>
  </si>
  <si>
    <t>大冶市金湖街道办事处初级中学_遗属人员</t>
  </si>
  <si>
    <t>大冶市金湖街道办事处初级中学_住房公积金</t>
  </si>
  <si>
    <t>大冶市金湖街道办事处初级中学_退休人员公用经费</t>
  </si>
  <si>
    <t>605036</t>
  </si>
  <si>
    <t>大箕铺镇初级中学</t>
  </si>
  <si>
    <t>大冶市大箕铺镇初级中学_社会养老保险缴费</t>
  </si>
  <si>
    <t>大冶市大箕铺镇初级中学_遗属人员</t>
  </si>
  <si>
    <t>大冶市大箕铺镇初级中学_住房公积金</t>
  </si>
  <si>
    <t>大冶市大箕铺镇初级中学_工资奖金津补贴</t>
  </si>
  <si>
    <t>大冶市大箕铺镇初级中学_其他离退休人员公用经费</t>
  </si>
  <si>
    <t>大冶市大箕铺镇初级中学_在职人员日常公用经费</t>
  </si>
  <si>
    <t>大冶市大箕铺镇初级中学_工会经费</t>
  </si>
  <si>
    <t>大冶市大箕铺镇初级中学_退休人员公用经费</t>
  </si>
  <si>
    <t>605037</t>
  </si>
  <si>
    <t>东岳路街道办事处幼儿园</t>
  </si>
  <si>
    <t>大冶市东岳路街道办事处幼儿园_在职人员日常公用经费</t>
  </si>
  <si>
    <t>大冶市东岳路街道办事处幼儿园_其他工资福利支出</t>
  </si>
  <si>
    <t>大冶市东岳路街道办事处幼儿园_其他离退休人员公用经费</t>
  </si>
  <si>
    <t>大冶市东岳路街道办事处幼儿园_社会养老保险缴费</t>
  </si>
  <si>
    <t>大冶市东岳路街道办事处幼儿园_工资奖金津补贴</t>
  </si>
  <si>
    <t>大冶市东岳路街道办事处幼儿园_退休人员公用经费</t>
  </si>
  <si>
    <t>大冶市东岳路街道办事处幼儿园_遗属人员</t>
  </si>
  <si>
    <t>大冶市东岳路街道办事处幼儿园_住房公积金</t>
  </si>
  <si>
    <t>大冶市东岳路街道办事处幼儿园_工会经费</t>
  </si>
  <si>
    <t>605038</t>
  </si>
  <si>
    <t>开发区下冯小学</t>
  </si>
  <si>
    <t>大冶市开发区下冯小学_住房公积金</t>
  </si>
  <si>
    <t>大冶市开发区下冯小学_遗属人员</t>
  </si>
  <si>
    <t>大冶市开发区下冯小学_退休人员公用经费</t>
  </si>
  <si>
    <t>大冶市开发区下冯小学_工资奖金津补贴</t>
  </si>
  <si>
    <t>大冶市开发区下冯小学_社会养老保险缴费</t>
  </si>
  <si>
    <t>大冶市开发区下冯小学_工会经费</t>
  </si>
  <si>
    <t>大冶市开发区下冯小学_在职人员日常公用经费</t>
  </si>
  <si>
    <t>605039</t>
  </si>
  <si>
    <t>市第二实验中学</t>
  </si>
  <si>
    <t>大冶市第二实验中学_在职人员日常公用经费</t>
  </si>
  <si>
    <t>大冶市第二实验中学_住房公积金</t>
  </si>
  <si>
    <t>大冶市第二实验中学_社会养老保险缴费</t>
  </si>
  <si>
    <t>大冶市第二实验中学_其他离退休人员公用经费</t>
  </si>
  <si>
    <t>大冶市第二实验中学_退休人员公用经费</t>
  </si>
  <si>
    <t>大冶市第二实验中学_遗属人员</t>
  </si>
  <si>
    <t>大冶市第二实验中学_工资奖金津补贴</t>
  </si>
  <si>
    <t>大冶市第二实验中学_工会经费</t>
  </si>
  <si>
    <t>605041</t>
  </si>
  <si>
    <t>大冶市保康小学_工资奖金津补贴</t>
  </si>
  <si>
    <t>大冶市保康小学_住房公积金</t>
  </si>
  <si>
    <t>大冶市保康小学_社会养老保险缴费</t>
  </si>
  <si>
    <t>大冶市保康小学_在职人员日常公用经费</t>
  </si>
  <si>
    <t>大冶市保康小学_工会经费</t>
  </si>
  <si>
    <t>605042</t>
  </si>
  <si>
    <t>大冶市尹家湖小学_社会养老保险缴费</t>
  </si>
  <si>
    <t>大冶市尹家湖小学_退休人员公用经费</t>
  </si>
  <si>
    <t>大冶市尹家湖小学_住房公积金</t>
  </si>
  <si>
    <t>大冶市尹家湖小学_遗属人员</t>
  </si>
  <si>
    <t>大冶市尹家湖小学_其他离退休人员公用经费</t>
  </si>
  <si>
    <t>大冶市尹家湖小学_工资奖金津补贴</t>
  </si>
  <si>
    <t>大冶市尹家湖小学_在职人员日常公用经费</t>
  </si>
  <si>
    <t>大冶市尹家湖小学_工会经费</t>
  </si>
  <si>
    <t>605043</t>
  </si>
  <si>
    <t>大冶市东风路学校_在职人员日常公用经费</t>
  </si>
  <si>
    <t>大冶市东风路学校_退休人员公用经费</t>
  </si>
  <si>
    <t>大冶市东风路学校_工资奖金津补贴</t>
  </si>
  <si>
    <t>大冶市东风路学校_住房公积金</t>
  </si>
  <si>
    <t>大冶市东风路学校_社会养老保险缴费</t>
  </si>
  <si>
    <t>大冶市东风路学校_遗属人员</t>
  </si>
  <si>
    <t>大冶市东风路学校_工会经费</t>
  </si>
  <si>
    <t>605044</t>
  </si>
  <si>
    <t>大冶市尹家湖中学_退休人员公用经费</t>
  </si>
  <si>
    <t>大冶市尹家湖中学_工资奖金津补贴</t>
  </si>
  <si>
    <t>大冶市尹家湖中学_在职人员日常公用经费</t>
  </si>
  <si>
    <t>大冶市尹家湖中学_社会养老保险缴费</t>
  </si>
  <si>
    <t>大冶市尹家湖中学_其他离退休人员公用经费</t>
  </si>
  <si>
    <t>大冶市尹家湖中学_工会经费</t>
  </si>
  <si>
    <t>大冶市尹家湖中学_住房公积金</t>
  </si>
  <si>
    <t>大冶市尹家湖中学_遗属人员</t>
  </si>
  <si>
    <t>605045</t>
  </si>
  <si>
    <t>大冶市第四实验学校_在职人员日常公用经费</t>
  </si>
  <si>
    <t>大冶市第四实验学校_社会养老保险缴费</t>
  </si>
  <si>
    <t>大冶市第四实验学校_工资奖金津补贴</t>
  </si>
  <si>
    <t>大冶市第四实验学校_住房公积金</t>
  </si>
  <si>
    <t>大冶市第四实验学校_工会经费</t>
  </si>
  <si>
    <t>605046</t>
  </si>
  <si>
    <t>遗属人员</t>
  </si>
  <si>
    <t>605047</t>
  </si>
  <si>
    <t>大冶市第五实验学校_工会经费</t>
  </si>
  <si>
    <t>大冶市第五实验学校_住房公积金</t>
  </si>
  <si>
    <t>大冶市第五实验学校_工资奖金津补贴</t>
  </si>
  <si>
    <t>大冶市第五实验学校_社会养老保险缴费</t>
  </si>
  <si>
    <t>大冶市第五实验学校_其他离退休人员公用经费</t>
  </si>
  <si>
    <t>大冶市第五实验学校_退休人员公用经费</t>
  </si>
  <si>
    <t>大冶市第五实验学校_在职人员日常公用经费</t>
  </si>
  <si>
    <t>605048</t>
  </si>
  <si>
    <t>605049</t>
  </si>
  <si>
    <t>605050</t>
  </si>
  <si>
    <t>605051</t>
  </si>
  <si>
    <t>605052</t>
  </si>
  <si>
    <t>605053</t>
  </si>
  <si>
    <t>605054</t>
  </si>
  <si>
    <t>606001</t>
  </si>
  <si>
    <t>中共大冶市委党校本级_工会经费</t>
  </si>
  <si>
    <t>中共大冶市委党校本级_住房公积金</t>
  </si>
  <si>
    <t>中共大冶市委党校本级_退休人员公用经费</t>
  </si>
  <si>
    <t>中共大冶市委党校本级_其他离退休人员公用经费</t>
  </si>
  <si>
    <t>中共大冶市委党校本级_在职人员日常公用经费</t>
  </si>
  <si>
    <t>中共大冶市委党校本级_工资奖金津补贴</t>
  </si>
  <si>
    <t>中共大冶市委党校本级_公务交通补贴</t>
  </si>
  <si>
    <t>中共大冶市委党校本级_社会养老保险缴费</t>
  </si>
  <si>
    <t>607001</t>
  </si>
  <si>
    <t>大冶市科学技术协会本级_退休人员公用经费</t>
  </si>
  <si>
    <t>大冶市科学技术协会本级_住房公积金</t>
  </si>
  <si>
    <t>大冶市科学技术协会本级_工会经费</t>
  </si>
  <si>
    <t>大冶市科学技术协会本级_其他离退休人员公用经费</t>
  </si>
  <si>
    <t>大冶市科学技术协会本级_在职人员日常公用经费</t>
  </si>
  <si>
    <t>大冶市科学技术协会本级_工资奖金津补贴</t>
  </si>
  <si>
    <t>大冶市科学技术协会本级_社会养老保险缴费</t>
  </si>
  <si>
    <t>大冶市科学技术协会本级_公务交通补贴</t>
  </si>
  <si>
    <t>608001</t>
  </si>
  <si>
    <t>大冶市城市文明创建中心_其他离退休人员公用经费</t>
  </si>
  <si>
    <t>大冶市城市文明创建中心_住房公积金</t>
  </si>
  <si>
    <t>大冶市城市文明创建中心_社会养老保险缴费</t>
  </si>
  <si>
    <t>大冶市城市文明创建中心_退休人员公用经费</t>
  </si>
  <si>
    <t>大冶市城市文明创建中心_在职人员日常公用经费</t>
  </si>
  <si>
    <t>大冶市城市文明创建中心_公务交通补贴</t>
  </si>
  <si>
    <t>大冶市城市文明创建中心_工会经费</t>
  </si>
  <si>
    <t>大冶市城市文明创建中心_工资奖金津补贴</t>
  </si>
  <si>
    <t>609001</t>
  </si>
  <si>
    <t>中共大冶市委宣传部本级_住房公积金</t>
  </si>
  <si>
    <t>中共大冶市委宣传部本级_社会养老保险缴费</t>
  </si>
  <si>
    <t>中共大冶市委宣传部本级_工资奖金津补贴</t>
  </si>
  <si>
    <t>中共大冶市委宣传部本级_公务用车运行维护费</t>
  </si>
  <si>
    <t>中共大冶市委宣传部本级_工会经费</t>
  </si>
  <si>
    <t>中共大冶市委宣传部本级_公务交通补贴</t>
  </si>
  <si>
    <t>中共大冶市委宣传部本级_在职人员日常公用经费</t>
  </si>
  <si>
    <t>中共大冶市委宣传部本级_其他离退休人员公用经费</t>
  </si>
  <si>
    <t>中共大冶市委宣传部本级_退休人员公用经费</t>
  </si>
  <si>
    <t>610001</t>
  </si>
  <si>
    <t>大冶市文学艺术界联合会本级_在职人员日常公用经费</t>
  </si>
  <si>
    <t>大冶市文学艺术界联合会本级_社会养老保险缴费</t>
  </si>
  <si>
    <t>大冶市文学艺术界联合会本级_住房公积金</t>
  </si>
  <si>
    <t>大冶市文学艺术界联合会本级_工资奖金津补贴</t>
  </si>
  <si>
    <t>大冶市文学艺术界联合会本级_退休人员公用经费</t>
  </si>
  <si>
    <t>大冶市文学艺术界联合会本级_公务交通补贴</t>
  </si>
  <si>
    <t>大冶市文学艺术界联合会本级_工会经费</t>
  </si>
  <si>
    <t>大冶市文学艺术界联合会本级_其他离退休人员公用经费</t>
  </si>
  <si>
    <t>611001</t>
  </si>
  <si>
    <t>612001</t>
  </si>
  <si>
    <t>806001</t>
  </si>
  <si>
    <t>大冶市罗家桥街道办事处本级_工会经费</t>
  </si>
  <si>
    <t>大冶市罗家桥街道办事处本级_住房公积金</t>
  </si>
  <si>
    <t>大冶市罗家桥街道办事处本级_工资奖金津补贴</t>
  </si>
  <si>
    <t>大冶市罗家桥街道办事处本级_离退休费</t>
  </si>
  <si>
    <t>大冶市罗家桥街道办事处本级_社会养老保险缴费</t>
  </si>
  <si>
    <t>大冶市罗家桥街道办事处本级_退休人员公用经费</t>
  </si>
  <si>
    <t>大冶市罗家桥街道办事处本级_在职人员日常公用经费</t>
  </si>
  <si>
    <t>大冶市罗家桥街道办事处本级_公务用车运行维护费</t>
  </si>
  <si>
    <t>806002</t>
  </si>
  <si>
    <t>大冶市罗家桥街道财政所_工资奖金津补贴</t>
  </si>
  <si>
    <t>大冶市罗家桥街道财政所_退休人员公用经费</t>
  </si>
  <si>
    <t>大冶市罗家桥街道财政所_住房公积金</t>
  </si>
  <si>
    <t>大冶市罗家桥街道财政所_工会经费</t>
  </si>
  <si>
    <t>大冶市罗家桥街道财政所_其他离退休人员公用经费</t>
  </si>
  <si>
    <t>大冶市罗家桥街道财政所_在职人员日常公用经费</t>
  </si>
  <si>
    <t>大冶市罗家桥街道财政所_社会养老保险缴费</t>
  </si>
  <si>
    <t>806003</t>
  </si>
  <si>
    <t>大冶市罗家桥街道党群服务中心_工会经费</t>
  </si>
  <si>
    <t>大冶市罗家桥街道党群服务中心_在职人员日常公用经费</t>
  </si>
  <si>
    <t>大冶市罗家桥街道党群服务中心_工资奖金津补贴</t>
  </si>
  <si>
    <t>大冶市罗家桥街道党群服务中心_住房公积金</t>
  </si>
  <si>
    <t>大冶市罗家桥街道党群服务中心_社会养老保险缴费</t>
  </si>
  <si>
    <t>大冶市罗家桥街道党群服务中心_退休人员公用经费</t>
  </si>
  <si>
    <t>806004</t>
  </si>
  <si>
    <t>大冶市罗家桥街道综合执法中心_住房公积金</t>
  </si>
  <si>
    <t>大冶市罗家桥街道综合执法中心_社会养老保险缴费</t>
  </si>
  <si>
    <t>大冶市罗家桥街道综合执法中心_工资奖金津补贴</t>
  </si>
  <si>
    <t>大冶市罗家桥街道综合执法中心_工会经费</t>
  </si>
  <si>
    <t>大冶市罗家桥街道综合执法中心_在职人员日常公用经费</t>
  </si>
  <si>
    <t>806005</t>
  </si>
  <si>
    <t>大冶市罗家桥街道社区网格管理综合服务中心_在职人员日常公用经费</t>
  </si>
  <si>
    <t>大冶市罗家桥街道社区网格管理综合服务中心_工会经费</t>
  </si>
  <si>
    <t>大冶市罗家桥街道社区网格管理综合服务中心_住房公积金</t>
  </si>
  <si>
    <t>大冶市罗家桥街道社区网格管理综合服务中心_社会养老保险缴费</t>
  </si>
  <si>
    <t>大冶市罗家桥街道社区网格管理综合服务中心_退休人员公用经费</t>
  </si>
  <si>
    <t>大冶市罗家桥街道社区网格管理综合服务中心_工资奖金津补贴</t>
  </si>
  <si>
    <t>807001</t>
  </si>
  <si>
    <t>大冶市还地桥镇人民政府本级_工会经费</t>
  </si>
  <si>
    <t>大冶市还地桥镇人民政府本级_住房公积金</t>
  </si>
  <si>
    <t>大冶市还地桥镇人民政府本级_退休人员公用经费</t>
  </si>
  <si>
    <t>大冶市还地桥镇人民政府本级_社会养老保险缴费</t>
  </si>
  <si>
    <t>大冶市还地桥镇人民政府本级_其他离退休人员公用经费</t>
  </si>
  <si>
    <t>大冶市还地桥镇人民政府本级_公务用车运行维护费</t>
  </si>
  <si>
    <t>大冶市还地桥镇人民政府本级_公务交通补贴</t>
  </si>
  <si>
    <t>大冶市还地桥镇人民政府本级_遗属人员</t>
  </si>
  <si>
    <t>大冶市还地桥镇人民政府本级_在职人员日常公用经费</t>
  </si>
  <si>
    <t>大冶市还地桥镇人民政府本级_工资奖金津补贴</t>
  </si>
  <si>
    <t>807002</t>
  </si>
  <si>
    <t>大冶市还地桥财政所_遗属人员</t>
  </si>
  <si>
    <t>大冶市还地桥财政所_其他离退休人员公用经费</t>
  </si>
  <si>
    <t>大冶市还地桥财政所_公务交通补贴</t>
  </si>
  <si>
    <t>大冶市还地桥财政所_住房公积金</t>
  </si>
  <si>
    <t>大冶市还地桥财政所_工资奖金津补贴</t>
  </si>
  <si>
    <t>大冶市还地桥财政所_在职人员日常公用经费</t>
  </si>
  <si>
    <t>大冶市还地桥财政所_工会经费</t>
  </si>
  <si>
    <t>大冶市还地桥财政所_社会养老保险缴费</t>
  </si>
  <si>
    <t>大冶市还地桥财政所_退休人员公用经费</t>
  </si>
  <si>
    <t>807005</t>
  </si>
  <si>
    <t>大冶市还地桥镇政务服务中心_工会经费</t>
  </si>
  <si>
    <t>大冶市还地桥镇政务服务中心_社会养老保险缴费</t>
  </si>
  <si>
    <t>大冶市还地桥镇政务服务中心_住房公积金</t>
  </si>
  <si>
    <t>大冶市还地桥镇政务服务中心_工资奖金津补贴</t>
  </si>
  <si>
    <t>大冶市还地桥镇政务服务中心_在职人员日常公用经费</t>
  </si>
  <si>
    <t>大冶市还地桥镇政务服务中心_退休人员公用经费</t>
  </si>
  <si>
    <t>大冶市还地桥镇政务服务中心_遗属人员</t>
  </si>
  <si>
    <t>大冶市还地桥镇政务服务中心_公务交通补贴</t>
  </si>
  <si>
    <t>807006</t>
  </si>
  <si>
    <t>大冶市还地桥镇综合行政执法大队_工资奖金津补贴</t>
  </si>
  <si>
    <t>大冶市还地桥镇综合行政执法大队_社会养老保险缴费</t>
  </si>
  <si>
    <t>大冶市还地桥镇综合行政执法大队_工会经费</t>
  </si>
  <si>
    <t>大冶市还地桥镇综合行政执法大队_在职人员日常公用经费</t>
  </si>
  <si>
    <t>大冶市还地桥镇综合行政执法大队_公务交通补贴</t>
  </si>
  <si>
    <t>大冶市还地桥镇综合行政执法大队_住房公积金</t>
  </si>
  <si>
    <t>807007</t>
  </si>
  <si>
    <t>黄石临空经济区园区综合服务中心_社会养老保险缴费</t>
  </si>
  <si>
    <t>黄石临空经济区园区综合服务中心_公务交通补贴</t>
  </si>
  <si>
    <t>黄石临空经济区园区综合服务中心_工资奖金津补贴</t>
  </si>
  <si>
    <t>黄石临空经济区园区综合服务中心_在职人员日常公用经费</t>
  </si>
  <si>
    <t>黄石临空经济区园区综合服务中心_住房公积金</t>
  </si>
  <si>
    <t>黄石临空经济区园区综合服务中心_工会经费</t>
  </si>
  <si>
    <t>807008</t>
  </si>
  <si>
    <t>808001</t>
  </si>
  <si>
    <t>大冶市保安镇人民政府本级_退休人员公用经费</t>
  </si>
  <si>
    <t>大冶市保安镇人民政府本级_住房公积金</t>
  </si>
  <si>
    <t>大冶市保安镇人民政府本级_遗属人员</t>
  </si>
  <si>
    <t>大冶市保安镇人民政府本级_社会养老保险缴费</t>
  </si>
  <si>
    <t>大冶市保安镇人民政府本级_公务用车运行维护费</t>
  </si>
  <si>
    <t>大冶市保安镇人民政府本级_在职人员日常公用经费</t>
  </si>
  <si>
    <t>大冶市保安镇人民政府本级_工资奖金津补贴</t>
  </si>
  <si>
    <t>大冶市保安镇人民政府本级_工会经费</t>
  </si>
  <si>
    <t>大冶市保安镇人民政府本级_公务交通补贴</t>
  </si>
  <si>
    <t>大冶市保安镇人民政府本级_其他离退休人员公用经费</t>
  </si>
  <si>
    <t>808002</t>
  </si>
  <si>
    <t>大冶市保安镇财政和农村经济经营管理所_社会养老保险缴费</t>
  </si>
  <si>
    <t>大冶市保安镇财政和农村经济经营管理所_退休人员公用经费</t>
  </si>
  <si>
    <t>大冶市保安镇财政和农村经济经营管理所_工会经费</t>
  </si>
  <si>
    <t>大冶市保安镇财政和农村经济经营管理所_其他离退休人员公用经费</t>
  </si>
  <si>
    <t>大冶市保安镇财政和农村经济经营管理所_工资奖金津补贴</t>
  </si>
  <si>
    <t>大冶市保安镇财政和农村经济经营管理所_在职人员日常公用经费</t>
  </si>
  <si>
    <t>大冶市保安镇财政和农村经济经营管理所_住房公积金</t>
  </si>
  <si>
    <t>808004</t>
  </si>
  <si>
    <t>大冶市保安文化分馆_退休人员公用经费</t>
  </si>
  <si>
    <t>大冶市保安文化分馆_在职人员日常公用经费</t>
  </si>
  <si>
    <t>大冶市保安文化分馆_社会养老保险缴费</t>
  </si>
  <si>
    <t>大冶市保安文化分馆_其他离退休人员公用经费</t>
  </si>
  <si>
    <t>大冶市保安文化分馆_工会经费</t>
  </si>
  <si>
    <t>大冶市保安文化分馆_住房公积金</t>
  </si>
  <si>
    <t>大冶市保安文化分馆_工资奖金津补贴</t>
  </si>
  <si>
    <t>808007</t>
  </si>
  <si>
    <t>808008</t>
  </si>
  <si>
    <t>809001</t>
  </si>
  <si>
    <t>大冶市金山店镇人民政府本级_退休人员公用经费</t>
  </si>
  <si>
    <t>大冶市金山店镇人民政府本级_工会经费</t>
  </si>
  <si>
    <t>大冶市金山店镇人民政府本级_公务交通补贴</t>
  </si>
  <si>
    <t>大冶市金山店镇人民政府本级_社会养老保险缴费</t>
  </si>
  <si>
    <t>大冶市金山店镇人民政府本级_工资奖金津补贴</t>
  </si>
  <si>
    <t>大冶市金山店镇人民政府本级_其他离退休人员公用经费</t>
  </si>
  <si>
    <t>大冶市金山店镇人民政府本级_公务用车运行维护费</t>
  </si>
  <si>
    <t>大冶市金山店镇人民政府本级_遗属人员</t>
  </si>
  <si>
    <t>大冶市金山店镇人民政府本级_住房公积金</t>
  </si>
  <si>
    <t>大冶市金山店镇人民政府本级_在职人员日常公用经费</t>
  </si>
  <si>
    <t>809002</t>
  </si>
  <si>
    <t>大冶市金山店镇财政和农村经济经营管理所_在职人员日常公用经费</t>
  </si>
  <si>
    <t>大冶市金山店镇财政和农村经济经营管理所_退休人员公用经费</t>
  </si>
  <si>
    <t>大冶市金山店镇财政和农村经济经营管理所_社会养老保险缴费</t>
  </si>
  <si>
    <t>大冶市金山店镇财政和农村经济经营管理所_其他离退休人员公用经费</t>
  </si>
  <si>
    <t>大冶市金山店镇财政和农村经济经营管理所_工会经费</t>
  </si>
  <si>
    <t>大冶市金山店镇财政和农村经济经营管理所_遗属人员</t>
  </si>
  <si>
    <t>大冶市金山店镇财政和农村经济经营管理所_住房公积金</t>
  </si>
  <si>
    <t>大冶市金山店镇财政和农村经济经营管理所_工资奖金津补贴</t>
  </si>
  <si>
    <t>809006</t>
  </si>
  <si>
    <t>809007</t>
  </si>
  <si>
    <t>810001</t>
  </si>
  <si>
    <t>大冶市陈贵镇人民政府本级_退休人员公用经费</t>
  </si>
  <si>
    <t>大冶市陈贵镇人民政府本级_工会经费</t>
  </si>
  <si>
    <t>大冶市陈贵镇人民政府本级_遗属人员</t>
  </si>
  <si>
    <t>大冶市陈贵镇人民政府本级_公务交通补贴</t>
  </si>
  <si>
    <t>大冶市陈贵镇人民政府本级_工资奖金津补贴</t>
  </si>
  <si>
    <t>大冶市陈贵镇人民政府本级_其他离退休人员公用经费</t>
  </si>
  <si>
    <t>大冶市陈贵镇人民政府本级_在职人员日常公用经费</t>
  </si>
  <si>
    <t>大冶市陈贵镇人民政府本级_社会养老保险缴费</t>
  </si>
  <si>
    <t>大冶市陈贵镇人民政府本级_公务用车运行维护费</t>
  </si>
  <si>
    <t>大冶市陈贵镇人民政府本级_住房公积金</t>
  </si>
  <si>
    <t>810002</t>
  </si>
  <si>
    <t>大冶市陈贵财政所_住房公积金</t>
  </si>
  <si>
    <t>大冶市陈贵财政所_公务交通补贴</t>
  </si>
  <si>
    <t>大冶市陈贵财政所_工会经费</t>
  </si>
  <si>
    <t>大冶市陈贵财政所_遗属人员</t>
  </si>
  <si>
    <t>大冶市陈贵财政所_其他离退休人员公用经费</t>
  </si>
  <si>
    <t>大冶市陈贵财政所_在职人员日常公用经费</t>
  </si>
  <si>
    <t>大冶市陈贵财政所_工资奖金津补贴</t>
  </si>
  <si>
    <t>大冶市陈贵财政所_社会养老保险缴费</t>
  </si>
  <si>
    <t>大冶市陈贵财政所_退休人员公用经费</t>
  </si>
  <si>
    <t>810004</t>
  </si>
  <si>
    <t>大冶市雷山名胜风景区管理处_住房公积金</t>
  </si>
  <si>
    <t>大冶市雷山名胜风景区管理处_其他离退休人员公用经费</t>
  </si>
  <si>
    <t>大冶市雷山名胜风景区管理处_退休人员公用经费</t>
  </si>
  <si>
    <t>大冶市雷山名胜风景区管理处_工资奖金津补贴</t>
  </si>
  <si>
    <t>大冶市雷山名胜风景区管理处_公务交通补贴</t>
  </si>
  <si>
    <t>大冶市雷山名胜风景区管理处_在职人员日常公用经费</t>
  </si>
  <si>
    <t>大冶市雷山名胜风景区管理处_社会养老保险缴费</t>
  </si>
  <si>
    <t>大冶市雷山名胜风景区管理处_工会经费</t>
  </si>
  <si>
    <t>810005</t>
  </si>
  <si>
    <t>大冶市陈贵镇政务服务中心_住房公积金</t>
  </si>
  <si>
    <t>大冶市陈贵镇政务服务中心_在职人员日常公用经费</t>
  </si>
  <si>
    <t>大冶市陈贵镇政务服务中心_社会养老保险缴费</t>
  </si>
  <si>
    <t>大冶市陈贵镇政务服务中心_工会经费</t>
  </si>
  <si>
    <t>大冶市陈贵镇政务服务中心_公务交通补贴</t>
  </si>
  <si>
    <t>大冶市陈贵镇政务服务中心_工资奖金津补贴</t>
  </si>
  <si>
    <t>810006</t>
  </si>
  <si>
    <t>大冶市陈贵镇综合行政执法大队_工会经费</t>
  </si>
  <si>
    <t>大冶市陈贵镇综合行政执法大队_退休人员公用经费</t>
  </si>
  <si>
    <t>大冶市陈贵镇综合行政执法大队_其他离退休人员公用经费</t>
  </si>
  <si>
    <t>大冶市陈贵镇综合行政执法大队_遗属人员</t>
  </si>
  <si>
    <t>大冶市陈贵镇综合行政执法大队_在职人员日常公用经费</t>
  </si>
  <si>
    <t>大冶市陈贵镇综合行政执法大队_住房公积金</t>
  </si>
  <si>
    <t>大冶市陈贵镇综合行政执法大队_公务交通补贴</t>
  </si>
  <si>
    <t>大冶市陈贵镇综合行政执法大队_社会养老保险缴费</t>
  </si>
  <si>
    <t>大冶市陈贵镇综合行政执法大队_工资奖金津补贴</t>
  </si>
  <si>
    <t>810008</t>
  </si>
  <si>
    <t>811001</t>
  </si>
  <si>
    <t>大冶市茗山乡人民政府本级_公务交通补贴</t>
  </si>
  <si>
    <t>大冶市茗山乡人民政府本级_退休人员公用经费</t>
  </si>
  <si>
    <t>大冶市茗山乡人民政府本级_工资奖金津补贴</t>
  </si>
  <si>
    <t>大冶市茗山乡人民政府本级_其他离退休人员公用经费</t>
  </si>
  <si>
    <t>大冶市茗山乡人民政府本级_社会养老保险缴费</t>
  </si>
  <si>
    <t>大冶市茗山乡人民政府本级_遗属人员</t>
  </si>
  <si>
    <t>大冶市茗山乡人民政府本级_在职人员日常公用经费</t>
  </si>
  <si>
    <t>大冶市茗山乡人民政府本级_工会经费</t>
  </si>
  <si>
    <t>大冶市茗山乡人民政府本级_住房公积金</t>
  </si>
  <si>
    <t>大冶市茗山乡人民政府本级_公务用车运行维护费</t>
  </si>
  <si>
    <t>811002</t>
  </si>
  <si>
    <t>大冶市茗山乡财政和农村经济经营管理所_在职人员日常公用经费</t>
  </si>
  <si>
    <t>大冶市茗山乡财政和农村经济经营管理所_工资奖金津补贴</t>
  </si>
  <si>
    <t>大冶市茗山乡财政和农村经济经营管理所_工会经费</t>
  </si>
  <si>
    <t>大冶市茗山乡财政和农村经济经营管理所_退休人员公用经费</t>
  </si>
  <si>
    <t>大冶市茗山乡财政和农村经济经营管理所_遗属人员</t>
  </si>
  <si>
    <t>大冶市茗山乡财政和农村经济经营管理所_社会养老保险缴费</t>
  </si>
  <si>
    <t>大冶市茗山乡财政和农村经济经营管理所_住房公积金</t>
  </si>
  <si>
    <t>811006</t>
  </si>
  <si>
    <t>811007</t>
  </si>
  <si>
    <t>812001</t>
  </si>
  <si>
    <t>大冶市灵乡镇人民政府本级_公务交通补贴</t>
  </si>
  <si>
    <t>大冶市灵乡镇人民政府本级_社会养老保险缴费</t>
  </si>
  <si>
    <t>大冶市灵乡镇人民政府本级_工会经费</t>
  </si>
  <si>
    <t>大冶市灵乡镇人民政府本级_住房公积金</t>
  </si>
  <si>
    <t>大冶市灵乡镇人民政府本级_工资奖金津补贴</t>
  </si>
  <si>
    <t>大冶市灵乡镇人民政府本级_在职人员日常公用经费</t>
  </si>
  <si>
    <t>大冶市灵乡镇人民政府本级_退休人员公用经费</t>
  </si>
  <si>
    <t>大冶市灵乡镇人民政府本级_公务用车运行维护费</t>
  </si>
  <si>
    <t>812002</t>
  </si>
  <si>
    <t>大冶市灵乡财政所_工会经费</t>
  </si>
  <si>
    <t>大冶市灵乡财政所_住房公积金</t>
  </si>
  <si>
    <t>大冶市灵乡财政所_工资奖金津补贴</t>
  </si>
  <si>
    <t>大冶市灵乡财政所_退休人员公用经费</t>
  </si>
  <si>
    <t>大冶市灵乡财政所_社会养老保险缴费</t>
  </si>
  <si>
    <t>大冶市灵乡财政所_公务交通补贴</t>
  </si>
  <si>
    <t>大冶市灵乡财政所_在职人员日常公用经费</t>
  </si>
  <si>
    <t>812004</t>
  </si>
  <si>
    <t>大冶市灵乡镇灵成工业园园区服务中心_工会经费</t>
  </si>
  <si>
    <t>大冶市灵乡镇灵成工业园园区服务中心_社会养老保险缴费</t>
  </si>
  <si>
    <t>大冶市灵乡镇灵成工业园园区服务中心_工资奖金津补贴</t>
  </si>
  <si>
    <t>大冶市灵乡镇灵成工业园园区服务中心_在职人员日常公用经费</t>
  </si>
  <si>
    <t>大冶市灵乡镇灵成工业园园区服务中心_住房公积金</t>
  </si>
  <si>
    <t>812005</t>
  </si>
  <si>
    <t>大冶市灵乡镇政务服务中心_工会经费</t>
  </si>
  <si>
    <t>大冶市灵乡镇政务服务中心_工资奖金津补贴</t>
  </si>
  <si>
    <t>大冶市灵乡镇政务服务中心_在职人员日常公用经费</t>
  </si>
  <si>
    <t>大冶市灵乡镇政务服务中心_社会养老保险缴费</t>
  </si>
  <si>
    <t>大冶市灵乡镇政务服务中心_住房公积金</t>
  </si>
  <si>
    <t>812006</t>
  </si>
  <si>
    <t>大冶市灵乡镇综合行政执法大队_退休人员公用经费</t>
  </si>
  <si>
    <t>大冶市灵乡镇综合行政执法大队_离退休费</t>
  </si>
  <si>
    <t>大冶市灵乡镇综合行政执法大队_住房公积金</t>
  </si>
  <si>
    <t>大冶市灵乡镇综合行政执法大队_社会养老保险缴费</t>
  </si>
  <si>
    <t>大冶市灵乡镇综合行政执法大队_工资奖金津补贴</t>
  </si>
  <si>
    <t>大冶市灵乡镇综合行政执法大队_工会经费</t>
  </si>
  <si>
    <t>大冶市灵乡镇综合行政执法大队_在职人员日常公用经费</t>
  </si>
  <si>
    <t>812008</t>
  </si>
  <si>
    <t>813001</t>
  </si>
  <si>
    <t>大冶市金牛镇人民政府本级_工资奖金津补贴</t>
  </si>
  <si>
    <t>大冶市金牛镇人民政府本级_公务用车运行维护费</t>
  </si>
  <si>
    <t>大冶市金牛镇人民政府本级_在职人员日常公用经费</t>
  </si>
  <si>
    <t>大冶市金牛镇人民政府本级_其他离退休人员公用经费</t>
  </si>
  <si>
    <t>大冶市金牛镇人民政府本级_社会养老保险缴费</t>
  </si>
  <si>
    <t>大冶市金牛镇人民政府本级_公务交通补贴</t>
  </si>
  <si>
    <t>大冶市金牛镇人民政府本级_遗属人员</t>
  </si>
  <si>
    <t>大冶市金牛镇人民政府本级_住房公积金</t>
  </si>
  <si>
    <t>大冶市金牛镇人民政府本级_退休人员公用经费</t>
  </si>
  <si>
    <t>大冶市金牛镇人民政府本级_工会经费</t>
  </si>
  <si>
    <t>813002</t>
  </si>
  <si>
    <t>大冶市金牛镇财政和农村经济经营管理所_其他离退休人员公用经费</t>
  </si>
  <si>
    <t>大冶市金牛镇财政和农村经济经营管理所_退休人员公用经费</t>
  </si>
  <si>
    <t>大冶市金牛镇财政和农村经济经营管理所_在职人员日常公用经费</t>
  </si>
  <si>
    <t>大冶市金牛镇财政和农村经济经营管理所_住房公积金</t>
  </si>
  <si>
    <t>大冶市金牛镇财政和农村经济经营管理所_社会养老保险缴费</t>
  </si>
  <si>
    <t>大冶市金牛镇财政和农村经济经营管理所_工资奖金津补贴</t>
  </si>
  <si>
    <t>大冶市金牛镇财政和农村经济经营管理所_工会经费</t>
  </si>
  <si>
    <t>大冶市金牛镇财政和农村经济经营管理所_遗属人员</t>
  </si>
  <si>
    <t>813003</t>
  </si>
  <si>
    <t>大冶市金牛文化分馆_遗属人员</t>
  </si>
  <si>
    <t>大冶市金牛文化分馆_工资奖金津补贴</t>
  </si>
  <si>
    <t>大冶市金牛文化分馆_社会养老保险缴费</t>
  </si>
  <si>
    <t>大冶市金牛文化分馆_工会经费</t>
  </si>
  <si>
    <t>大冶市金牛文化分馆_退休人员公用经费</t>
  </si>
  <si>
    <t>大冶市金牛文化分馆_住房公积金</t>
  </si>
  <si>
    <t>大冶市金牛文化分馆_在职人员日常公用经费</t>
  </si>
  <si>
    <t>813007</t>
  </si>
  <si>
    <t>大冶市金牛镇防治艾滋病工作委员会办公室_住房公积金</t>
  </si>
  <si>
    <t>大冶市金牛镇防治艾滋病工作委员会办公室_工会经费</t>
  </si>
  <si>
    <t>大冶市金牛镇防治艾滋病工作委员会办公室_在职人员日常公用经费</t>
  </si>
  <si>
    <t>大冶市金牛镇防治艾滋病工作委员会办公室_工资奖金津补贴</t>
  </si>
  <si>
    <t>大冶市金牛镇防治艾滋病工作委员会办公室_社会养老保险缴费</t>
  </si>
  <si>
    <t>大冶市金牛镇防治艾滋病工作委员会办公室_退休人员公用经费</t>
  </si>
  <si>
    <t>813008</t>
  </si>
  <si>
    <t>813009</t>
  </si>
  <si>
    <t>814001</t>
  </si>
  <si>
    <t>大冶市刘仁八镇人民政府本级_退休人员公用经费</t>
  </si>
  <si>
    <t>大冶市刘仁八镇人民政府本级_社会养老保险缴费</t>
  </si>
  <si>
    <t>大冶市刘仁八镇人民政府本级_工资奖金津补贴</t>
  </si>
  <si>
    <t>大冶市刘仁八镇人民政府本级_公务用车运行维护费</t>
  </si>
  <si>
    <t>大冶市刘仁八镇人民政府本级_住房公积金</t>
  </si>
  <si>
    <t>大冶市刘仁八镇人民政府本级_工会经费</t>
  </si>
  <si>
    <t>大冶市刘仁八镇人民政府本级_公务交通补贴</t>
  </si>
  <si>
    <t>大冶市刘仁八镇人民政府本级_在职人员日常公用经费</t>
  </si>
  <si>
    <t>大冶市刘仁八镇人民政府本级_遗属人员</t>
  </si>
  <si>
    <t>大冶市刘仁八镇人民政府本级_其他离退休人员公用经费</t>
  </si>
  <si>
    <t>814002</t>
  </si>
  <si>
    <t>大冶市刘仁八镇财政和农村经济经营管理所_工会经费</t>
  </si>
  <si>
    <t>大冶市刘仁八镇财政和农村经济经营管理所_其他离退休人员公用经费</t>
  </si>
  <si>
    <t>大冶市刘仁八镇财政和农村经济经营管理所_工资奖金津补贴</t>
  </si>
  <si>
    <t>大冶市刘仁八镇财政和农村经济经营管理所_退休人员公用经费</t>
  </si>
  <si>
    <t>大冶市刘仁八镇财政和农村经济经营管理所_社会养老保险缴费</t>
  </si>
  <si>
    <t>大冶市刘仁八镇财政和农村经济经营管理所_遗属人员</t>
  </si>
  <si>
    <t>大冶市刘仁八镇财政和农村经济经营管理所_住房公积金</t>
  </si>
  <si>
    <t>大冶市刘仁八镇财政和农村经济经营管理所_在职人员日常公用经费</t>
  </si>
  <si>
    <t>814006</t>
  </si>
  <si>
    <t>814007</t>
  </si>
  <si>
    <t>815001</t>
  </si>
  <si>
    <t>大冶市殷祖镇人民政府本级_公务用车运行维护费</t>
  </si>
  <si>
    <t>大冶市殷祖镇人民政府本级_住房公积金</t>
  </si>
  <si>
    <t>大冶市殷祖镇人民政府本级_社会养老保险缴费</t>
  </si>
  <si>
    <t>大冶市殷祖镇人民政府本级_其他离退休人员公用经费</t>
  </si>
  <si>
    <t>大冶市殷祖镇人民政府本级_工资奖金津补贴</t>
  </si>
  <si>
    <t>大冶市殷祖镇人民政府本级_工会经费</t>
  </si>
  <si>
    <t>大冶市殷祖镇人民政府本级_退休人员公用经费</t>
  </si>
  <si>
    <t>大冶市殷祖镇人民政府本级_在职人员日常公用经费</t>
  </si>
  <si>
    <t>大冶市殷祖镇人民政府本级_遗属人员</t>
  </si>
  <si>
    <t>815002</t>
  </si>
  <si>
    <t>大冶市殷祖镇财政和农村经济经营管理所_在职人员日常公用经费</t>
  </si>
  <si>
    <t>大冶市殷祖镇财政和农村经济经营管理所_社会养老保险缴费</t>
  </si>
  <si>
    <t>大冶市殷祖镇财政和农村经济经营管理所_工会经费</t>
  </si>
  <si>
    <t>大冶市殷祖镇财政和农村经济经营管理所_工资奖金津补贴</t>
  </si>
  <si>
    <t>大冶市殷祖镇财政和农村经济经营管理所_其他离退休人员公用经费</t>
  </si>
  <si>
    <t>大冶市殷祖镇财政和农村经济经营管理所_退休人员公用经费</t>
  </si>
  <si>
    <t>大冶市殷祖镇财政和农村经济经营管理所_住房公积金</t>
  </si>
  <si>
    <t>大冶市殷祖镇财政和农村经济经营管理所_遗属人员</t>
  </si>
  <si>
    <t>815006</t>
  </si>
  <si>
    <t>815007</t>
  </si>
  <si>
    <t>816001</t>
  </si>
  <si>
    <t>大冶市金湖街道办事处本级_其他离退休人员公用经费</t>
  </si>
  <si>
    <t>大冶市金湖街道办事处本级_住房公积金</t>
  </si>
  <si>
    <t>大冶市金湖街道办事处本级_社会养老保险缴费</t>
  </si>
  <si>
    <t>大冶市金湖街道办事处本级_工资奖金津补贴</t>
  </si>
  <si>
    <t>大冶市金湖街道办事处本级_遗属人员</t>
  </si>
  <si>
    <t>大冶市金湖街道办事处本级_工会经费</t>
  </si>
  <si>
    <t>大冶市金湖街道办事处本级_退休人员公用经费</t>
  </si>
  <si>
    <t>大冶市金湖街道办事处本级_公务用车运行维护费</t>
  </si>
  <si>
    <t>大冶市金湖街道办事处本级_在职人员日常公用经费</t>
  </si>
  <si>
    <t>816002</t>
  </si>
  <si>
    <t>大冶市金湖街道财政所_社会养老保险缴费</t>
  </si>
  <si>
    <t>大冶市金湖街道财政所_工会经费</t>
  </si>
  <si>
    <t>大冶市金湖街道财政所_遗属人员</t>
  </si>
  <si>
    <t>大冶市金湖街道财政所_退休人员公用经费</t>
  </si>
  <si>
    <t>大冶市金湖街道财政所_在职人员日常公用经费</t>
  </si>
  <si>
    <t>大冶市金湖街道财政所_工资奖金津补贴</t>
  </si>
  <si>
    <t>大冶市金湖街道财政所_其他离退休人员公用经费</t>
  </si>
  <si>
    <t>大冶市金湖街道财政所_住房公积金</t>
  </si>
  <si>
    <t>816003</t>
  </si>
  <si>
    <t>大冶市金湖街道党群服务中心_工资奖金津补贴</t>
  </si>
  <si>
    <t>大冶市金湖街道党群服务中心_住房公积金</t>
  </si>
  <si>
    <t>大冶市金湖街道党群服务中心_退休人员公用经费</t>
  </si>
  <si>
    <t>大冶市金湖街道党群服务中心_在职人员日常公用经费</t>
  </si>
  <si>
    <t>大冶市金湖街道党群服务中心_其他离退休人员公用经费</t>
  </si>
  <si>
    <t>大冶市金湖街道党群服务中心_工会经费</t>
  </si>
  <si>
    <t>大冶市金湖街道党群服务中心_社会养老保险缴费</t>
  </si>
  <si>
    <t>816004</t>
  </si>
  <si>
    <t>大冶市金湖街道综合执法中心_社会养老保险缴费</t>
  </si>
  <si>
    <t>大冶市金湖街道综合执法中心_在职人员日常公用经费</t>
  </si>
  <si>
    <t>大冶市金湖街道综合执法中心_工资奖金津补贴</t>
  </si>
  <si>
    <t>大冶市金湖街道综合执法中心_退休人员公用经费</t>
  </si>
  <si>
    <t>大冶市金湖街道综合执法中心_其他离退休人员公用经费</t>
  </si>
  <si>
    <t>大冶市金湖街道综合执法中心_工会经费</t>
  </si>
  <si>
    <t>大冶市金湖街道综合执法中心_住房公积金</t>
  </si>
  <si>
    <t>816005</t>
  </si>
  <si>
    <t>大冶市金湖街道社区网格管理综合服务中心_在职人员日常公用经费</t>
  </si>
  <si>
    <t>大冶市金湖街道社区网格管理综合服务中心_住房公积金</t>
  </si>
  <si>
    <t>大冶市金湖街道社区网格管理综合服务中心_工资奖金津补贴</t>
  </si>
  <si>
    <t>大冶市金湖街道社区网格管理综合服务中心_工会经费</t>
  </si>
  <si>
    <t>大冶市金湖街道社区网格管理综合服务中心_社会养老保险缴费</t>
  </si>
  <si>
    <t>817001</t>
  </si>
  <si>
    <t>大冶市大箕铺镇人民政府本级_住房公积金</t>
  </si>
  <si>
    <t>大冶市大箕铺镇人民政府本级_离退休费</t>
  </si>
  <si>
    <t>大冶市大箕铺镇人民政府本级_公务用车运行维护费</t>
  </si>
  <si>
    <t>大冶市大箕铺镇人民政府本级_在职人员日常公用经费</t>
  </si>
  <si>
    <t>大冶市大箕铺镇人民政府本级_退休人员公用经费</t>
  </si>
  <si>
    <t>大冶市大箕铺镇人民政府本级_工资奖金津补贴</t>
  </si>
  <si>
    <t>大冶市大箕铺镇人民政府本级_公务交通补贴</t>
  </si>
  <si>
    <t>大冶市大箕铺镇人民政府本级_社会养老保险缴费</t>
  </si>
  <si>
    <t>大冶市大箕铺镇人民政府本级_工会经费</t>
  </si>
  <si>
    <t>817002</t>
  </si>
  <si>
    <t>大冶市大箕铺镇财政和农村经济经营管理所_退休人员公用经费</t>
  </si>
  <si>
    <t>大冶市大箕铺镇财政和农村经济经营管理所_工资奖金津补贴</t>
  </si>
  <si>
    <t>大冶市大箕铺镇财政和农村经济经营管理所_工会经费</t>
  </si>
  <si>
    <t>大冶市大箕铺镇财政和农村经济经营管理所_在职人员日常公用经费</t>
  </si>
  <si>
    <t>大冶市大箕铺镇财政和农村经济经营管理所_社会养老保险缴费</t>
  </si>
  <si>
    <t>大冶市大箕铺镇财政和农村经济经营管理所_住房公积金</t>
  </si>
  <si>
    <t>817006</t>
  </si>
  <si>
    <t>817007</t>
  </si>
  <si>
    <t>818001</t>
  </si>
  <si>
    <t>大冶市东岳路街道办事处本级_离退休费</t>
  </si>
  <si>
    <t>大冶市东岳路街道办事处本级_公务用车运行维护费</t>
  </si>
  <si>
    <t>大冶市东岳路街道办事处本级_社会养老保险缴费</t>
  </si>
  <si>
    <t>大冶市东岳路街道办事处本级_离休人员公用经费</t>
  </si>
  <si>
    <t>大冶市东岳路街道办事处本级_在职人员日常公用经费</t>
  </si>
  <si>
    <t>大冶市东岳路街道办事处本级_工会经费</t>
  </si>
  <si>
    <t>大冶市东岳路街道办事处本级_住房公积金</t>
  </si>
  <si>
    <t>大冶市东岳路街道办事处本级_工资奖金津补贴</t>
  </si>
  <si>
    <t>大冶市东岳路街道办事处本级_退休人员公用经费</t>
  </si>
  <si>
    <t>大冶市东岳路街道办事处本级_公务交通补贴</t>
  </si>
  <si>
    <t>大冶市东岳路街道办事处本级_其他离退休人员公用经费</t>
  </si>
  <si>
    <t>818002</t>
  </si>
  <si>
    <t>大冶市东岳路街道财政所_住房公积金</t>
  </si>
  <si>
    <t>大冶市东岳路街道财政所_退休人员公用经费</t>
  </si>
  <si>
    <t>大冶市东岳路街道财政所_在职人员日常公用经费</t>
  </si>
  <si>
    <t>大冶市东岳路街道财政所_工资奖金津补贴</t>
  </si>
  <si>
    <t>大冶市东岳路街道财政所_工会经费</t>
  </si>
  <si>
    <t>大冶市东岳路街道财政所_社会养老保险缴费</t>
  </si>
  <si>
    <t>大冶市东岳路街道财政所_其他离退休人员公用经费</t>
  </si>
  <si>
    <t>818003</t>
  </si>
  <si>
    <t>大冶市东岳路街道党群服务中心_工资奖金津补贴</t>
  </si>
  <si>
    <t>大冶市东岳路街道党群服务中心_在职人员日常公用经费</t>
  </si>
  <si>
    <t>大冶市东岳路街道党群服务中心_公务交通补贴</t>
  </si>
  <si>
    <t>大冶市东岳路街道党群服务中心_其他离退休人员公用经费</t>
  </si>
  <si>
    <t>大冶市东岳路街道党群服务中心_社会养老保险缴费</t>
  </si>
  <si>
    <t>大冶市东岳路街道党群服务中心_退休人员公用经费</t>
  </si>
  <si>
    <t>大冶市东岳路街道党群服务中心_住房公积金</t>
  </si>
  <si>
    <t>大冶市东岳路街道党群服务中心_工会经费</t>
  </si>
  <si>
    <t>818004</t>
  </si>
  <si>
    <t>大冶市东岳路街道综合执法中心_工会经费</t>
  </si>
  <si>
    <t>大冶市东岳路街道综合执法中心_其他离退休人员公用经费</t>
  </si>
  <si>
    <t>大冶市东岳路街道综合执法中心_社会养老保险缴费</t>
  </si>
  <si>
    <t>大冶市东岳路街道综合执法中心_工资奖金津补贴</t>
  </si>
  <si>
    <t>大冶市东岳路街道综合执法中心_退休人员公用经费</t>
  </si>
  <si>
    <t>大冶市东岳路街道综合执法中心_公务交通补贴</t>
  </si>
  <si>
    <t>大冶市东岳路街道综合执法中心_在职人员日常公用经费</t>
  </si>
  <si>
    <t>大冶市东岳路街道综合执法中心_住房公积金</t>
  </si>
  <si>
    <t>818005</t>
  </si>
  <si>
    <t>大冶市东岳路街道社区网格管理综合服务中心_社会养老保险缴费</t>
  </si>
  <si>
    <t>大冶市东岳路街道社区网格管理综合服务中心_住房公积金</t>
  </si>
  <si>
    <t>大冶市东岳路街道社区网格管理综合服务中心_在职人员日常公用经费</t>
  </si>
  <si>
    <t>大冶市东岳路街道社区网格管理综合服务中心_工会经费</t>
  </si>
  <si>
    <t>大冶市东岳路街道社区网格管理综合服务中心_工资奖金津补贴</t>
  </si>
  <si>
    <t>819002</t>
  </si>
  <si>
    <t>大冶市经济技术开发区财经分局_住房公积金</t>
  </si>
  <si>
    <t>大冶市经济技术开发区财经分局_工资奖金津补贴</t>
  </si>
  <si>
    <t>大冶市经济技术开发区财经分局_在职人员日常公用经费</t>
  </si>
  <si>
    <t>大冶市经济技术开发区财经分局_其他离退休人员公用经费</t>
  </si>
  <si>
    <t>大冶市经济技术开发区财经分局_公务交通补贴</t>
  </si>
  <si>
    <t>大冶市经济技术开发区财经分局_退休人员公用经费</t>
  </si>
  <si>
    <t>大冶市经济技术开发区财经分局_社会养老保险缴费</t>
  </si>
  <si>
    <t>大冶市经济技术开发区财经分局_工会经费</t>
  </si>
  <si>
    <t>819011</t>
  </si>
  <si>
    <t>大冶市东风路街道办事处_退休人员公用经费</t>
  </si>
  <si>
    <t>大冶市东风路街道办事处_离休人员公用经费</t>
  </si>
  <si>
    <t>大冶市东风路街道办事处_公务交通补贴</t>
  </si>
  <si>
    <t>大冶市东风路街道办事处_工资奖金津补贴</t>
  </si>
  <si>
    <t>大冶市东风路街道办事处_在职人员日常公用经费</t>
  </si>
  <si>
    <t>大冶市东风路街道办事处_工会经费</t>
  </si>
  <si>
    <t>大冶市东风路街道办事处_住房公积金</t>
  </si>
  <si>
    <t>大冶市东风路街道办事处_公务用车运行维护费</t>
  </si>
  <si>
    <t>大冶市东风路街道办事处_社会养老保险缴费</t>
  </si>
  <si>
    <t>819012</t>
  </si>
  <si>
    <t>大冶市东风路街道党群服务中心_住房公积金</t>
  </si>
  <si>
    <t>大冶市东风路街道党群服务中心_工资奖金津补贴</t>
  </si>
  <si>
    <t>大冶市东风路街道党群服务中心_工会经费</t>
  </si>
  <si>
    <t>大冶市东风路街道党群服务中心_公务交通补贴</t>
  </si>
  <si>
    <t>大冶市东风路街道党群服务中心_在职人员日常公用经费</t>
  </si>
  <si>
    <t>大冶市东风路街道党群服务中心_社会养老保险缴费</t>
  </si>
  <si>
    <t>819013</t>
  </si>
  <si>
    <t>大冶市东风路街道综合执法中心_其他离退休人员公用经费</t>
  </si>
  <si>
    <t>大冶市东风路街道综合执法中心_住房公积金</t>
  </si>
  <si>
    <t>大冶市东风路街道综合执法中心_工会经费</t>
  </si>
  <si>
    <t>大冶市东风路街道综合执法中心_退休人员公用经费</t>
  </si>
  <si>
    <t>大冶市东风路街道综合执法中心_社会养老保险缴费</t>
  </si>
  <si>
    <t>大冶市东风路街道综合执法中心_公务交通补贴</t>
  </si>
  <si>
    <t>大冶市东风路街道综合执法中心_在职人员日常公用经费</t>
  </si>
  <si>
    <t>大冶市东风路街道综合执法中心_工资奖金津补贴</t>
  </si>
  <si>
    <t>819014</t>
  </si>
  <si>
    <t>大冶市东风路街道社区网格管理综合服务中心_社会养老保险缴费</t>
  </si>
  <si>
    <t>大冶市东风路街道社区网格管理综合服务中心_工资奖金津补贴</t>
  </si>
  <si>
    <t>大冶市东风路街道社区网格管理综合服务中心_在职人员日常公用经费</t>
  </si>
  <si>
    <t>大冶市东风路街道社区网格管理综合服务中心_工会经费</t>
  </si>
  <si>
    <t>大冶市东风路街道社区网格管理综合服务中心_住房公积金</t>
  </si>
  <si>
    <t>820001</t>
  </si>
  <si>
    <t>大冶市东风农场管理区本级_工会经费</t>
  </si>
  <si>
    <t>大冶市东风农场管理区本级_住房公积金</t>
  </si>
  <si>
    <t>大冶市东风农场管理区本级_公务用车运行维护费</t>
  </si>
  <si>
    <t>大冶市东风农场管理区本级_工资奖金津补贴</t>
  </si>
  <si>
    <t>大冶市东风农场管理区本级_社会养老保险缴费</t>
  </si>
  <si>
    <t>大冶市东风农场管理区本级_在职人员日常公用经费</t>
  </si>
  <si>
    <t>大冶市东风农场管理区本级_退休人员公用经费</t>
  </si>
  <si>
    <t>820002</t>
  </si>
  <si>
    <t>大冶市东风农场管理区财政和农村经济经营管理所_工资奖金津补贴</t>
  </si>
  <si>
    <t>大冶市东风农场管理区财政和农村经济经营管理所_在职人员日常公用经费</t>
  </si>
  <si>
    <t>大冶市东风农场管理区财政和农村经济经营管理所_住房公积金</t>
  </si>
  <si>
    <t>大冶市东风农场管理区财政和农村经济经营管理所_退休人员公用经费</t>
  </si>
  <si>
    <t>大冶市东风农场管理区财政和农村经济经营管理所_社会养老保险缴费</t>
  </si>
  <si>
    <t>大冶市东风农场管理区财政和农村经济经营管理所_工会经费</t>
  </si>
  <si>
    <t>820003</t>
  </si>
  <si>
    <t>大冶市东风农场管理区人力资源和社会保障服务中心_工资奖金津补贴</t>
  </si>
  <si>
    <t>大冶市东风农场管理区人力资源和社会保障服务中心_退休人员公用经费</t>
  </si>
  <si>
    <t>大冶市东风农场管理区人力资源和社会保障服务中心_在职人员日常公用经费</t>
  </si>
  <si>
    <t>大冶市东风农场管理区人力资源和社会保障服务中心_住房公积金</t>
  </si>
  <si>
    <t>大冶市东风农场管理区人力资源和社会保障服务中心_工会经费</t>
  </si>
  <si>
    <t>大冶市东风农场管理区人力资源和社会保障服务中心_社会养老保险缴费</t>
  </si>
  <si>
    <t>820004</t>
  </si>
  <si>
    <t>大冶市东风农场统计分局_工资奖金津补贴</t>
  </si>
  <si>
    <t>大冶市东风农场统计分局_社会养老保险缴费</t>
  </si>
  <si>
    <t>大冶市东风农场统计分局_在职人员日常公用经费</t>
  </si>
  <si>
    <t>大冶市东风农场统计分局_工会经费</t>
  </si>
  <si>
    <t>大冶市东风农场统计分局_住房公积金</t>
  </si>
  <si>
    <t>820005</t>
  </si>
  <si>
    <t>大冶市东风农场退役军人服务站_住房公积金</t>
  </si>
  <si>
    <t>大冶市东风农场退役军人服务站_在职人员日常公用经费</t>
  </si>
  <si>
    <t>大冶市东风农场退役军人服务站_工资奖金津补贴</t>
  </si>
  <si>
    <t>大冶市东风农场退役军人服务站_社会养老保险缴费</t>
  </si>
  <si>
    <t>大冶市东风农场退役军人服务站_工会经费</t>
  </si>
  <si>
    <t>821001</t>
  </si>
  <si>
    <t>821002</t>
  </si>
  <si>
    <t>821003</t>
  </si>
  <si>
    <t>821004</t>
  </si>
  <si>
    <t>2026年部门预算其他运转类和特定目标类项目支出表</t>
  </si>
  <si>
    <r>
      <rPr>
        <sz val="10.5"/>
        <color indexed="8"/>
        <rFont val="黑体"/>
        <charset val="134"/>
      </rPr>
      <t>单位
编码</t>
    </r>
  </si>
  <si>
    <t>财政拨款(补助)</t>
  </si>
  <si>
    <t>市委大楼维修及网络维护费</t>
  </si>
  <si>
    <t>专项会议及培训经费</t>
  </si>
  <si>
    <t>保密及督查工作经费</t>
  </si>
  <si>
    <t>机关后勤事务人员经费</t>
  </si>
  <si>
    <t>市委市政府接待处专项接待经费</t>
  </si>
  <si>
    <t>对上对外宣传及重大课题调研经费</t>
  </si>
  <si>
    <t>大冶发展研究办刊及调研文集综合文稿编印</t>
  </si>
  <si>
    <t>信访维稳保障</t>
  </si>
  <si>
    <t>驻黄石汉办群众工作窗口经费</t>
  </si>
  <si>
    <t>市级信访解难资金</t>
  </si>
  <si>
    <t>企业离休人员离休补贴</t>
  </si>
  <si>
    <t>乡镇党校建设支持保障资金经费</t>
  </si>
  <si>
    <t>公务员招录和培训专项经费</t>
  </si>
  <si>
    <t>干部招录管理工作经费</t>
  </si>
  <si>
    <t>基层组织建设工作及宣传经费</t>
  </si>
  <si>
    <t>干部教育培训经费(含铜都大讲堂)</t>
  </si>
  <si>
    <t>拨关工委组建德育美育社会课堂经费</t>
  </si>
  <si>
    <t>专用网络信息维护费</t>
  </si>
  <si>
    <t>老干部工作经费</t>
  </si>
  <si>
    <t>休干所、老年大学、老干部活动中心工作经费</t>
  </si>
  <si>
    <t>非教育类人才工作经费</t>
  </si>
  <si>
    <t>教育人才工作经费</t>
  </si>
  <si>
    <t>人民调解员办案补贴经费</t>
  </si>
  <si>
    <t>平安创建、社区禁毒专项经费</t>
  </si>
  <si>
    <t>铁路护路联防经费</t>
  </si>
  <si>
    <t>以钱养事调解员工作经费</t>
  </si>
  <si>
    <t>打击非访工作经费</t>
  </si>
  <si>
    <t>综合治理工作经费</t>
  </si>
  <si>
    <t>驻北京维稳工作专班工作经费</t>
  </si>
  <si>
    <t>人民调解工作经费</t>
  </si>
  <si>
    <t>企业家人才培养专项资金</t>
  </si>
  <si>
    <t>以钱养事人员经费</t>
  </si>
  <si>
    <t>商会建设经费及政治特别费</t>
  </si>
  <si>
    <t>商会服务中心工作经费</t>
  </si>
  <si>
    <t>妇女工作经费对附属单位补助支出</t>
  </si>
  <si>
    <t>乡镇妇联专项工作经费、妇儿工委工作经费对附属单位补助支出</t>
  </si>
  <si>
    <t>青少年工作经费</t>
  </si>
  <si>
    <t>志愿者工作经费</t>
  </si>
  <si>
    <t>基层共青团工作经费</t>
  </si>
  <si>
    <t>青少年事务社工以钱养事人员经费对附属单位补助支出</t>
  </si>
  <si>
    <t>预算联网专项</t>
  </si>
  <si>
    <t>人大会议经费</t>
  </si>
  <si>
    <t>人大其他工作经费</t>
  </si>
  <si>
    <t>机关后勤事务劳务费</t>
  </si>
  <si>
    <t>代表培训活动经费</t>
  </si>
  <si>
    <t>人大宣传视察经费</t>
  </si>
  <si>
    <t>政协委员培训及活动经费</t>
  </si>
  <si>
    <t>政协会议经费</t>
  </si>
  <si>
    <t>机关事务劳务经费</t>
  </si>
  <si>
    <t>政协活动工作经费</t>
  </si>
  <si>
    <t>市政府办大型会议费用</t>
  </si>
  <si>
    <t>市政府办调研工作经费</t>
  </si>
  <si>
    <t>电子政务站平台专网租赁费</t>
  </si>
  <si>
    <t>产业促进发展中心、信息中心、督办室工作经费</t>
  </si>
  <si>
    <t>市政府办公楼及水电等维修费用</t>
  </si>
  <si>
    <t>总值班室工作经费</t>
  </si>
  <si>
    <t>市政府办公后勤人员工作经费</t>
  </si>
  <si>
    <t>市政府办培训宣传经费</t>
  </si>
  <si>
    <t>机关后勤保障经费</t>
  </si>
  <si>
    <t>视频专线</t>
  </si>
  <si>
    <t>公车司机劳务费</t>
  </si>
  <si>
    <t>会展中心大院消防维护</t>
  </si>
  <si>
    <t>公物仓和公房费用</t>
  </si>
  <si>
    <t>机构改革工作经费</t>
  </si>
  <si>
    <t>其他统计相关工作经费</t>
  </si>
  <si>
    <t>专项调查工作经费</t>
  </si>
  <si>
    <t>统计基层基础工作经费</t>
  </si>
  <si>
    <t>单位名录库维护及信息共享经费</t>
  </si>
  <si>
    <t>统计工作以钱养事人员劳务费</t>
  </si>
  <si>
    <t>经济责任审计工作经费</t>
  </si>
  <si>
    <t>政府投资审计工作经费</t>
  </si>
  <si>
    <t>政府雇员劳务费</t>
  </si>
  <si>
    <t>政府投资项目审计咨询服务费</t>
  </si>
  <si>
    <t>财政发展与改革业务经费</t>
  </si>
  <si>
    <t>信息化建设及网络维护服务费</t>
  </si>
  <si>
    <t>财源办建设项目经费</t>
  </si>
  <si>
    <t>评审中心工作经费</t>
  </si>
  <si>
    <t>国资管理工作经费</t>
  </si>
  <si>
    <t>公安专项业务支出</t>
  </si>
  <si>
    <t>出入境证件费</t>
  </si>
  <si>
    <t>协警队员及看护辅警经费</t>
  </si>
  <si>
    <t>辅警奖励基金</t>
  </si>
  <si>
    <t>转移支付办案费及装备费</t>
  </si>
  <si>
    <t>禁毒专项经费、举报奖励</t>
  </si>
  <si>
    <t>平安城市视频日常运行经费</t>
  </si>
  <si>
    <t>反恐工作经费</t>
  </si>
  <si>
    <t>羁押收教场所经费</t>
  </si>
  <si>
    <t>行政诉讼</t>
  </si>
  <si>
    <t>社区矫正</t>
  </si>
  <si>
    <t>行政复议“一链三环”</t>
  </si>
  <si>
    <t>法律援助</t>
  </si>
  <si>
    <t>法治宣传教育</t>
  </si>
  <si>
    <t>司法行政辅助人员经费</t>
  </si>
  <si>
    <t>法治大冶</t>
  </si>
  <si>
    <t>民宗“以钱养事”经费</t>
  </si>
  <si>
    <t>民族宗教对附属单位补助支出</t>
  </si>
  <si>
    <t>统战工作专项经费</t>
  </si>
  <si>
    <t>黄石市监委留置场所大冶分点辅警工作经费</t>
  </si>
  <si>
    <t>信访举报宣传及信访举报人奖励经费</t>
  </si>
  <si>
    <t>以钱养事人员工作经费</t>
  </si>
  <si>
    <t>党风政风监督专项经费</t>
  </si>
  <si>
    <t>宣传教育、业务培训专项经费</t>
  </si>
  <si>
    <t>互联网+监督专项经费</t>
  </si>
  <si>
    <t>留置中心办公用房经费</t>
  </si>
  <si>
    <t>内网信息建设经费</t>
  </si>
  <si>
    <t>办案专项业务经费</t>
  </si>
  <si>
    <t>巡察工作项目经费</t>
  </si>
  <si>
    <t>食品安全监管工作经费</t>
  </si>
  <si>
    <t>市场监督管理日常监管经费</t>
  </si>
  <si>
    <t>执法用车特种用车经费</t>
  </si>
  <si>
    <t>知识产权保护专项经费</t>
  </si>
  <si>
    <t>市场监督管理抽样工作经费</t>
  </si>
  <si>
    <t>知识产权快速维权中心运行经费</t>
  </si>
  <si>
    <t>公平竞争审查经费</t>
  </si>
  <si>
    <t>市场监督管理特种设备专家人员经费</t>
  </si>
  <si>
    <t>市场监督管理以钱养事人员经费</t>
  </si>
  <si>
    <t>企业开办印章证照优化营商环境经费</t>
  </si>
  <si>
    <t>党史、组织史专项</t>
  </si>
  <si>
    <t>年鉴、方志专项</t>
  </si>
  <si>
    <t>新档案馆日常运行维护费用</t>
  </si>
  <si>
    <t>档案数字化工作经费</t>
  </si>
  <si>
    <t>档案保护专项</t>
  </si>
  <si>
    <t>基层治理创新引导资金</t>
  </si>
  <si>
    <t>培训工作经费</t>
  </si>
  <si>
    <t>社会领域工作经费</t>
  </si>
  <si>
    <t>市志愿服务激励回馈资金</t>
  </si>
  <si>
    <t>巩固脱贫攻坚成果专项工作经费</t>
  </si>
  <si>
    <t>三农专项工作经费</t>
  </si>
  <si>
    <t>农业技术推广中心大楼管理经费</t>
  </si>
  <si>
    <t>以钱养事防返贫监测专职信息员经费</t>
  </si>
  <si>
    <t>老区促进会专项工作经费</t>
  </si>
  <si>
    <t>市推进高标准农田建设协调工作经费</t>
  </si>
  <si>
    <t>畜牧防疫工作经费</t>
  </si>
  <si>
    <t>犬类留检所运行经费</t>
  </si>
  <si>
    <t>农业综合执法乡镇检疫工作经费</t>
  </si>
  <si>
    <t>农业综合执法畜产品安全监测经费</t>
  </si>
  <si>
    <t>农村能源建设经费</t>
  </si>
  <si>
    <t>重金属污染防治经费</t>
  </si>
  <si>
    <t>农业病虫害防治</t>
  </si>
  <si>
    <t>“菜篮子工程”基地建设、蔬菜及食用菌产业发展</t>
  </si>
  <si>
    <t>农机购机补贴实施方案工作经费</t>
  </si>
  <si>
    <t>水产新技术、新品种、新模式推广及检验检测</t>
  </si>
  <si>
    <t>办公楼租金及物业管理费</t>
  </si>
  <si>
    <t>网络平台维护费</t>
  </si>
  <si>
    <t>农村综合产权交易、金融服务经费</t>
  </si>
  <si>
    <t>以钱养事人员工资福利</t>
  </si>
  <si>
    <t>新型农业经营主体培育专项经费</t>
  </si>
  <si>
    <t>农村土地承包三权分离专项及数据维护运行经费</t>
  </si>
  <si>
    <t>土地纠纷仲裁费</t>
  </si>
  <si>
    <t>农村集体“三资”监管经费</t>
  </si>
  <si>
    <t>农村集体资产清产核资和农村财务审计</t>
  </si>
  <si>
    <t>库区移民后扶工作经费</t>
  </si>
  <si>
    <t>全市水利水电质量监督及飞行检测工作经费</t>
  </si>
  <si>
    <t>水土保持专项工作经费</t>
  </si>
  <si>
    <t>水政监察执法工作经费</t>
  </si>
  <si>
    <t>金湖水利站落岗人员经费</t>
  </si>
  <si>
    <t>排涝电费</t>
  </si>
  <si>
    <t>气象服务和气象两个体系建设专项</t>
  </si>
  <si>
    <t>气象事业发展补助经费</t>
  </si>
  <si>
    <t>湖北保安湖国家湿地公园运行管护经费(对附属单位补助支出)</t>
  </si>
  <si>
    <t>管理处运行保障经费（对附属单位补助支出）</t>
  </si>
  <si>
    <t>残疾人两项补贴</t>
  </si>
  <si>
    <t>城乡低保金</t>
  </si>
  <si>
    <t>高龄老人津贴补助</t>
  </si>
  <si>
    <t>社会救济对象人员经费</t>
  </si>
  <si>
    <t>老龄专项业务经费</t>
  </si>
  <si>
    <t>80周岁以上老人意外伤害保险</t>
  </si>
  <si>
    <t>城乡特困供养资金</t>
  </si>
  <si>
    <t>社会救助及代管人员经费</t>
  </si>
  <si>
    <t>社会救助管理员工资</t>
  </si>
  <si>
    <t>未成年人关爱保护工作经费(含三留守保险)</t>
  </si>
  <si>
    <t>社会组织法人离任审计、注销登记审计审批</t>
  </si>
  <si>
    <t>临时救助资金</t>
  </si>
  <si>
    <t>境内社会组织执法管理经费</t>
  </si>
  <si>
    <t>本级社会救助工作经费</t>
  </si>
  <si>
    <t>残麻补助资金</t>
  </si>
  <si>
    <t>乡(镇、街道)级行政区域界线勘界工作及地面普查专项业务经费</t>
  </si>
  <si>
    <t>孤儿基本生活费</t>
  </si>
  <si>
    <t>事实无人抚养儿童基本生活补贴</t>
  </si>
  <si>
    <t>社会组织孵化基地日常运行经费</t>
  </si>
  <si>
    <t>养老服务体系建设经费</t>
  </si>
  <si>
    <t>慈善总会工作经费</t>
  </si>
  <si>
    <t>市婚俗改革工作</t>
  </si>
  <si>
    <t>以钱养事人员岗位经费</t>
  </si>
  <si>
    <t>婚姻登记工本费</t>
  </si>
  <si>
    <t>其他民政项目支出</t>
  </si>
  <si>
    <t>惠民殡葬资金</t>
  </si>
  <si>
    <t>以钱养事岗位人员费用</t>
  </si>
  <si>
    <t>生态安葬奖补资金</t>
  </si>
  <si>
    <t>城乡福利院运转经费</t>
  </si>
  <si>
    <t>城乡特困人员集中供养资金</t>
  </si>
  <si>
    <t>集中供养孤儿及事实孤儿救助资金</t>
  </si>
  <si>
    <t>以钱养事人员劳务费</t>
  </si>
  <si>
    <t>流浪乞讨人员工作经费</t>
  </si>
  <si>
    <t>事业单位经营支出</t>
  </si>
  <si>
    <t>“阳光家园”残疾人托养项目经费</t>
  </si>
  <si>
    <t>残疾人文体活动经费</t>
  </si>
  <si>
    <t>残疾人教育工作经费</t>
  </si>
  <si>
    <t>残疾人动态更新工作经费</t>
  </si>
  <si>
    <t>农村“残麻”家庭生活救助经费</t>
  </si>
  <si>
    <t>残疾儿童康复救助家庭生活补助经费</t>
  </si>
  <si>
    <t>0-15岁残疾儿童康复救助经费</t>
  </si>
  <si>
    <t>非农户籍19户残疾人麻木车主困难补贴经费</t>
  </si>
  <si>
    <t>残疾人扶贫工作经费</t>
  </si>
  <si>
    <t>残疾人精准康复</t>
  </si>
  <si>
    <t>残疾人事务工作经费</t>
  </si>
  <si>
    <t>残疾人意外伤害保险</t>
  </si>
  <si>
    <t>假肢、矫形器适配工作经费</t>
  </si>
  <si>
    <t>贫困精神病患者救助经费</t>
  </si>
  <si>
    <t>后勤维护费用</t>
  </si>
  <si>
    <t>残疾人就业、创业经费</t>
  </si>
  <si>
    <t>残疾人办证补贴</t>
  </si>
  <si>
    <t>康复培训、活动及宣传工作经费</t>
  </si>
  <si>
    <t>贫困残疾人家庭无障碍设施改造经费</t>
  </si>
  <si>
    <t>优先人员医疗保障服务经费</t>
  </si>
  <si>
    <t>医疗保险经办工作经费</t>
  </si>
  <si>
    <t>执法工作经费</t>
  </si>
  <si>
    <t>城乡医疗救助专项基金</t>
  </si>
  <si>
    <t>慢性病鉴定费</t>
  </si>
  <si>
    <t>以钱养事经费</t>
  </si>
  <si>
    <t>职工医疗保险征缴稽查经费</t>
  </si>
  <si>
    <t>档案管理经费</t>
  </si>
  <si>
    <t>村、社区卫生室医疗网络维护费</t>
  </si>
  <si>
    <t>53年底前参军复员退伍军人医疗补助</t>
  </si>
  <si>
    <t>档案数字化日常维护费用</t>
  </si>
  <si>
    <t>以钱用事经费</t>
  </si>
  <si>
    <t>劳动监察办案费</t>
  </si>
  <si>
    <t>仲裁办案费</t>
  </si>
  <si>
    <t>公开招聘工作人员</t>
  </si>
  <si>
    <t>职称评审费</t>
  </si>
  <si>
    <t>工伤经费</t>
  </si>
  <si>
    <t>“三支一扶”人员经费</t>
  </si>
  <si>
    <t>清理拖欠农民工工资经费</t>
  </si>
  <si>
    <t>社保基金配帐发放监管费用</t>
  </si>
  <si>
    <t>失业保险征缴工作经费</t>
  </si>
  <si>
    <t>档案管理工作经费</t>
  </si>
  <si>
    <t>创业就业工作经费</t>
  </si>
  <si>
    <t>人才服务及监管工作经费</t>
  </si>
  <si>
    <t>就业训练中心租金费用</t>
  </si>
  <si>
    <t>再就业资金本级配套</t>
  </si>
  <si>
    <t>养老保险经办工作经费</t>
  </si>
  <si>
    <t>企业离休干部津补贴</t>
  </si>
  <si>
    <t>档案室专项费用</t>
  </si>
  <si>
    <t>网络维护费</t>
  </si>
  <si>
    <t>离退休人员生存认证经费</t>
  </si>
  <si>
    <t>养老保险征缴工作经费</t>
  </si>
  <si>
    <t>精准扶贫、重度残疾养老保险财政代缴</t>
  </si>
  <si>
    <t>城乡居民养老保险及失地养老保险工作经费</t>
  </si>
  <si>
    <t>爱卫工作经费</t>
  </si>
  <si>
    <t>村卫生室开展家庭医生签约服务APP网络运行费</t>
  </si>
  <si>
    <t>计生特困家庭等经费</t>
  </si>
  <si>
    <t>市急救中心基层急救站建设和运行保障经费</t>
  </si>
  <si>
    <t>市紧密型医共体运行经费</t>
  </si>
  <si>
    <t>免费技术服务经费</t>
  </si>
  <si>
    <t>市急救中心指挥调度系统维护费和120网络运行经费</t>
  </si>
  <si>
    <t>信息中心工作经费</t>
  </si>
  <si>
    <t>村卫生室建设运行保障经费</t>
  </si>
  <si>
    <t>优待人员医疗保障办公经费</t>
  </si>
  <si>
    <t>到龄离岗村医生活补助</t>
  </si>
  <si>
    <t>市急救中心院前急救培训、演练及宣传经费</t>
  </si>
  <si>
    <t>病媒防治工作经费</t>
  </si>
  <si>
    <t>村卫生室医疗责任保险费</t>
  </si>
  <si>
    <t>乡村医生养老保险费</t>
  </si>
  <si>
    <t>乡村医生培训轮训经费</t>
  </si>
  <si>
    <t>宣传教育经费</t>
  </si>
  <si>
    <t>村卫生室基本药物专项补助及基本运行补助</t>
  </si>
  <si>
    <t>对附属单位补助支出-信息化建设</t>
  </si>
  <si>
    <t>对附属单位补助支出-基础设施建设</t>
  </si>
  <si>
    <t>对附属单位补助支出-优待人员医疗保障经费</t>
  </si>
  <si>
    <t>对附属单位补助支出-重点学科建设</t>
  </si>
  <si>
    <t>高龄高危孕产妇产检服务项目</t>
  </si>
  <si>
    <t>医联体建设专项基金</t>
  </si>
  <si>
    <t>艾滋病人农村低保调整</t>
  </si>
  <si>
    <t>艾滋病防治专项经费</t>
  </si>
  <si>
    <t>受(卖)血感染艾滋病人生活费</t>
  </si>
  <si>
    <t>艾滋病人未成年子女生活困难补助</t>
  </si>
  <si>
    <t>艾滋病理赔经费</t>
  </si>
  <si>
    <t>艾滋病稳控工作经费</t>
  </si>
  <si>
    <t>艾滋病防治救助引导资金</t>
  </si>
  <si>
    <t>职业卫生用人单位管理人员培训</t>
  </si>
  <si>
    <t>扩大免疫规划经费</t>
  </si>
  <si>
    <t>打击非法行医</t>
  </si>
  <si>
    <t>学校卫生监督管理</t>
  </si>
  <si>
    <t>公共场所卫生监督管理</t>
  </si>
  <si>
    <t>两非案件查处</t>
  </si>
  <si>
    <t>卫生血防经费</t>
  </si>
  <si>
    <t>医疗机构专人专区服务工作经费</t>
  </si>
  <si>
    <t>基础设施建设</t>
  </si>
  <si>
    <t>医疗设备购置</t>
  </si>
  <si>
    <t>人才培养</t>
  </si>
  <si>
    <t>重点学科建设</t>
  </si>
  <si>
    <t>数智化病理中心</t>
  </si>
  <si>
    <t>专用材料</t>
  </si>
  <si>
    <t>基本医疗保险</t>
  </si>
  <si>
    <t>基本养老保险</t>
  </si>
  <si>
    <t>其他商品和服务支出</t>
  </si>
  <si>
    <t>专用材料费</t>
  </si>
  <si>
    <t>专用设备购置</t>
  </si>
  <si>
    <t>医疗专用设备购置</t>
  </si>
  <si>
    <t>专项业务支出</t>
  </si>
  <si>
    <t>药品及专用材料</t>
  </si>
  <si>
    <t>退伍军人以钱养事款</t>
  </si>
  <si>
    <t>设备购置</t>
  </si>
  <si>
    <t>特供人员生活补助</t>
  </si>
  <si>
    <t>城乡义务兵家庭优待金</t>
  </si>
  <si>
    <t>市民兵工作专项奖补资金</t>
  </si>
  <si>
    <t>市三级退役军人服务体系建设经费</t>
  </si>
  <si>
    <t>零散烈士墓迁移费用和烈士陵园管理所工作经费</t>
  </si>
  <si>
    <t>市军队离退休人员定期增资费用</t>
  </si>
  <si>
    <t>思想权益维护项目经费</t>
  </si>
  <si>
    <t>无工作单位“两参”人员城乡居民养老保险补助经费</t>
  </si>
  <si>
    <t>部分两参人员和下岗志愿兵公益性岗位补贴</t>
  </si>
  <si>
    <t>优抚对象医疗保障经费</t>
  </si>
  <si>
    <t>“解四难”资金</t>
  </si>
  <si>
    <t>退役士兵自主就业一次性经济补助及技能培训等相关经费</t>
  </si>
  <si>
    <t>企业军转干部困难生活补助</t>
  </si>
  <si>
    <t>有工作单位“两参”人员“两个补齐”政策资金</t>
  </si>
  <si>
    <t>优抚对象信息联络员补助费和业务培训经费</t>
  </si>
  <si>
    <t>“双拥”慰问资金</t>
  </si>
  <si>
    <t>重点优抚对象抚恤补助金</t>
  </si>
  <si>
    <t>基层组织建设保障项目</t>
  </si>
  <si>
    <t>遗体、人体器官、造血干细胞捐献、无偿献血、应急体系建设</t>
  </si>
  <si>
    <t>红十字水上救护站运行维护</t>
  </si>
  <si>
    <t>劳动竞赛、劳模资金、困难帮扶对附属单位补助支出</t>
  </si>
  <si>
    <t>行政部门审批项目评审费</t>
  </si>
  <si>
    <t>价格监测费用</t>
  </si>
  <si>
    <t>人防地下商业街运营补贴</t>
  </si>
  <si>
    <t>资源枯竭城市转型项目经费</t>
  </si>
  <si>
    <t>市信用信息共享平台运维及配套服务费</t>
  </si>
  <si>
    <t>市项目协调督办工作经费</t>
  </si>
  <si>
    <t>发改工作专项经费</t>
  </si>
  <si>
    <t>固定资产投资项目节能验收经费</t>
  </si>
  <si>
    <t>市转型发展促进中心工作经费</t>
  </si>
  <si>
    <t>国防动员办公室工作经费</t>
  </si>
  <si>
    <t>涉案、涉纪案件财物价格的鉴证费用及办案经费</t>
  </si>
  <si>
    <t>市信用平台维护及网络安全保护经费</t>
  </si>
  <si>
    <t>粮食监督检查工作经费</t>
  </si>
  <si>
    <t>成本调查与监审费用</t>
  </si>
  <si>
    <t>对全市营商环境进行优化改革工作专项经费</t>
  </si>
  <si>
    <t>听证工作经费</t>
  </si>
  <si>
    <t>“以钱养事”人员劳务费</t>
  </si>
  <si>
    <t>拆迁征收工作经费</t>
  </si>
  <si>
    <t>质量监督管理经费</t>
  </si>
  <si>
    <t>保障房工作经费</t>
  </si>
  <si>
    <t>安全案件纠纷、信访维稳经费</t>
  </si>
  <si>
    <t>工地施工设备、机械设备等设备检查费</t>
  </si>
  <si>
    <t>小区物业管理工作经费</t>
  </si>
  <si>
    <t>市购房补贴项目</t>
  </si>
  <si>
    <t>聘请安全专家、消防专家劳务费</t>
  </si>
  <si>
    <t>房屋安全管理专项经费</t>
  </si>
  <si>
    <t>政府购买公租房管理费用</t>
  </si>
  <si>
    <t>廉租房管理专项工作经费</t>
  </si>
  <si>
    <t>农村危房改造工作经费</t>
  </si>
  <si>
    <t>城镇化建设管理工作经费</t>
  </si>
  <si>
    <t>馆藏档案保护费</t>
  </si>
  <si>
    <t>白蚁防治费</t>
  </si>
  <si>
    <t>城市更新专班工作经费</t>
  </si>
  <si>
    <t>住建系统机房维护</t>
  </si>
  <si>
    <t>消防设计审查验收工作经费</t>
  </si>
  <si>
    <t>住建系统政策法规宣传咨询费</t>
  </si>
  <si>
    <t>劳务费-以钱养事人员经费</t>
  </si>
  <si>
    <t>工程建设工作经费</t>
  </si>
  <si>
    <t>房屋维修</t>
  </si>
  <si>
    <t>税金及附加</t>
  </si>
  <si>
    <t>附属服务及工作管理经费</t>
  </si>
  <si>
    <t>城市管理工作经费</t>
  </si>
  <si>
    <t>渣土管理执法服务</t>
  </si>
  <si>
    <t>环卫市场化作业服务费</t>
  </si>
  <si>
    <t>市城管局农村环境卫生长效机制费用</t>
  </si>
  <si>
    <t>秋红枫管养经费</t>
  </si>
  <si>
    <t>青铜广场电子显示屏电费</t>
  </si>
  <si>
    <t>碧桂园湿地公园管护经费</t>
  </si>
  <si>
    <t>园林绿化管理工作专项经费</t>
  </si>
  <si>
    <t>苗圃基地租金</t>
  </si>
  <si>
    <t>古树名木养护经费</t>
  </si>
  <si>
    <t>城区绿化养护</t>
  </si>
  <si>
    <t>城区鲜花栽植</t>
  </si>
  <si>
    <t>桥头文化公园等新增绿化养护项目</t>
  </si>
  <si>
    <t>沿湖路泵站运行维护经费</t>
  </si>
  <si>
    <t>平安城市视频监控日常运行经费</t>
  </si>
  <si>
    <t>污泥处置及运输费</t>
  </si>
  <si>
    <t>泵站电费及运行维护费</t>
  </si>
  <si>
    <t>燃气安全协管劳务费</t>
  </si>
  <si>
    <t>市城市管理执法督察大队执法督查管理服务采购</t>
  </si>
  <si>
    <t>夜市工作经费</t>
  </si>
  <si>
    <t>公务执法用车运营维护费</t>
  </si>
  <si>
    <t>尹家湖公园及泵站电费</t>
  </si>
  <si>
    <t>尹家湖东岸新增市政公用设施日常管养费用</t>
  </si>
  <si>
    <t>红星湖等湖泊维护管理经费</t>
  </si>
  <si>
    <t>尹家湖西岸日常维护经费</t>
  </si>
  <si>
    <t>红星湖生态水环境整治一期运维费用</t>
  </si>
  <si>
    <t>尹家湖公园东岸日常维护费</t>
  </si>
  <si>
    <t>尹家湖生态园日常维护</t>
  </si>
  <si>
    <t>青龙山公园日常管养服务</t>
  </si>
  <si>
    <t>红星湖音乐喷泉电费</t>
  </si>
  <si>
    <t>青龙山公园日常管理服务</t>
  </si>
  <si>
    <t>公路运营、水运、道路运输管理及安全生产等工作经费</t>
  </si>
  <si>
    <t>交通应急管理工作经费</t>
  </si>
  <si>
    <t>春运工作经费</t>
  </si>
  <si>
    <t>公路水运初步设计、施工图设计技术性审查咨询、公路工程质量检测、公路桥梁结构荷载验算报告编制委托中介服务费</t>
  </si>
  <si>
    <t>质监站工作运转经费</t>
  </si>
  <si>
    <t>货车非法改装及超限超载整治工作经费</t>
  </si>
  <si>
    <t>交通稽查以钱养事人员经费</t>
  </si>
  <si>
    <t>拖车费、停车费</t>
  </si>
  <si>
    <t>打击非法运营工作经费</t>
  </si>
  <si>
    <t>交通安全执法工作经费</t>
  </si>
  <si>
    <t>市公路不停车超限检测系统建设项目</t>
  </si>
  <si>
    <t>办公场所租赁费</t>
  </si>
  <si>
    <t>黄石市邮政管理局派驻机构工作经费</t>
  </si>
  <si>
    <t>农村寄递物流体系建设项目补助</t>
  </si>
  <si>
    <t>农村公路及桥梁养护管理</t>
  </si>
  <si>
    <t>路政管理支出</t>
  </si>
  <si>
    <t>国省干线养护管理</t>
  </si>
  <si>
    <t>“四好农村路”示范县复核和示范乡镇创建工作经费</t>
  </si>
  <si>
    <t>农村公路设计、工可工作经费</t>
  </si>
  <si>
    <t>中介超市工作经费</t>
  </si>
  <si>
    <t>全市“一张网”工作经费</t>
  </si>
  <si>
    <t>企业服务中心运行管理经费</t>
  </si>
  <si>
    <t>综窗改革工作经费</t>
  </si>
  <si>
    <t>便民免费复印照相费用</t>
  </si>
  <si>
    <t>政务服务中心多证合一工作经费</t>
  </si>
  <si>
    <t>公共资源交易工作经费</t>
  </si>
  <si>
    <t>政务大厅网络及日常办公电子设备运维费</t>
  </si>
  <si>
    <t>项目建设推进相关工作经费</t>
  </si>
  <si>
    <t>乡镇（街道）综合服务信息化平台项目经费</t>
  </si>
  <si>
    <t>政务大厅水、电、天然气费用</t>
  </si>
  <si>
    <t>通用电梯、空调维保费</t>
  </si>
  <si>
    <t>民情通热线服务相关费用</t>
  </si>
  <si>
    <t>电子政务、网络宽带、短信效能费</t>
  </si>
  <si>
    <t>互联网+监督平台软件、硬件运行维护费</t>
  </si>
  <si>
    <t>大厅相关保障工作经费</t>
  </si>
  <si>
    <t>优化经济发展环境工作经费</t>
  </si>
  <si>
    <t>综窗改革政务服务外包工作经费</t>
  </si>
  <si>
    <t>电子政务及网格化管理工作经费</t>
  </si>
  <si>
    <t>便民免费邮寄工作经费</t>
  </si>
  <si>
    <t>远程异地评标平台建设运行经费</t>
  </si>
  <si>
    <t>电子交易平台建设运行经费</t>
  </si>
  <si>
    <t>公告宣传经费</t>
  </si>
  <si>
    <t>专家评审劳务费</t>
  </si>
  <si>
    <t>国有工业用地出让挂牌主持人经费</t>
  </si>
  <si>
    <t>优化营商环境工作经费</t>
  </si>
  <si>
    <t>防震防灾工作经费</t>
  </si>
  <si>
    <t>安全生产监测监控及应急平台人员经费</t>
  </si>
  <si>
    <t>救灾物资保障中心运营经费</t>
  </si>
  <si>
    <t>安全生产领域违法举报奖励资金</t>
  </si>
  <si>
    <t>安全生产事故预防经费</t>
  </si>
  <si>
    <t>安委办办公经费</t>
  </si>
  <si>
    <t>执法车辆驾驶员劳务费</t>
  </si>
  <si>
    <t>安全生产专家组人员劳务费</t>
  </si>
  <si>
    <t>市综合应急救援大队人员劳务费</t>
  </si>
  <si>
    <t>应急管理和执法工作经费</t>
  </si>
  <si>
    <t>事故鉴定经费</t>
  </si>
  <si>
    <t>安全隐患排查资金</t>
  </si>
  <si>
    <t>第三方技术服务费</t>
  </si>
  <si>
    <t>安全生产监察人员经费</t>
  </si>
  <si>
    <t>常-采矿权新设变更延续登记委托事项中介服务经费</t>
  </si>
  <si>
    <t>常-黄坪山林场以钱养事人员经费</t>
  </si>
  <si>
    <t>市矿产资源总体规划(2026-2030年)编制</t>
  </si>
  <si>
    <t>常-自然资源建设管理经费</t>
  </si>
  <si>
    <t>常-自然资源生态保护经费</t>
  </si>
  <si>
    <t>常-矿产资源勘查监管经费</t>
  </si>
  <si>
    <t>常-国土变更调查与测绘管理经费</t>
  </si>
  <si>
    <t>常-不动产确权登记优化营商环境经费</t>
  </si>
  <si>
    <t>常-规划编制与项目报批经费</t>
  </si>
  <si>
    <t>常-自然资源有偿使用和权益管理经费</t>
  </si>
  <si>
    <t>常-市规划委员会专项经费</t>
  </si>
  <si>
    <t>常-市城镇开发边界优化经费</t>
  </si>
  <si>
    <t>常-地质灾害预防与监测经费</t>
  </si>
  <si>
    <t>常-自然资源督察和行政执法经费</t>
  </si>
  <si>
    <t>常-国土空间用途管制管理经费</t>
  </si>
  <si>
    <t>402006</t>
  </si>
  <si>
    <t>常-朱鹮野化放归项目经费</t>
  </si>
  <si>
    <t>金湖消防站人员及运行保障经费</t>
  </si>
  <si>
    <t>劲牌消防站人员及运行保障经费</t>
  </si>
  <si>
    <t>专职消防经费及陈贵站运行经费</t>
  </si>
  <si>
    <t>国家综合性消防救援人员津贴及社保经费</t>
  </si>
  <si>
    <t>消防救援装备购置公用经费及应急救援经费</t>
  </si>
  <si>
    <t>城区5个农贸市场公厕运维费用</t>
  </si>
  <si>
    <t>2026年度发放补助</t>
  </si>
  <si>
    <t>企业信访维稳费用</t>
  </si>
  <si>
    <t>烧伤工伤补偿</t>
  </si>
  <si>
    <t>招商引资项目集中签约仪式费用</t>
  </si>
  <si>
    <t>招商引资经费</t>
  </si>
  <si>
    <t>产品检验辅助岗位以钱养事</t>
  </si>
  <si>
    <t>检验检测经费</t>
  </si>
  <si>
    <t>安全生产工作经费</t>
  </si>
  <si>
    <t>市深化“双千”活动指挥部办公室工作经费</t>
  </si>
  <si>
    <t>再生资源综合利用扶持资金</t>
  </si>
  <si>
    <t>政府雇员费用</t>
  </si>
  <si>
    <t>电力执法室工作经费</t>
  </si>
  <si>
    <t>工业振兴攻坚行动工作经费</t>
  </si>
  <si>
    <t>提升传统产业创新工作经费</t>
  </si>
  <si>
    <t>市县域经济与工业高质量发展十五五研究编制经费</t>
  </si>
  <si>
    <t>退休人员管理费用</t>
  </si>
  <si>
    <t>矽肺退休人员困难补贴</t>
  </si>
  <si>
    <t>原东风煤矿子弟小学3名教师养老金补差</t>
  </si>
  <si>
    <t>文物保护经费</t>
  </si>
  <si>
    <t>诗词楹联学会经费</t>
  </si>
  <si>
    <t>革命旧址管理中心经费</t>
  </si>
  <si>
    <t>老体协经费</t>
  </si>
  <si>
    <t>村村响</t>
  </si>
  <si>
    <t>市老年诗联书画协会经费</t>
  </si>
  <si>
    <t>革命旧址管理中心以钱养事人员经费</t>
  </si>
  <si>
    <t>上冯村古村落文物保护经费</t>
  </si>
  <si>
    <t>文化和旅游奖补专项资金</t>
  </si>
  <si>
    <t>文体活动经费</t>
  </si>
  <si>
    <t>三馆一站免费开放工作经费</t>
  </si>
  <si>
    <t>文化市场整治工作经费</t>
  </si>
  <si>
    <t>扫黄打非工作经费</t>
  </si>
  <si>
    <t>免费开放运行经费</t>
  </si>
  <si>
    <t>地方非物质文化遗产保护经费</t>
  </si>
  <si>
    <t>图书馆免费开放运行经费</t>
  </si>
  <si>
    <t>古籍保护经费</t>
  </si>
  <si>
    <t>购书经费</t>
  </si>
  <si>
    <t>精品剧目创作经费</t>
  </si>
  <si>
    <t>送戏下乡演出补助经费</t>
  </si>
  <si>
    <t>遗址文物保护</t>
  </si>
  <si>
    <t>主持人专项经费</t>
  </si>
  <si>
    <t>云上大冶新媒体经费、大冶政府网运维费、长江云平台运维费</t>
  </si>
  <si>
    <t>春晚经费</t>
  </si>
  <si>
    <t>安保经费</t>
  </si>
  <si>
    <t>今日大冶办报费用1</t>
  </si>
  <si>
    <t>网络人员劳务费</t>
  </si>
  <si>
    <t>今日大冶刊号费1</t>
  </si>
  <si>
    <t>义务教育公用经费</t>
  </si>
  <si>
    <t>学生资助资金本级配套</t>
  </si>
  <si>
    <t>退养民师、财拨代课教师工资</t>
  </si>
  <si>
    <t>教育督导经费</t>
  </si>
  <si>
    <t>学前教育大班5岁及以上幼儿减免保教费</t>
  </si>
  <si>
    <t>教育专项经费</t>
  </si>
  <si>
    <t>学校安全综治后勤专项经费</t>
  </si>
  <si>
    <t>中小学幼儿园视频监控联网经费</t>
  </si>
  <si>
    <t>义务教育生均公用经费本级配套（安保工作经费）</t>
  </si>
  <si>
    <t>理化生实验考核经费</t>
  </si>
  <si>
    <t>教育信息化经费</t>
  </si>
  <si>
    <t>教研工作经费</t>
  </si>
  <si>
    <t>市教育系统教师、干部培训</t>
  </si>
  <si>
    <t>中高学考考试经费</t>
  </si>
  <si>
    <t>考务成本费用</t>
  </si>
  <si>
    <t>辅助人员工资</t>
  </si>
  <si>
    <t>学生生活补贴</t>
  </si>
  <si>
    <t>科级干部进修班</t>
  </si>
  <si>
    <t>教学科研图书资料费</t>
  </si>
  <si>
    <t>科普经费</t>
  </si>
  <si>
    <t>文明创建专项工作经费</t>
  </si>
  <si>
    <t>新时代文明实践专项经费</t>
  </si>
  <si>
    <t>文化名人、道德模范慰问费</t>
  </si>
  <si>
    <t>乡镇老电影放映员生活补贴</t>
  </si>
  <si>
    <t>宣传思想文化激励资金</t>
  </si>
  <si>
    <t>网络舆情及新闻协调处置费</t>
  </si>
  <si>
    <t>“扫黄打非”基层站点建设工作经费</t>
  </si>
  <si>
    <t>未成年人思想道德建设经费</t>
  </si>
  <si>
    <t>黄石日报大冶新闻版宣传经费</t>
  </si>
  <si>
    <t>“大冶发布”政务微信公众号建设维护费</t>
  </si>
  <si>
    <t>市委理论学习中心组学习及党员干部培训经费</t>
  </si>
  <si>
    <t>“以钱养事”岗位经费</t>
  </si>
  <si>
    <t>文学艺术事业发展资金</t>
  </si>
  <si>
    <t>铜草花办刊经费</t>
  </si>
  <si>
    <t>足球公园运营经费</t>
  </si>
  <si>
    <t>以钱养事岗位经费</t>
  </si>
  <si>
    <t>鄂王城文物保护经费</t>
  </si>
  <si>
    <t>801001</t>
  </si>
  <si>
    <t>人武部武装工作经费</t>
  </si>
  <si>
    <t>899001</t>
  </si>
  <si>
    <t>国家税务总局市税务局</t>
  </si>
  <si>
    <t>住房和社保费支出</t>
  </si>
  <si>
    <t>优化营商环境</t>
  </si>
  <si>
    <t>对个人和家庭的补助支出</t>
  </si>
  <si>
    <t>协税护税</t>
  </si>
  <si>
    <t>津补贴及绩效奖金</t>
  </si>
  <si>
    <t>防返贫监测专职信息员岗位以钱养事</t>
  </si>
  <si>
    <t>社区人员运转经费(对附属单位补助支出)</t>
  </si>
  <si>
    <t>村级组织运转经费(省保障范围)</t>
  </si>
  <si>
    <t>农产品质量安管岗位以钱养事</t>
  </si>
  <si>
    <t>“隐消干部”生活补助</t>
  </si>
  <si>
    <t>村级组织运转经费(地方出台)</t>
  </si>
  <si>
    <t>驻村辅警补贴</t>
  </si>
  <si>
    <t>村级纪检委员(监察信息员)岗位补贴(对附属单位补助支出)</t>
  </si>
  <si>
    <t>乡镇财政所三资代理记账工作经费</t>
  </si>
  <si>
    <t>乡镇财政所财政资金监管工作经费</t>
  </si>
  <si>
    <t>招商项目办工作经费</t>
  </si>
  <si>
    <t>乡镇驻村工作管理经费</t>
  </si>
  <si>
    <t>工会工作经费</t>
  </si>
  <si>
    <t>社区人员运转经费</t>
  </si>
  <si>
    <t>组织宣传办工作经费</t>
  </si>
  <si>
    <t>经发办工作经费</t>
  </si>
  <si>
    <t>乡镇人力资源服务岗位以钱养事</t>
  </si>
  <si>
    <t>纪委工作经费</t>
  </si>
  <si>
    <t>档案馆办公费及卫生费</t>
  </si>
  <si>
    <t>城镇建设项目支出</t>
  </si>
  <si>
    <t>党政办工作经费</t>
  </si>
  <si>
    <t>团委工作经费</t>
  </si>
  <si>
    <t>支持中小企业发展支出</t>
  </si>
  <si>
    <t>解决信访问题补助经费</t>
  </si>
  <si>
    <t>大型推介会和现场会费用</t>
  </si>
  <si>
    <t>政法办工作经费</t>
  </si>
  <si>
    <t>基层政府后勤服务岗位以钱养事</t>
  </si>
  <si>
    <t>农业农村办办公费</t>
  </si>
  <si>
    <t>创建办新闻媒体宣传经费</t>
  </si>
  <si>
    <t>村级纪检委员(监察信息员)岗位补贴</t>
  </si>
  <si>
    <t>村级组织运转经费(乡镇配套)</t>
  </si>
  <si>
    <t>政法办保安服务费</t>
  </si>
  <si>
    <t>镇小学建设工程</t>
  </si>
  <si>
    <t>城建环卫执法事务</t>
  </si>
  <si>
    <t>国有小三场综合改革转移支付</t>
  </si>
  <si>
    <t>保安镇行政运行及相关办公室运转项目支出</t>
  </si>
  <si>
    <t>矿山治理修复工程项目支出</t>
  </si>
  <si>
    <t>保安镇镇区经济发展项目支出</t>
  </si>
  <si>
    <t>保安镇农业农村发展项目支出</t>
  </si>
  <si>
    <t>社区建设工作经费</t>
  </si>
  <si>
    <t>乡镇单位正常运转补充保障经费</t>
  </si>
  <si>
    <t>镇区基础设施建设和维护</t>
  </si>
  <si>
    <t>村组织运转经费(本级配套)</t>
  </si>
  <si>
    <t>村纪检委员(监察信息员)岗位补贴</t>
  </si>
  <si>
    <t>镇区保洁、垃圾清运项目</t>
  </si>
  <si>
    <t>农村农业生产发展资金</t>
  </si>
  <si>
    <t>财政事务支出</t>
  </si>
  <si>
    <t>社会事务办经费</t>
  </si>
  <si>
    <t>经发办经费</t>
  </si>
  <si>
    <t>科学技术普及工作经费</t>
  </si>
  <si>
    <t>环委会办公室经费</t>
  </si>
  <si>
    <t>卫生院大门建设费</t>
  </si>
  <si>
    <t>村级组织运转经费(乡镇承担部分)</t>
  </si>
  <si>
    <t>政务服务中心经费</t>
  </si>
  <si>
    <t>文体中心经费</t>
  </si>
  <si>
    <t>兽医中心防疫业务经费</t>
  </si>
  <si>
    <t>偿债准备金</t>
  </si>
  <si>
    <t>政法办经费</t>
  </si>
  <si>
    <t>教育工作经费</t>
  </si>
  <si>
    <t>地质灾害搬迁支出</t>
  </si>
  <si>
    <t>武装部工作经费</t>
  </si>
  <si>
    <t>水产服务中心经费</t>
  </si>
  <si>
    <t>镇城投公司经费</t>
  </si>
  <si>
    <t>中医康复科建设费</t>
  </si>
  <si>
    <t>税务分局税收征管支出</t>
  </si>
  <si>
    <t>农技中心经费</t>
  </si>
  <si>
    <t>农业农村办办公经费及涉农项目支出</t>
  </si>
  <si>
    <t>政府行政运行经费</t>
  </si>
  <si>
    <t>预备费</t>
  </si>
  <si>
    <t>农机中心经费</t>
  </si>
  <si>
    <t>对镇内企业投入支出</t>
  </si>
  <si>
    <t>雷山名胜风景区管理处经费</t>
  </si>
  <si>
    <t>社区经费(乡镇承担部分)</t>
  </si>
  <si>
    <t>城建办经费</t>
  </si>
  <si>
    <t>综合行政执法大队经费</t>
  </si>
  <si>
    <t>后勤服务中心经费</t>
  </si>
  <si>
    <t>卫生院工作经费</t>
  </si>
  <si>
    <t>茗山政府综治中心附属工程</t>
  </si>
  <si>
    <t>污水管网项目</t>
  </si>
  <si>
    <t>农副产品加工产业园建设项目</t>
  </si>
  <si>
    <t>水利设施项目</t>
  </si>
  <si>
    <t>高标准农田项目</t>
  </si>
  <si>
    <t>茗山乡杨桥水库钓鱼基地项目</t>
  </si>
  <si>
    <t>人大民生实事项目建设</t>
  </si>
  <si>
    <t>茗山康乐改造项目</t>
  </si>
  <si>
    <t>辖区城建监管(拆违控违)以钱养事</t>
  </si>
  <si>
    <t>农业生产及防护防汛</t>
  </si>
  <si>
    <t>镇区基础设施建设</t>
  </si>
  <si>
    <t>灵乡园区招商服务、日常维护经费</t>
  </si>
  <si>
    <t>政府自筹人员经费</t>
  </si>
  <si>
    <t>治安巡逻安保服务</t>
  </si>
  <si>
    <t>村庄设施建设</t>
  </si>
  <si>
    <t>政府六办三中心运转、日常维护经费</t>
  </si>
  <si>
    <t>公共卫生工作经费</t>
  </si>
  <si>
    <t>镇区环境整治及绿化提档升级</t>
  </si>
  <si>
    <t>执法人员经费</t>
  </si>
  <si>
    <t>落岗人员工资</t>
  </si>
  <si>
    <t>代理记账服务劳务费</t>
  </si>
  <si>
    <t>文化卫生音乐体育等公益设施建设</t>
  </si>
  <si>
    <t>劳务派遣人员经费</t>
  </si>
  <si>
    <t>档案管理服务</t>
  </si>
  <si>
    <t>会议培训支出</t>
  </si>
  <si>
    <t>公务用车和环卫用车维修保养加油及保险费用</t>
  </si>
  <si>
    <t>政府办公楼及附属楼修缮</t>
  </si>
  <si>
    <t>防汛抗旱等灾害应急防控费用</t>
  </si>
  <si>
    <t>法律顾问服务</t>
  </si>
  <si>
    <t>文化宣传资料印制工作经费</t>
  </si>
  <si>
    <t>镇区公共卫生保洁</t>
  </si>
  <si>
    <t>计算机和电子电器设备维护</t>
  </si>
  <si>
    <t>日常办公设备耗材购置</t>
  </si>
  <si>
    <t>乡政财政所财政资金监管工作经费</t>
  </si>
  <si>
    <t>镇区路灯、街道建设</t>
  </si>
  <si>
    <t>乡村治理基础设施建设</t>
  </si>
  <si>
    <t>广告宣传服务</t>
  </si>
  <si>
    <t>乡改人员工资补贴</t>
  </si>
  <si>
    <t>政府劳务派遣</t>
  </si>
  <si>
    <t>农产品质量安全岗位以钱养事</t>
  </si>
  <si>
    <t>聘用人员劳资</t>
  </si>
  <si>
    <t>造林及防火线建设</t>
  </si>
  <si>
    <t>镇区保洁清扫、垃圾清运、绿化管护及环卫设施采购</t>
  </si>
  <si>
    <t>综治中心改扩建项目</t>
  </si>
  <si>
    <t>沟渠、塘堰、桥梁建设</t>
  </si>
  <si>
    <t>办公设备采购及维修</t>
  </si>
  <si>
    <t>劳务费及劳务派遣人员工资</t>
  </si>
  <si>
    <t>人居环境整治</t>
  </si>
  <si>
    <t>特色产业发展</t>
  </si>
  <si>
    <t>村级组织运转经费（地方出台）</t>
  </si>
  <si>
    <t>防返贫监测信息员岗位以钱养事</t>
  </si>
  <si>
    <t>村级组织运转经费（省保障范围）</t>
  </si>
  <si>
    <t>村级纪检委员（监察信息员）岗位补贴</t>
  </si>
  <si>
    <t>政府第三方服务费</t>
  </si>
  <si>
    <t>日常办公费及维修费用</t>
  </si>
  <si>
    <t>小型农用水利基础设施建设</t>
  </si>
  <si>
    <t>殷祖镇地质灾害治理</t>
  </si>
  <si>
    <t>城镇道路改造维修</t>
  </si>
  <si>
    <t>粮食生产安全</t>
  </si>
  <si>
    <t>文旅产业发展</t>
  </si>
  <si>
    <t>乡镇财政所三资代理记账经费</t>
  </si>
  <si>
    <t>乡镇财政所财政资金监管经费</t>
  </si>
  <si>
    <t>金湖生态园管护费</t>
  </si>
  <si>
    <t>余修齐生态公园日常管护费</t>
  </si>
  <si>
    <t>办公耗材经费</t>
  </si>
  <si>
    <t>宣传项目经费</t>
  </si>
  <si>
    <t>街办维修经费</t>
  </si>
  <si>
    <t>海虹物流园三期项目基础设施配套</t>
  </si>
  <si>
    <t>金湖街办巡逻队劳务费</t>
  </si>
  <si>
    <t>统计相关项目</t>
  </si>
  <si>
    <t>金湖街办环卫作业服务项目</t>
  </si>
  <si>
    <t>农办事务经费</t>
  </si>
  <si>
    <t>小区基层治理和示范点建设</t>
  </si>
  <si>
    <t>村、社区团体意外险</t>
  </si>
  <si>
    <t>办事处办公设备替换为国产设备</t>
  </si>
  <si>
    <t>办事处机关维修改造工程</t>
  </si>
  <si>
    <t>基层政权建设</t>
  </si>
  <si>
    <t>乡镇新增聘用纪检委员（监察信息员）人员工资</t>
  </si>
  <si>
    <t>街办第三方咨询服务项目</t>
  </si>
  <si>
    <t>公园绿化管护服务（政府承担）</t>
  </si>
  <si>
    <t>华鑫技改项目建设</t>
  </si>
  <si>
    <t>宣传广告更新及宣传示范点打造</t>
  </si>
  <si>
    <t>辖区城建监管(拆违控违)以钱养事及车辆费用</t>
  </si>
  <si>
    <t>大箕铺镇巡逻队、消防队劳务派遣</t>
  </si>
  <si>
    <t>安全生产监管支出</t>
  </si>
  <si>
    <t>全镇环卫保洁</t>
  </si>
  <si>
    <t>辖区城建监管（拆违控违）以钱养事</t>
  </si>
  <si>
    <t>产业发展支持资金</t>
  </si>
  <si>
    <t>大箕铺镇果蔬冷链基础配设施建设项目</t>
  </si>
  <si>
    <t>防汛抗旱森林防火等支出</t>
  </si>
  <si>
    <t>大箕镇镇区基础设施建设</t>
  </si>
  <si>
    <t>镇部门单位工作经费</t>
  </si>
  <si>
    <t>大箕铺镇文化馆、档案馆、人社服务站及镇区游园建设</t>
  </si>
  <si>
    <t>乡村振兴共同缔造</t>
  </si>
  <si>
    <t>村级及社区绩效补助</t>
  </si>
  <si>
    <t>医疗卫生支出</t>
  </si>
  <si>
    <t>综合执法支出</t>
  </si>
  <si>
    <t>农林水支出</t>
  </si>
  <si>
    <t>隐消干部生活补助</t>
  </si>
  <si>
    <t>社区人员及工作经费</t>
  </si>
  <si>
    <t>信访维稳支出</t>
  </si>
  <si>
    <t>办事处设备购置维修费</t>
  </si>
  <si>
    <t>教育支出</t>
  </si>
  <si>
    <t>财政事业投入</t>
  </si>
  <si>
    <t>基础设施维修维护</t>
  </si>
  <si>
    <t>劳务费</t>
  </si>
  <si>
    <t>村级组织运转经费</t>
  </si>
  <si>
    <t>科技支出</t>
  </si>
  <si>
    <t>办事处下属各部门单位工作经费</t>
  </si>
  <si>
    <t>代理费</t>
  </si>
  <si>
    <t>楼房维修排险</t>
  </si>
  <si>
    <t>辅警泰和保安服务费</t>
  </si>
  <si>
    <t>文化体育支出</t>
  </si>
  <si>
    <t>社区人员运转经费（财拨）</t>
  </si>
  <si>
    <t>机关各部室运转经费</t>
  </si>
  <si>
    <t>辖区治安巡逻服务</t>
  </si>
  <si>
    <t>社区工作者经费</t>
  </si>
  <si>
    <t>执法中心经费</t>
  </si>
  <si>
    <t>农场职工医疗保险</t>
  </si>
  <si>
    <t>农场日常开支运转</t>
  </si>
  <si>
    <t>农村水利</t>
  </si>
  <si>
    <t>乡镇人力资源服务岗以钱养事</t>
  </si>
  <si>
    <t>农场税费改革转移支付资金</t>
  </si>
  <si>
    <t>黄金湖民垸排涝站电费</t>
  </si>
  <si>
    <t>社区事务支出</t>
  </si>
  <si>
    <t>村级组织运转经费(省保障)</t>
  </si>
  <si>
    <t>纪检监察工作经费</t>
  </si>
  <si>
    <t>科技园后勤保障费用</t>
  </si>
  <si>
    <t>环卫所经费</t>
  </si>
  <si>
    <t>专项普查活动经费</t>
  </si>
  <si>
    <t>公共环境安全整治</t>
  </si>
  <si>
    <t>征地拆迁费用</t>
  </si>
  <si>
    <t>招商引资项目政策兑现</t>
  </si>
  <si>
    <t>园区交通安全设施提档升级经费</t>
  </si>
  <si>
    <t>招工稳岗经费</t>
  </si>
  <si>
    <t>党建组织经费</t>
  </si>
  <si>
    <t>罗桥街道党政宣传经费</t>
  </si>
  <si>
    <t>三创常态化及乡村振兴</t>
  </si>
  <si>
    <t>盘活企业发展支出</t>
  </si>
  <si>
    <t>高新区财政事务支出</t>
  </si>
  <si>
    <t>市政零星工程</t>
  </si>
  <si>
    <t>罗桥街道农业发展支出</t>
  </si>
  <si>
    <t>园林绿化经费</t>
  </si>
  <si>
    <t>罗桥街道文化教育支出</t>
  </si>
  <si>
    <t>罗桥街道社会事务支出</t>
  </si>
  <si>
    <t>高新区后勤保障经费</t>
  </si>
  <si>
    <t>罗桥街道综治维稳支出</t>
  </si>
  <si>
    <t>环境整治与监测</t>
  </si>
  <si>
    <t>土地空间规划与安全监查</t>
  </si>
  <si>
    <t>孵化器运营</t>
  </si>
  <si>
    <t>行政审批局运转费用</t>
  </si>
  <si>
    <t>科技政策奖补与校企合作费用</t>
  </si>
  <si>
    <t>第三方服务费</t>
  </si>
  <si>
    <t>罗桥街道机关经费</t>
  </si>
  <si>
    <t>行政政法股小计</t>
  </si>
  <si>
    <t>知识产权快速维权中心建设</t>
  </si>
  <si>
    <t>新老年大学运营经费</t>
  </si>
  <si>
    <t>因公出国</t>
  </si>
  <si>
    <t>检察辅助人员帮扶救助金</t>
  </si>
  <si>
    <t>党建引领基层乡村治理工作经费</t>
  </si>
  <si>
    <t>检察辅助人员“以钱养事”工作经费</t>
  </si>
  <si>
    <t>“四上”企业统计星级管理人员劳务费</t>
  </si>
  <si>
    <t>法院相关事务辅助人员工作经费</t>
  </si>
  <si>
    <t>公车购置</t>
  </si>
  <si>
    <t>政法委维稳救助专项基金</t>
  </si>
  <si>
    <t>农业股小计</t>
  </si>
  <si>
    <t>市委一号文</t>
  </si>
  <si>
    <t>社会保障股小计</t>
  </si>
  <si>
    <t>工伤保险基金本级配套</t>
  </si>
  <si>
    <t>精准扶贫、重残对象医疗费财政代缴</t>
  </si>
  <si>
    <t>十二项利益导向和国有集体企业退休人员计生奖励、计生奖扶优扶等</t>
  </si>
  <si>
    <t>城乡居民养老保险本级配套</t>
  </si>
  <si>
    <t>疾病应急救助资金</t>
  </si>
  <si>
    <t>基本公共卫生服务经费</t>
  </si>
  <si>
    <t>副县级医疗补助</t>
  </si>
  <si>
    <t>城乡居民医疗保险本级配套</t>
  </si>
  <si>
    <t>精神病患者治疗及监护以奖代补经费</t>
  </si>
  <si>
    <t>新机关事业单位养老保险基金本级配套</t>
  </si>
  <si>
    <t>机关事业单位职业年金做实</t>
  </si>
  <si>
    <t>经济建设股小计</t>
  </si>
  <si>
    <t>武-黄城际铁路补亏</t>
  </si>
  <si>
    <t>污水处理费</t>
  </si>
  <si>
    <t>大冶北至上海虹桥列车运营补贴</t>
  </si>
  <si>
    <t>氢能源公交车运营补贴</t>
  </si>
  <si>
    <t>人防易地建设费</t>
  </si>
  <si>
    <t>公交公司政策性亏损补贴</t>
  </si>
  <si>
    <t>城区破损路面维修</t>
  </si>
  <si>
    <t>老年人免费乘车、学生半价补贴项目资金</t>
  </si>
  <si>
    <t>建筑业发展奖励资金</t>
  </si>
  <si>
    <t>城市基础设施建设项目资金配套费</t>
  </si>
  <si>
    <t>路灯维护管理经费</t>
  </si>
  <si>
    <t>综合会计股小计</t>
  </si>
  <si>
    <t>大冶大气环境质量监测能力建设项目（一期）续运维经费</t>
  </si>
  <si>
    <t>2025年环保督察专项经费</t>
  </si>
  <si>
    <t>王英水库水源地水质自动监测站运维服务项目</t>
  </si>
  <si>
    <t>保安湖流域水环境保障提升建设站点运维项目</t>
  </si>
  <si>
    <t>大冶大气环境质量监测能力建设项目（二期）运维经费</t>
  </si>
  <si>
    <t>企业金融股小计</t>
  </si>
  <si>
    <t>湖北省安全、可持续、智慧农业项目承诺费</t>
  </si>
  <si>
    <t>市直部门招商引资经费</t>
  </si>
  <si>
    <t>个转企奖励资金</t>
  </si>
  <si>
    <t>农业保险保费补贴（地方特色险种）</t>
  </si>
  <si>
    <t>四元民生保险保费补贴</t>
  </si>
  <si>
    <t>巨灾保险地方配套</t>
  </si>
  <si>
    <t>应用技术研究与开专项资金</t>
  </si>
  <si>
    <t>创业担保贷款及青创贷本级财政贴息</t>
  </si>
  <si>
    <t>劲牌公司打假维权专项经费</t>
  </si>
  <si>
    <t>外国政府贷款还本</t>
  </si>
  <si>
    <t>商贸业发展专项资金</t>
  </si>
  <si>
    <t>铝型材产业发展专项扶持资金</t>
  </si>
  <si>
    <t>农业保险保费补贴（中央险种）</t>
  </si>
  <si>
    <t>促消费</t>
  </si>
  <si>
    <t>补充我市创业担保贷款担保基金</t>
  </si>
  <si>
    <t>“四补”机制资金（资本性补充、风险补偿、保费补助和业务奖补）</t>
  </si>
  <si>
    <t>外国政府借款付息</t>
  </si>
  <si>
    <t>国际金融组织借款付息</t>
  </si>
  <si>
    <t>教科文股小计</t>
  </si>
  <si>
    <t>党报党刊财政兜底经费</t>
  </si>
  <si>
    <t>补发退休教师2024年统筹待遇资金</t>
  </si>
  <si>
    <t>新闻宣传合作专项资金</t>
  </si>
  <si>
    <t>电视问政栏目经费</t>
  </si>
  <si>
    <t>精神文明建设经费</t>
  </si>
  <si>
    <t>义务教育专项经费</t>
  </si>
  <si>
    <t>预算股小计</t>
  </si>
  <si>
    <t>收回存量及结转结余资金继续实施项目</t>
  </si>
  <si>
    <t>金融监管分局经费补助</t>
  </si>
  <si>
    <t>人民银行运行经费</t>
  </si>
  <si>
    <t>一次性抚恤</t>
  </si>
  <si>
    <t>总部经济中心物业费</t>
  </si>
  <si>
    <t>预留政策性增资调资</t>
  </si>
  <si>
    <t>项目前期方案编制等工作经费</t>
  </si>
  <si>
    <t>援助阳新等地区支出</t>
  </si>
  <si>
    <t>国资监管股小计</t>
  </si>
  <si>
    <t>国有企业职教幼教退休教师生活补贴</t>
  </si>
  <si>
    <t>农村股小计</t>
  </si>
  <si>
    <t>乡改人员公务员医疗补助</t>
  </si>
  <si>
    <t>农村公益事业建设财政奖补</t>
  </si>
  <si>
    <t>农口服务中心临时人员“以钱养事”经费</t>
  </si>
  <si>
    <t>美丽乡村建设财政奖补</t>
  </si>
  <si>
    <t>乡改人员退休基础绩效工资</t>
  </si>
  <si>
    <t>解决乡改人员信访问题经费</t>
  </si>
  <si>
    <t>农村公益性服务以钱养事经费</t>
  </si>
  <si>
    <t>市农村局小计</t>
  </si>
  <si>
    <t>村干部工资县级代发</t>
  </si>
  <si>
    <t>黄金山托管区村级运转经费划转资金</t>
  </si>
  <si>
    <t>市投资中心小计</t>
  </si>
  <si>
    <t>一般债券利息及兑付费</t>
  </si>
  <si>
    <t>一般债券发行费</t>
  </si>
  <si>
    <t>2026年一般公共预算财政拨款收支预算总表</t>
  </si>
  <si>
    <t>收         入</t>
  </si>
  <si>
    <t>支                          出</t>
  </si>
  <si>
    <t>预算数</t>
  </si>
  <si>
    <t>项目（按支出功能分类）</t>
  </si>
  <si>
    <t>财政拨款
（补助）</t>
  </si>
  <si>
    <t>纳入预算
管理的
非收拨款</t>
  </si>
  <si>
    <t>一、一般公共预算财政拨款收入</t>
  </si>
  <si>
    <t>201一般公共服务支出</t>
  </si>
  <si>
    <t>支出类别分类</t>
  </si>
  <si>
    <t>财政拨款（补助）</t>
  </si>
  <si>
    <t>204公共安全支出</t>
  </si>
  <si>
    <t>一、人员类项目支出</t>
  </si>
  <si>
    <t>205教育支出</t>
  </si>
  <si>
    <t xml:space="preserve">  工资福利支出</t>
  </si>
  <si>
    <t>206科学技术支出</t>
  </si>
  <si>
    <t xml:space="preserve">  对个人和家庭的补助</t>
  </si>
  <si>
    <t>207文化旅游体育与传媒支出</t>
  </si>
  <si>
    <t>二、运转类项目支出</t>
  </si>
  <si>
    <t>208社会保障和就业支出</t>
  </si>
  <si>
    <t xml:space="preserve">  公用经费项目支出</t>
  </si>
  <si>
    <t>210卫生健康支出</t>
  </si>
  <si>
    <t xml:space="preserve">  其他运转类项目支出</t>
  </si>
  <si>
    <t>211节能环保支出</t>
  </si>
  <si>
    <t>三、特定目标类项目支出</t>
  </si>
  <si>
    <t>212城乡社区支出</t>
  </si>
  <si>
    <t xml:space="preserve">  本级支出项目</t>
  </si>
  <si>
    <t>213农林水支出</t>
  </si>
  <si>
    <t xml:space="preserve">  转移性支出项目</t>
  </si>
  <si>
    <t>214交通运输支出</t>
  </si>
  <si>
    <t>215资源勘探信息等支出</t>
  </si>
  <si>
    <t>部门预算支出经济分类</t>
  </si>
  <si>
    <t>216商业服务业等支出</t>
  </si>
  <si>
    <t>301工资福利支出</t>
  </si>
  <si>
    <t>217金融支出</t>
  </si>
  <si>
    <t>302商品和服务支出</t>
  </si>
  <si>
    <t>219援助其他地区支出</t>
  </si>
  <si>
    <t>303对个人和家庭的补助</t>
  </si>
  <si>
    <t>220自然资源海洋气象等支出</t>
  </si>
  <si>
    <t>307债务利息及费用支出</t>
  </si>
  <si>
    <t>221住房保障支出</t>
  </si>
  <si>
    <t>309资本性支出(基建)</t>
  </si>
  <si>
    <t>222粮油物资储备支出</t>
  </si>
  <si>
    <t>310资本性支出</t>
  </si>
  <si>
    <t>224灾害防治及应急管理支出</t>
  </si>
  <si>
    <t>311对企业补助(基建)</t>
  </si>
  <si>
    <t>227预备费</t>
  </si>
  <si>
    <t>312对企业补助</t>
  </si>
  <si>
    <t>229其他支出</t>
  </si>
  <si>
    <t>313对社会保障基金补助</t>
  </si>
  <si>
    <t>232债务付息支出</t>
  </si>
  <si>
    <t>399其他支出</t>
  </si>
  <si>
    <t>233债务发行费用支出</t>
  </si>
  <si>
    <t>本年收入合计</t>
  </si>
  <si>
    <t>本年支出合计</t>
  </si>
  <si>
    <t>2026年一般公共预算支出表（支出类别分类）</t>
  </si>
  <si>
    <t>单位名称（简称）</t>
  </si>
  <si>
    <t>人员类
项目支出</t>
  </si>
  <si>
    <t>运转类项目支出</t>
  </si>
  <si>
    <t>特定目标类项目支出</t>
  </si>
  <si>
    <t>公用经费类
项目支出</t>
  </si>
  <si>
    <t>其他运转类
项目支出</t>
  </si>
  <si>
    <t>市委人才工作领导小组办公室</t>
  </si>
  <si>
    <t>罗家桥街道本级</t>
  </si>
  <si>
    <t>还地桥镇本级</t>
  </si>
  <si>
    <t>还地桥镇政务服务中心</t>
  </si>
  <si>
    <t>还地桥镇综合行政执法大队</t>
  </si>
  <si>
    <t>保安镇本级</t>
  </si>
  <si>
    <t>保安镇财经所</t>
  </si>
  <si>
    <t>金山店镇本级</t>
  </si>
  <si>
    <t>金山店镇财经所</t>
  </si>
  <si>
    <t>陈贵镇本级</t>
  </si>
  <si>
    <t>陈贵镇政务服务中心</t>
  </si>
  <si>
    <t>陈贵镇综合行政执法大队</t>
  </si>
  <si>
    <t>茗山乡本级</t>
  </si>
  <si>
    <t>茗山乡财经所</t>
  </si>
  <si>
    <t>灵乡镇本级</t>
  </si>
  <si>
    <t>灵乡镇政务服务中心</t>
  </si>
  <si>
    <t>灵乡镇综合行政执法大队</t>
  </si>
  <si>
    <t>金牛镇本级</t>
  </si>
  <si>
    <t>金牛镇财经所</t>
  </si>
  <si>
    <t>刘仁八镇本级</t>
  </si>
  <si>
    <t>刘仁八镇财经所</t>
  </si>
  <si>
    <t>殷祖镇本级</t>
  </si>
  <si>
    <t>殷祖镇财经所</t>
  </si>
  <si>
    <t>889001</t>
  </si>
  <si>
    <t>889003</t>
  </si>
  <si>
    <t>889004</t>
  </si>
  <si>
    <t>889005</t>
  </si>
  <si>
    <t>889006</t>
  </si>
  <si>
    <t>889007</t>
  </si>
  <si>
    <t>889008</t>
  </si>
  <si>
    <t>889009</t>
  </si>
  <si>
    <t>889011</t>
  </si>
  <si>
    <t>889013</t>
  </si>
  <si>
    <t>889016</t>
  </si>
  <si>
    <t>889019</t>
  </si>
  <si>
    <t>上级专项合计</t>
  </si>
  <si>
    <t>2026年一般公共预算支出表（功能项级分类）</t>
  </si>
  <si>
    <t>功能
科目
编码</t>
  </si>
  <si>
    <t>功能科目名称</t>
  </si>
  <si>
    <t>公用经费
项目支出</t>
  </si>
  <si>
    <t>其他运转类项目支出</t>
  </si>
  <si>
    <t>201</t>
  </si>
  <si>
    <t>一般公共服务支出</t>
  </si>
  <si>
    <t>　人大事务</t>
  </si>
  <si>
    <t>　　行政运行</t>
  </si>
  <si>
    <t>　　代表工作</t>
  </si>
  <si>
    <t>　　其他人大事务支出</t>
  </si>
  <si>
    <t>　政协事务</t>
  </si>
  <si>
    <t>　　政协会议</t>
  </si>
  <si>
    <t>　　其他政协事务支出</t>
  </si>
  <si>
    <t>　政府办公厅（室）及相关机构事务</t>
  </si>
  <si>
    <t>　　事业运行</t>
  </si>
  <si>
    <t>　　其他政府办公厅（室）及相关机构事务支出</t>
  </si>
  <si>
    <t>　发展与改革事务</t>
  </si>
  <si>
    <t>　　其他发展与改革事务支出</t>
  </si>
  <si>
    <t>　统计信息事务</t>
  </si>
  <si>
    <t>　　专项普查活动</t>
  </si>
  <si>
    <t>　　其他统计信息事务支出</t>
  </si>
  <si>
    <t>　财政事务</t>
  </si>
  <si>
    <t>　　财政委托业务支出</t>
  </si>
  <si>
    <t>　　其他财政事务支出</t>
  </si>
  <si>
    <t>　税收事务</t>
  </si>
  <si>
    <t>　　其他税收事务支出</t>
  </si>
  <si>
    <t>　审计事务</t>
  </si>
  <si>
    <t>　　审计业务</t>
  </si>
  <si>
    <t>　　其他审计事务支出</t>
  </si>
  <si>
    <t>　纪检监察事务</t>
  </si>
  <si>
    <t>　　其他纪检监察事务支出</t>
  </si>
  <si>
    <t>　商贸事务</t>
  </si>
  <si>
    <t>　　招商引资</t>
  </si>
  <si>
    <t>　　其他商贸事务支出</t>
  </si>
  <si>
    <t>　档案事务</t>
  </si>
  <si>
    <t>　　档案馆</t>
  </si>
  <si>
    <t>　民主党派及工商联事务</t>
  </si>
  <si>
    <t>　　其他民主党派及工商联事务支出</t>
  </si>
  <si>
    <t>　群众团体事务</t>
  </si>
  <si>
    <t>　　其他群众团体事务支出</t>
  </si>
  <si>
    <t>　党委办公厅（室）及相关机构事务</t>
  </si>
  <si>
    <t>　　其他党委办公厅（室）及相关机构事务支出</t>
  </si>
  <si>
    <t>　组织事务</t>
  </si>
  <si>
    <t>　　其他组织事务支出</t>
  </si>
  <si>
    <t>　宣传事务</t>
  </si>
  <si>
    <t>　　其他宣传事务支出</t>
  </si>
  <si>
    <t>　统战事务</t>
  </si>
  <si>
    <t>　　宗教事务</t>
  </si>
  <si>
    <t>　　其他统战事务支出</t>
  </si>
  <si>
    <t>　其他共产党事务支出</t>
  </si>
  <si>
    <t>　　其他共产党事务支出</t>
  </si>
  <si>
    <t>　市场监督管理事务</t>
  </si>
  <si>
    <t>　　其他市场监督管理事务</t>
  </si>
  <si>
    <t>　社会工作事务</t>
  </si>
  <si>
    <t>　　其他社会工作事务支出</t>
  </si>
  <si>
    <t>　信访事务</t>
  </si>
  <si>
    <t>　　信访业务</t>
  </si>
  <si>
    <t>　　其他信访事务支出</t>
  </si>
  <si>
    <t>　数据事务</t>
  </si>
  <si>
    <t>　　其他数据事务支出</t>
  </si>
  <si>
    <t>　其他一般公共服务支出</t>
  </si>
  <si>
    <t>　　其他一般公共服务支出</t>
  </si>
  <si>
    <t>204</t>
  </si>
  <si>
    <t>公共安全支出</t>
  </si>
  <si>
    <t>　公安</t>
  </si>
  <si>
    <t>　　其他公安支出</t>
  </si>
  <si>
    <t>　检察</t>
  </si>
  <si>
    <t>　　其他检察支出</t>
  </si>
  <si>
    <t>　法院</t>
  </si>
  <si>
    <t>　　其他法院支出</t>
  </si>
  <si>
    <t>　司法</t>
  </si>
  <si>
    <t>　　一般行政管理事务</t>
  </si>
  <si>
    <t>　　机关服务</t>
  </si>
  <si>
    <t>　　普法宣传</t>
  </si>
  <si>
    <t>　　公共法律服务</t>
  </si>
  <si>
    <t>　　社区矫正</t>
  </si>
  <si>
    <t>　　法治建设</t>
  </si>
  <si>
    <t>　　其他司法支出</t>
  </si>
  <si>
    <t>　其他公共安全支出</t>
  </si>
  <si>
    <t>　　其他公共安全支出</t>
  </si>
  <si>
    <t>205</t>
  </si>
  <si>
    <t>　教育管理事务</t>
  </si>
  <si>
    <t>　　其他教育管理事务支出</t>
  </si>
  <si>
    <t>　普通教育</t>
  </si>
  <si>
    <t>　　学前教育</t>
  </si>
  <si>
    <t>　　小学教育</t>
  </si>
  <si>
    <t>　　初中教育</t>
  </si>
  <si>
    <t>　　高中教育</t>
  </si>
  <si>
    <t>　　其他普通教育支出</t>
  </si>
  <si>
    <t>　职业教育</t>
  </si>
  <si>
    <t>　　中等职业教育</t>
  </si>
  <si>
    <t>　特殊教育</t>
  </si>
  <si>
    <t>　　特殊学校教育</t>
  </si>
  <si>
    <t>　进修及培训</t>
  </si>
  <si>
    <t>　　干部教育</t>
  </si>
  <si>
    <t>　其他教育支出</t>
  </si>
  <si>
    <t>　　其他教育支出</t>
  </si>
  <si>
    <t>206</t>
  </si>
  <si>
    <t>科学技术支出</t>
  </si>
  <si>
    <t>　科学技术管理事务</t>
  </si>
  <si>
    <t>　　其他科学技术管理事务支出</t>
  </si>
  <si>
    <t>　技术研究与开发</t>
  </si>
  <si>
    <t>　　科技成果转化与扩散</t>
  </si>
  <si>
    <t>　科技条件与服务</t>
  </si>
  <si>
    <t>　　其他科技条件与服务支出</t>
  </si>
  <si>
    <t>　科学技术普及</t>
  </si>
  <si>
    <t>　　机构运行</t>
  </si>
  <si>
    <t>　　其他科学技术普及支出</t>
  </si>
  <si>
    <t>　科技交流与合作</t>
  </si>
  <si>
    <t>　　其他科技交流与合作支出</t>
  </si>
  <si>
    <t>　其他科学技术支出</t>
  </si>
  <si>
    <t>　　其他科学技术支出</t>
  </si>
  <si>
    <t>207</t>
  </si>
  <si>
    <t>文化旅游体育与传媒支出</t>
  </si>
  <si>
    <t>　文化和旅游</t>
  </si>
  <si>
    <t>　　图书馆</t>
  </si>
  <si>
    <t>　　艺术表演场所</t>
  </si>
  <si>
    <t>　　文化活动</t>
  </si>
  <si>
    <t>　　群众文化</t>
  </si>
  <si>
    <t>　　文化和旅游市场管理</t>
  </si>
  <si>
    <t>　　其他文化和旅游支出</t>
  </si>
  <si>
    <t>　文物</t>
  </si>
  <si>
    <t>　　文物保护</t>
  </si>
  <si>
    <t>　　历史名城与古迹</t>
  </si>
  <si>
    <t>　体育</t>
  </si>
  <si>
    <t>　　群众体育</t>
  </si>
  <si>
    <t>　　其他体育支出</t>
  </si>
  <si>
    <t>　广播电视</t>
  </si>
  <si>
    <t>　　其他广播电视支出</t>
  </si>
  <si>
    <t>208</t>
  </si>
  <si>
    <t>社会保障和就业支出</t>
  </si>
  <si>
    <t>　人力资源和社会保障管理事务</t>
  </si>
  <si>
    <t>　　就业管理事务</t>
  </si>
  <si>
    <t>　　社会保险经办机构</t>
  </si>
  <si>
    <t>　　其他人力资源和社会保障管理事务支出</t>
  </si>
  <si>
    <t>　民政管理事务</t>
  </si>
  <si>
    <t>　　社会组织管理</t>
  </si>
  <si>
    <t>　　行政区划和地名管理</t>
  </si>
  <si>
    <t>　　其他民政管理事务支出</t>
  </si>
  <si>
    <t>　行政事业单位养老支出</t>
  </si>
  <si>
    <t>　　对机关事业单位基本养老保险基金的补助</t>
  </si>
  <si>
    <t>　　对机关事业单位职业年金的补助</t>
  </si>
  <si>
    <t>　就业补助</t>
  </si>
  <si>
    <t>　　其他就业补助支出</t>
  </si>
  <si>
    <t>　抚恤</t>
  </si>
  <si>
    <t>　　死亡抚恤</t>
  </si>
  <si>
    <t>　　在乡复员、退伍军人生活补助</t>
  </si>
  <si>
    <t>　　义务兵优待</t>
  </si>
  <si>
    <t>　　褒扬纪念</t>
  </si>
  <si>
    <t>　　其他优抚支出</t>
  </si>
  <si>
    <t>　退役安置</t>
  </si>
  <si>
    <t>　　退役士兵安置</t>
  </si>
  <si>
    <t>　　军队移交政府的离退休人员安置</t>
  </si>
  <si>
    <t>　　军队转业干部安置</t>
  </si>
  <si>
    <t>　　其他退役安置支出</t>
  </si>
  <si>
    <t>　社会福利</t>
  </si>
  <si>
    <t>　　儿童福利</t>
  </si>
  <si>
    <t>　　老年福利</t>
  </si>
  <si>
    <t>　　殡葬</t>
  </si>
  <si>
    <t>　　社会福利事业单位</t>
  </si>
  <si>
    <t>　　其他社会福利支出</t>
  </si>
  <si>
    <t>　残疾人事业</t>
  </si>
  <si>
    <t>　　残疾人康复</t>
  </si>
  <si>
    <t>　　残疾人就业</t>
  </si>
  <si>
    <t>　　其他残疾人事业支出</t>
  </si>
  <si>
    <t>　红十字事业</t>
  </si>
  <si>
    <t>　　其他红十字事业支出</t>
  </si>
  <si>
    <t>　最低生活保障</t>
  </si>
  <si>
    <t>　　农村最低生活保障金支出</t>
  </si>
  <si>
    <t>　临时救助</t>
  </si>
  <si>
    <t>　　临时救助支出</t>
  </si>
  <si>
    <t>　　流浪乞讨人员救助支出</t>
  </si>
  <si>
    <t>　特困人员救助供养</t>
  </si>
  <si>
    <t>　　农村特困人员救助供养支出</t>
  </si>
  <si>
    <t>　财政对基本养老保险基金的补助</t>
  </si>
  <si>
    <t>　　财政对城乡居民基本养老保险基金的补助</t>
  </si>
  <si>
    <t>　　财政对其他基本养老保险基金的补助</t>
  </si>
  <si>
    <t>　财政对其他社会保险基金的补助</t>
  </si>
  <si>
    <t>　　财政对工伤保险基金的补助</t>
  </si>
  <si>
    <t>　退役军人管理事务</t>
  </si>
  <si>
    <t>　　其他退役军人事务管理支出</t>
  </si>
  <si>
    <t>　财政代缴社会保险费支出</t>
  </si>
  <si>
    <t>　　财政代缴其他社会保险费支出</t>
  </si>
  <si>
    <t>　其他社会保障和就业支出</t>
  </si>
  <si>
    <t>　　其他社会保障和就业支出</t>
  </si>
  <si>
    <t>210</t>
  </si>
  <si>
    <t>卫生健康支出</t>
  </si>
  <si>
    <t>　卫生健康管理事务</t>
  </si>
  <si>
    <t>　　其他卫生健康管理事务支出</t>
  </si>
  <si>
    <t>　公立医院</t>
  </si>
  <si>
    <t>　　综合医院</t>
  </si>
  <si>
    <t>　　中医（民族）医院</t>
  </si>
  <si>
    <t>　　妇幼保健医院</t>
  </si>
  <si>
    <t>　基层医疗卫生机构</t>
  </si>
  <si>
    <t>　　城市社区卫生机构</t>
  </si>
  <si>
    <t>　　乡镇卫生院</t>
  </si>
  <si>
    <t>　　其他基层医疗卫生机构支出</t>
  </si>
  <si>
    <t>　公共卫生</t>
  </si>
  <si>
    <t>　　疾病预防控制机构</t>
  </si>
  <si>
    <t>　　卫生监督机构</t>
  </si>
  <si>
    <t>　　应急救治机构</t>
  </si>
  <si>
    <t>　　基本公共卫生服务</t>
  </si>
  <si>
    <t>　　重大公共卫生服务</t>
  </si>
  <si>
    <t>　计划生育事务</t>
  </si>
  <si>
    <t>　　其他计划生育事务支出</t>
  </si>
  <si>
    <t>　财政对基本医疗保险基金的补助</t>
  </si>
  <si>
    <t>　　财政对职工基本医疗保险基金的补助</t>
  </si>
  <si>
    <t>　　财政对城乡居民基本医疗保险基金的补助</t>
  </si>
  <si>
    <t>　医疗救助</t>
  </si>
  <si>
    <t>　　城乡医疗救助</t>
  </si>
  <si>
    <t>　　疾病应急救助</t>
  </si>
  <si>
    <t>　　其他医疗救助支出</t>
  </si>
  <si>
    <t>　优抚对象医疗</t>
  </si>
  <si>
    <t>　　优抚对象医疗补助</t>
  </si>
  <si>
    <t>　医疗保障管理事务</t>
  </si>
  <si>
    <t>　　其他医疗保障管理事务支出</t>
  </si>
  <si>
    <t>　育幼服务</t>
  </si>
  <si>
    <t>　　育儿补贴</t>
  </si>
  <si>
    <t>　其他卫生健康支出</t>
  </si>
  <si>
    <t>　　其他卫生健康支出</t>
  </si>
  <si>
    <t>211</t>
  </si>
  <si>
    <t>节能环保支出</t>
  </si>
  <si>
    <t>　环境保护管理事务</t>
  </si>
  <si>
    <t>　　其他环境保护管理事务支出</t>
  </si>
  <si>
    <t>　环境监测与监察</t>
  </si>
  <si>
    <t>　　其他环境监测与监察支出</t>
  </si>
  <si>
    <t>　污染防治</t>
  </si>
  <si>
    <t>　　水体</t>
  </si>
  <si>
    <t>　自然生态保护</t>
  </si>
  <si>
    <t>　　农村环境保护</t>
  </si>
  <si>
    <t>　其他节能环保支出</t>
  </si>
  <si>
    <t>　　其他节能环保支出</t>
  </si>
  <si>
    <t>212</t>
  </si>
  <si>
    <t>城乡社区支出</t>
  </si>
  <si>
    <t>　城乡社区管理事务</t>
  </si>
  <si>
    <t>　　城管执法</t>
  </si>
  <si>
    <t>　　工程建设管理</t>
  </si>
  <si>
    <t>　　其他城乡社区管理事务支出</t>
  </si>
  <si>
    <t>　城乡社区规划与管理</t>
  </si>
  <si>
    <t>　　城乡社区规划与管理</t>
  </si>
  <si>
    <t>　城乡社区公共设施</t>
  </si>
  <si>
    <t>　　小城镇基础设施建设</t>
  </si>
  <si>
    <t>　　其他城乡社区公共设施支出</t>
  </si>
  <si>
    <t>　城乡社区环境卫生</t>
  </si>
  <si>
    <t>　　城乡社区环境卫生</t>
  </si>
  <si>
    <t>　其他城乡社区支出</t>
  </si>
  <si>
    <t>　　其他城乡社区支出</t>
  </si>
  <si>
    <t>213</t>
  </si>
  <si>
    <t>　农业农村</t>
  </si>
  <si>
    <t>　　农垦运行</t>
  </si>
  <si>
    <t>　　科技转化与推广服务</t>
  </si>
  <si>
    <t>　　病虫害控制</t>
  </si>
  <si>
    <t>　　农产品质量安全</t>
  </si>
  <si>
    <t>　　稳定农民收入补贴</t>
  </si>
  <si>
    <t>　　农村社会事业</t>
  </si>
  <si>
    <t>　　乡村道路建设</t>
  </si>
  <si>
    <t>　　对高校毕业生到基层任职补助</t>
  </si>
  <si>
    <t>　　耕地建设与利用</t>
  </si>
  <si>
    <t>　　其他农业农村支出</t>
  </si>
  <si>
    <t>　林业和草原</t>
  </si>
  <si>
    <t>　　森林资源培育</t>
  </si>
  <si>
    <t>　　森林资源管理</t>
  </si>
  <si>
    <t>　　动植物保护</t>
  </si>
  <si>
    <t>　　湿地保护</t>
  </si>
  <si>
    <t>　　林业草原防灾减灾</t>
  </si>
  <si>
    <t>　　其他林业和草原支出</t>
  </si>
  <si>
    <t>　水利</t>
  </si>
  <si>
    <t>　　水利工程建设</t>
  </si>
  <si>
    <t>　　水利工程运行与维护</t>
  </si>
  <si>
    <t>　　水利执法监督</t>
  </si>
  <si>
    <t>　　农村水利</t>
  </si>
  <si>
    <t>　　水利安全监督</t>
  </si>
  <si>
    <t>　　其他水利支出</t>
  </si>
  <si>
    <t>　巩固脱贫攻坚成果衔接乡村振兴</t>
  </si>
  <si>
    <t>　　生产发展</t>
  </si>
  <si>
    <t>　　其他巩固脱贫攻坚成果衔接乡村振兴支出</t>
  </si>
  <si>
    <t>　农村综合改革</t>
  </si>
  <si>
    <t>　　对村级公益事业建设的补助</t>
  </si>
  <si>
    <t>　　对村民委员会和村党支部的补助</t>
  </si>
  <si>
    <t>　　其他农村综合改革支出</t>
  </si>
  <si>
    <t>　普惠金融发展支出</t>
  </si>
  <si>
    <t>　　农业保险保费补贴</t>
  </si>
  <si>
    <t>　　创业担保贷款贴息及奖补</t>
  </si>
  <si>
    <t>　　其他普惠金融发展支出</t>
  </si>
  <si>
    <t>　其他农林水支出</t>
  </si>
  <si>
    <t>　　其他农林水支出</t>
  </si>
  <si>
    <t>214</t>
  </si>
  <si>
    <t>交通运输支出</t>
  </si>
  <si>
    <t>　公路水路运输</t>
  </si>
  <si>
    <t>　　公路建设</t>
  </si>
  <si>
    <t>　　公路养护</t>
  </si>
  <si>
    <t>　　公路运输管理</t>
  </si>
  <si>
    <t>　　其他公路水路运输支出</t>
  </si>
  <si>
    <t>　铁路运输</t>
  </si>
  <si>
    <t>　　其他铁路运输支出</t>
  </si>
  <si>
    <t>　其他交通运输支出</t>
  </si>
  <si>
    <t>　　公共交通运营补助</t>
  </si>
  <si>
    <t>　　其他交通运输支出</t>
  </si>
  <si>
    <t>215</t>
  </si>
  <si>
    <t>资源勘探工业信息等支出</t>
  </si>
  <si>
    <t>　制造业</t>
  </si>
  <si>
    <t>　　其他制造业支出</t>
  </si>
  <si>
    <t>　支持中小企业发展和管理支出</t>
  </si>
  <si>
    <t>　　中小企业发展专项</t>
  </si>
  <si>
    <t>　　其他支持中小企业发展和管理支出</t>
  </si>
  <si>
    <t>216</t>
  </si>
  <si>
    <t>商业服务业等支出</t>
  </si>
  <si>
    <t>　商业流通事务</t>
  </si>
  <si>
    <t>　　其他商业流通事务支出</t>
  </si>
  <si>
    <t>　其他商业服务业等支出</t>
  </si>
  <si>
    <t>　　其他商业服务业等支出</t>
  </si>
  <si>
    <t>217</t>
  </si>
  <si>
    <t>金融支出</t>
  </si>
  <si>
    <t>　金融部门监管支出</t>
  </si>
  <si>
    <t>　　金融部门其他监管支出</t>
  </si>
  <si>
    <t>219</t>
  </si>
  <si>
    <t>援助其他地区支出</t>
  </si>
  <si>
    <t>　其他支出</t>
  </si>
  <si>
    <t>　　其他支出</t>
  </si>
  <si>
    <t>220</t>
  </si>
  <si>
    <t>自然资源海洋气象等支出</t>
  </si>
  <si>
    <t>　自然资源事务</t>
  </si>
  <si>
    <t>　　自然资源规划及管理</t>
  </si>
  <si>
    <t>　　自然资源利用与保护</t>
  </si>
  <si>
    <t>　　自然资源调查与确权登记</t>
  </si>
  <si>
    <t>　　地质勘查与矿产资源管理</t>
  </si>
  <si>
    <t>　气象事务</t>
  </si>
  <si>
    <t>　　气象事业机构</t>
  </si>
  <si>
    <t>　　气象服务</t>
  </si>
  <si>
    <t>221</t>
  </si>
  <si>
    <t>住房保障支出</t>
  </si>
  <si>
    <t>　保障性安居工程支出</t>
  </si>
  <si>
    <t>　　老旧小区改造</t>
  </si>
  <si>
    <t>　城乡社区住宅</t>
  </si>
  <si>
    <t>　　公有住房建设和维修改造支出</t>
  </si>
  <si>
    <t>　　其他城乡社区住宅支出</t>
  </si>
  <si>
    <t>222</t>
  </si>
  <si>
    <t>粮油物资储备支出</t>
  </si>
  <si>
    <t>　粮油物资事务</t>
  </si>
  <si>
    <t>　　粮食风险基金</t>
  </si>
  <si>
    <t>　　其他粮油物资事务支出</t>
  </si>
  <si>
    <t>224</t>
  </si>
  <si>
    <t>灾害防治及应急管理支出</t>
  </si>
  <si>
    <t>　应急管理事务</t>
  </si>
  <si>
    <t>　　安全监管</t>
  </si>
  <si>
    <t>　　应急管理</t>
  </si>
  <si>
    <t>　　其他应急管理支出</t>
  </si>
  <si>
    <t>　消防救援事务</t>
  </si>
  <si>
    <t>　　其他消防救援事务支出</t>
  </si>
  <si>
    <t>　自然灾害防治</t>
  </si>
  <si>
    <t>　　地质灾害防治</t>
  </si>
  <si>
    <t>227</t>
  </si>
  <si>
    <t>229</t>
  </si>
  <si>
    <t>其他支出</t>
  </si>
  <si>
    <t>　年初预留</t>
  </si>
  <si>
    <t>　　年初预留</t>
  </si>
  <si>
    <t>232</t>
  </si>
  <si>
    <t>债务付息支出</t>
  </si>
  <si>
    <t>　地方政府一般债务付息支出</t>
  </si>
  <si>
    <t>　　地方政府一般债券付息支出</t>
  </si>
  <si>
    <t>　　地方政府向外国政府借款付息支出</t>
  </si>
  <si>
    <t>　　地方政府向国际组织借款付息支出</t>
  </si>
  <si>
    <t>233</t>
  </si>
  <si>
    <t>债务发行费用支出</t>
  </si>
  <si>
    <t>　地方政府一般债务发行费用支出</t>
  </si>
  <si>
    <t>　　地方政府一般债务发行费用支出</t>
  </si>
  <si>
    <t>2026年一般公共预算支出表（政府经济分类）</t>
  </si>
  <si>
    <t>501
机关
工资福利
支出</t>
  </si>
  <si>
    <t>502
机关
商品服务
支出</t>
  </si>
  <si>
    <t>503
机关
资本性
支出(一)</t>
  </si>
  <si>
    <t>504
机关
资本性
支出(二)</t>
  </si>
  <si>
    <r>
      <rPr>
        <sz val="10"/>
        <color theme="1"/>
        <rFont val="黑体"/>
        <charset val="134"/>
      </rPr>
      <t xml:space="preserve">505
</t>
    </r>
    <r>
      <rPr>
        <sz val="9"/>
        <color theme="1"/>
        <rFont val="黑体"/>
        <charset val="134"/>
      </rPr>
      <t xml:space="preserve">对事业
</t>
    </r>
    <r>
      <rPr>
        <sz val="10"/>
        <color theme="1"/>
        <rFont val="黑体"/>
        <charset val="134"/>
      </rPr>
      <t>经常性
补助</t>
    </r>
  </si>
  <si>
    <r>
      <rPr>
        <sz val="10"/>
        <color theme="1"/>
        <rFont val="黑体"/>
        <charset val="134"/>
      </rPr>
      <t xml:space="preserve">506
</t>
    </r>
    <r>
      <rPr>
        <sz val="9"/>
        <color theme="1"/>
        <rFont val="黑体"/>
        <charset val="134"/>
      </rPr>
      <t xml:space="preserve">对事业
</t>
    </r>
    <r>
      <rPr>
        <sz val="10"/>
        <color theme="1"/>
        <rFont val="黑体"/>
        <charset val="134"/>
      </rPr>
      <t>资本性
补助</t>
    </r>
  </si>
  <si>
    <r>
      <rPr>
        <sz val="10"/>
        <color theme="1"/>
        <rFont val="黑体"/>
        <charset val="134"/>
      </rPr>
      <t xml:space="preserve">507
</t>
    </r>
    <r>
      <rPr>
        <sz val="9"/>
        <color theme="1"/>
        <rFont val="黑体"/>
        <charset val="134"/>
      </rPr>
      <t xml:space="preserve">对企业
</t>
    </r>
    <r>
      <rPr>
        <sz val="10"/>
        <color theme="1"/>
        <rFont val="黑体"/>
        <charset val="134"/>
      </rPr>
      <t>补助</t>
    </r>
  </si>
  <si>
    <r>
      <rPr>
        <sz val="10"/>
        <color theme="1"/>
        <rFont val="黑体"/>
        <charset val="134"/>
      </rPr>
      <t xml:space="preserve">509
</t>
    </r>
    <r>
      <rPr>
        <sz val="9"/>
        <color theme="1"/>
        <rFont val="黑体"/>
        <charset val="134"/>
      </rPr>
      <t xml:space="preserve">对个人
</t>
    </r>
    <r>
      <rPr>
        <sz val="10"/>
        <color theme="1"/>
        <rFont val="黑体"/>
        <charset val="134"/>
      </rPr>
      <t>和家庭
补助</t>
    </r>
  </si>
  <si>
    <r>
      <rPr>
        <sz val="10"/>
        <color theme="1"/>
        <rFont val="黑体"/>
        <charset val="134"/>
      </rPr>
      <t xml:space="preserve">510
</t>
    </r>
    <r>
      <rPr>
        <sz val="9"/>
        <color theme="1"/>
        <rFont val="黑体"/>
        <charset val="134"/>
      </rPr>
      <t xml:space="preserve">对社会
</t>
    </r>
    <r>
      <rPr>
        <sz val="10"/>
        <color theme="1"/>
        <rFont val="黑体"/>
        <charset val="134"/>
      </rPr>
      <t>保障基金
补助</t>
    </r>
  </si>
  <si>
    <t>511
债务利息
及费用
支出</t>
  </si>
  <si>
    <r>
      <rPr>
        <sz val="10"/>
        <color theme="1"/>
        <rFont val="黑体"/>
        <charset val="134"/>
      </rPr>
      <t xml:space="preserve">513
</t>
    </r>
    <r>
      <rPr>
        <sz val="9"/>
        <color theme="1"/>
        <rFont val="黑体"/>
        <charset val="134"/>
      </rPr>
      <t xml:space="preserve">转移性
</t>
    </r>
    <r>
      <rPr>
        <sz val="10"/>
        <color theme="1"/>
        <rFont val="黑体"/>
        <charset val="134"/>
      </rPr>
      <t>支出</t>
    </r>
  </si>
  <si>
    <t>599
其他
支出</t>
  </si>
  <si>
    <t>农业农村股合计</t>
  </si>
  <si>
    <t>综合股合计</t>
  </si>
  <si>
    <t>市体育事业发展中心</t>
  </si>
  <si>
    <t>东风路街道财政所</t>
  </si>
  <si>
    <t>农业农村股</t>
  </si>
  <si>
    <t>资产管理股</t>
  </si>
  <si>
    <t>市综改办</t>
  </si>
  <si>
    <t>市投资办</t>
  </si>
  <si>
    <t>2026年一般公共预算支出表（部门经济分类）</t>
  </si>
  <si>
    <t>单位名称(简称）</t>
  </si>
  <si>
    <t>301
工资福利
支出</t>
  </si>
  <si>
    <t>302
商品和
服务支出</t>
  </si>
  <si>
    <t>303
对个人和家庭的补助</t>
  </si>
  <si>
    <t>307
债务利息及费用支出</t>
  </si>
  <si>
    <t>309
资本性
支出
(基建)</t>
  </si>
  <si>
    <t>310
资本性
支出</t>
  </si>
  <si>
    <t>312
对企业
补助</t>
  </si>
  <si>
    <t>313
对社会
保障基金
补助</t>
  </si>
  <si>
    <t>399
其他支出</t>
  </si>
  <si>
    <t>2026年一般公共预算“五公”经费表</t>
  </si>
  <si>
    <t>2025年预算数</t>
  </si>
  <si>
    <t>其中：“三公”小计</t>
  </si>
  <si>
    <t>一、因公出国（境）费用</t>
  </si>
  <si>
    <t>二、公务用车购置和运行维护费</t>
  </si>
  <si>
    <t>1.公务用车购置</t>
  </si>
  <si>
    <t>2.公务用车运行维护费</t>
  </si>
  <si>
    <t>三、公务接待费</t>
  </si>
  <si>
    <t>四、会议费</t>
  </si>
  <si>
    <t>五、培训费</t>
  </si>
  <si>
    <t>2026部门预算单位基本信息表（编制与人员）</t>
  </si>
  <si>
    <t>单位：个、人</t>
  </si>
  <si>
    <t>编码</t>
  </si>
  <si>
    <t>单位编制</t>
  </si>
  <si>
    <t>实有人员</t>
  </si>
  <si>
    <t>其他人员</t>
  </si>
  <si>
    <t>行政
编制</t>
  </si>
  <si>
    <t>事业
编制</t>
  </si>
  <si>
    <t>工勤
编制</t>
  </si>
  <si>
    <t>在职</t>
  </si>
  <si>
    <t>离休</t>
  </si>
  <si>
    <t>退休</t>
  </si>
  <si>
    <t>遗属</t>
  </si>
  <si>
    <t>其他</t>
  </si>
  <si>
    <t>行政</t>
  </si>
  <si>
    <t>参公</t>
  </si>
  <si>
    <t>公益
一类</t>
  </si>
  <si>
    <t>公益
二类</t>
  </si>
  <si>
    <t>自收
自支</t>
  </si>
  <si>
    <t>其他
事业</t>
  </si>
  <si>
    <t>工勤</t>
  </si>
  <si>
    <t>辅助列</t>
  </si>
  <si>
    <t>计项</t>
  </si>
  <si>
    <t>老一般</t>
  </si>
  <si>
    <t>卫生-其他</t>
  </si>
  <si>
    <t>卫生-市直-差额</t>
  </si>
  <si>
    <t>卫生-市直-一般</t>
  </si>
  <si>
    <t>卫生-乡镇-差额</t>
  </si>
  <si>
    <t>东风农场卫生院</t>
  </si>
  <si>
    <t>自收自支</t>
  </si>
  <si>
    <t>一般单位</t>
  </si>
  <si>
    <t>一般</t>
  </si>
  <si>
    <t>教育-其他</t>
  </si>
  <si>
    <t>教育-其他-老一般</t>
  </si>
  <si>
    <t>教育-学前</t>
  </si>
  <si>
    <t>教育-中专</t>
  </si>
  <si>
    <t>教育-市直-义务</t>
  </si>
  <si>
    <t>教育-特教</t>
  </si>
  <si>
    <t>教育-高中</t>
  </si>
  <si>
    <t>教育-乡镇-义务</t>
  </si>
  <si>
    <t>铜绿山矿学校</t>
  </si>
  <si>
    <t>市第二实验小学</t>
  </si>
  <si>
    <t>各乡镇场街办高新区合计</t>
  </si>
  <si>
    <t>806</t>
  </si>
  <si>
    <t>乡镇行政</t>
  </si>
  <si>
    <t>乡镇事业-财政</t>
  </si>
  <si>
    <t>乡镇事业</t>
  </si>
  <si>
    <t>807</t>
  </si>
  <si>
    <t>808</t>
  </si>
  <si>
    <t>808009</t>
  </si>
  <si>
    <t>保安镇综合执法中心</t>
  </si>
  <si>
    <t>809</t>
  </si>
  <si>
    <t>809008</t>
  </si>
  <si>
    <t>金山店镇综合执法中心</t>
  </si>
  <si>
    <t>810</t>
  </si>
  <si>
    <t>811</t>
  </si>
  <si>
    <t>811008</t>
  </si>
  <si>
    <t>茗山乡综合执法中心</t>
  </si>
  <si>
    <t>812</t>
  </si>
  <si>
    <t>813</t>
  </si>
  <si>
    <t>813010</t>
  </si>
  <si>
    <t>金牛镇综合执法中心</t>
  </si>
  <si>
    <t>814</t>
  </si>
  <si>
    <t>814008</t>
  </si>
  <si>
    <t>刘仁八镇综合执法中心</t>
  </si>
  <si>
    <t>815</t>
  </si>
  <si>
    <t>815008</t>
  </si>
  <si>
    <t>殷祖镇综合执法中心</t>
  </si>
  <si>
    <t>816</t>
  </si>
  <si>
    <t>817</t>
  </si>
  <si>
    <t>818</t>
  </si>
  <si>
    <t>819</t>
  </si>
  <si>
    <t>820</t>
  </si>
  <si>
    <t>821</t>
  </si>
  <si>
    <t>高新区管委会本级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</si>
</sst>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22">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 #,##0.00;* \-#,##0.00;* &quot;-&quot;??;@"/>
    <numFmt numFmtId="178" formatCode="#,##0.0_ "/>
    <numFmt numFmtId="179" formatCode="_ * #,##0.0_ ;_ * \-#,##0.0_ ;_ * &quot;-&quot;??_ ;_ @_ "/>
    <numFmt numFmtId="180" formatCode="0.0_ "/>
    <numFmt numFmtId="181" formatCode="#,##0;[Red]#,##0"/>
    <numFmt numFmtId="182" formatCode="#,##0.0;[Red]#,##0.0"/>
    <numFmt numFmtId="183" formatCode="#,##0.00;[Red]#,##0.0"/>
    <numFmt numFmtId="184" formatCode="0.000000_ "/>
    <numFmt numFmtId="185" formatCode="#,##0.0;[Red]#,##0"/>
    <numFmt numFmtId="186" formatCode="_ * #,##0_ ;_ * \-#,##0_ ;_ * &quot;-&quot;??_ ;_ @_ "/>
    <numFmt numFmtId="187" formatCode="_(* #,##0_);_(* \(#,##0\);_(* &quot;-&quot;??_);_(@_)"/>
    <numFmt numFmtId="188" formatCode="_ * #,##0.0_ ;_ * \-#,##0.0_ ;_ * &quot;-&quot;?_ ;_ @_ "/>
    <numFmt numFmtId="189" formatCode="_(* #,##0.0_);_(* \(#,##0.0\);_(* &quot;-&quot;??.0_);_(@_)"/>
    <numFmt numFmtId="190" formatCode="#,##0_);[Red]\(#,##0\)"/>
    <numFmt numFmtId="191" formatCode="_ * #,##0.0_ ;_ * \-#,##0.0_ ;_ * &quot;-&quot;??.0_ ;_ @_ "/>
    <numFmt numFmtId="192" formatCode="#,##0_ "/>
    <numFmt numFmtId="193" formatCode="0_ "/>
  </numFmts>
  <fonts count="102">
    <font>
      <sz val="11"/>
      <color theme="1"/>
      <name val="等线"/>
      <charset val="134"/>
      <scheme val="minor"/>
    </font>
    <font>
      <sz val="14"/>
      <color theme="1"/>
      <name val="黑体"/>
      <charset val="134"/>
    </font>
    <font>
      <sz val="20"/>
      <color theme="1"/>
      <name val="方正小标宋_GBK"/>
      <charset val="134"/>
    </font>
    <font>
      <sz val="13"/>
      <color theme="1"/>
      <name val="楷体_GB2312"/>
      <charset val="134"/>
    </font>
    <font>
      <sz val="11"/>
      <color theme="1"/>
      <name val="黑体"/>
      <charset val="134"/>
    </font>
    <font>
      <b/>
      <sz val="11"/>
      <color theme="1"/>
      <name val="黑体"/>
      <charset val="134"/>
    </font>
    <font>
      <b/>
      <sz val="11"/>
      <color theme="1"/>
      <name val="等线"/>
      <charset val="134"/>
      <scheme val="minor"/>
    </font>
    <font>
      <b/>
      <i/>
      <sz val="11"/>
      <color theme="1"/>
      <name val="等线"/>
      <charset val="134"/>
      <scheme val="minor"/>
    </font>
    <font>
      <sz val="20"/>
      <color theme="1"/>
      <name val="方正小标宋简体"/>
      <charset val="134"/>
    </font>
    <font>
      <b/>
      <sz val="11"/>
      <color theme="1"/>
      <name val="Arial Narrow"/>
      <charset val="134"/>
    </font>
    <font>
      <b/>
      <sz val="11"/>
      <color theme="1"/>
      <name val="宋体"/>
      <charset val="134"/>
    </font>
    <font>
      <sz val="11"/>
      <color theme="1"/>
      <name val="Arial Narrow"/>
      <charset val="134"/>
    </font>
    <font>
      <sz val="11"/>
      <color theme="1"/>
      <name val="宋体"/>
      <charset val="134"/>
    </font>
    <font>
      <sz val="11"/>
      <color indexed="8"/>
      <name val="Arial Narrow"/>
      <charset val="0"/>
    </font>
    <font>
      <b/>
      <sz val="11"/>
      <color indexed="8"/>
      <name val="Arial Narrow"/>
      <charset val="0"/>
    </font>
    <font>
      <sz val="11"/>
      <color indexed="8"/>
      <name val="宋体"/>
      <charset val="134"/>
    </font>
    <font>
      <b/>
      <sz val="10"/>
      <color theme="1"/>
      <name val="宋体"/>
      <charset val="134"/>
    </font>
    <font>
      <b/>
      <i/>
      <sz val="11"/>
      <color theme="1"/>
      <name val="宋体"/>
      <charset val="134"/>
    </font>
    <font>
      <b/>
      <i/>
      <sz val="11"/>
      <color theme="1"/>
      <name val="Arial Narrow"/>
      <charset val="134"/>
    </font>
    <font>
      <b/>
      <i/>
      <sz val="10"/>
      <color theme="1"/>
      <name val="宋体"/>
      <charset val="134"/>
    </font>
    <font>
      <sz val="10"/>
      <color theme="1"/>
      <name val="宋体"/>
      <charset val="134"/>
    </font>
    <font>
      <sz val="10.5"/>
      <color theme="1"/>
      <name val="黑体"/>
      <charset val="134"/>
    </font>
    <font>
      <b/>
      <sz val="11"/>
      <color rgb="FF000000"/>
      <name val="宋体"/>
      <charset val="134"/>
    </font>
    <font>
      <sz val="11"/>
      <color indexed="8"/>
      <name val="Arial Narrow"/>
      <charset val="134"/>
    </font>
    <font>
      <b/>
      <sz val="11"/>
      <color indexed="8"/>
      <name val="Arial Narrow"/>
      <charset val="134"/>
    </font>
    <font>
      <sz val="11"/>
      <name val="黑体"/>
      <charset val="134"/>
    </font>
    <font>
      <b/>
      <sz val="11"/>
      <name val="宋体"/>
      <charset val="134"/>
    </font>
    <font>
      <b/>
      <sz val="11"/>
      <name val="Arial Narrow"/>
      <charset val="134"/>
    </font>
    <font>
      <sz val="10"/>
      <color theme="1"/>
      <name val="黑体"/>
      <charset val="134"/>
    </font>
    <font>
      <sz val="11"/>
      <color indexed="8"/>
      <name val="Calibri"/>
      <charset val="0"/>
    </font>
    <font>
      <sz val="11"/>
      <color indexed="8"/>
      <name val="黑体"/>
      <charset val="134"/>
    </font>
    <font>
      <b/>
      <sz val="11"/>
      <color indexed="8"/>
      <name val="宋体"/>
      <charset val="0"/>
    </font>
    <font>
      <sz val="11"/>
      <color indexed="8"/>
      <name val="宋体"/>
      <charset val="0"/>
    </font>
    <font>
      <sz val="11"/>
      <color theme="1"/>
      <name val="方正小标宋_GBK"/>
      <charset val="134"/>
    </font>
    <font>
      <sz val="11"/>
      <color rgb="FF000000"/>
      <name val="宋体"/>
      <charset val="0"/>
    </font>
    <font>
      <b/>
      <sz val="10"/>
      <color indexed="8"/>
      <name val="宋体"/>
      <charset val="134"/>
    </font>
    <font>
      <sz val="10"/>
      <color indexed="8"/>
      <name val="宋体"/>
      <charset val="134"/>
    </font>
    <font>
      <sz val="10"/>
      <color indexed="8"/>
      <name val="Calibri"/>
      <charset val="0"/>
    </font>
    <font>
      <sz val="10.5"/>
      <color indexed="8"/>
      <name val="Arial Narrow"/>
      <charset val="134"/>
    </font>
    <font>
      <sz val="10.5"/>
      <color indexed="8"/>
      <name val="黑体"/>
      <charset val="134"/>
    </font>
    <font>
      <b/>
      <sz val="11"/>
      <name val="Calibri"/>
      <charset val="0"/>
    </font>
    <font>
      <b/>
      <sz val="11"/>
      <name val="Arial Narrow"/>
      <charset val="0"/>
    </font>
    <font>
      <sz val="11"/>
      <name val="宋体"/>
      <charset val="134"/>
    </font>
    <font>
      <sz val="11"/>
      <name val="Calibri"/>
      <charset val="0"/>
    </font>
    <font>
      <sz val="11"/>
      <name val="宋体"/>
      <charset val="0"/>
    </font>
    <font>
      <sz val="11"/>
      <name val="Arial Narrow"/>
      <charset val="0"/>
    </font>
    <font>
      <b/>
      <sz val="11"/>
      <color indexed="8"/>
      <name val="宋体"/>
      <charset val="134"/>
    </font>
    <font>
      <b/>
      <i/>
      <sz val="11"/>
      <name val="宋体"/>
      <charset val="134"/>
    </font>
    <font>
      <b/>
      <sz val="11"/>
      <color indexed="8"/>
      <name val="Calibri"/>
      <charset val="0"/>
    </font>
    <font>
      <sz val="11"/>
      <color rgb="FF000000"/>
      <name val="宋体"/>
      <charset val="134"/>
    </font>
    <font>
      <sz val="10"/>
      <name val="Arial"/>
      <charset val="0"/>
    </font>
    <font>
      <sz val="10"/>
      <name val="宋体"/>
      <charset val="0"/>
    </font>
    <font>
      <sz val="10"/>
      <name val="宋体"/>
      <charset val="134"/>
    </font>
    <font>
      <sz val="11"/>
      <color indexed="8"/>
      <name val="Calibri"/>
      <charset val="134"/>
    </font>
    <font>
      <sz val="10"/>
      <color indexed="8"/>
      <name val="黑体"/>
      <charset val="134"/>
    </font>
    <font>
      <sz val="9"/>
      <color rgb="FF000000"/>
      <name val="宋体"/>
      <charset val="0"/>
    </font>
    <font>
      <b/>
      <i/>
      <sz val="11"/>
      <color indexed="8"/>
      <name val="宋体"/>
      <charset val="134"/>
    </font>
    <font>
      <b/>
      <sz val="10.5"/>
      <color indexed="8"/>
      <name val="Arial Narrow"/>
      <charset val="0"/>
    </font>
    <font>
      <sz val="10.5"/>
      <color indexed="8"/>
      <name val="Arial Narrow"/>
      <charset val="0"/>
    </font>
    <font>
      <sz val="11"/>
      <name val="Arial Narrow"/>
      <charset val="134"/>
    </font>
    <font>
      <sz val="10"/>
      <name val="Arial Narrow"/>
      <charset val="134"/>
    </font>
    <font>
      <sz val="10"/>
      <color theme="1"/>
      <name val="等线"/>
      <charset val="134"/>
      <scheme val="minor"/>
    </font>
    <font>
      <sz val="8"/>
      <color theme="1"/>
      <name val="等线"/>
      <charset val="134"/>
      <scheme val="minor"/>
    </font>
    <font>
      <sz val="6"/>
      <color theme="1"/>
      <name val="等线"/>
      <charset val="134"/>
      <scheme val="minor"/>
    </font>
    <font>
      <sz val="16"/>
      <color theme="1"/>
      <name val="仿宋_GB2312"/>
      <charset val="134"/>
    </font>
    <font>
      <b/>
      <sz val="20"/>
      <color theme="1"/>
      <name val="方正小标宋_GBK"/>
      <charset val="134"/>
    </font>
    <font>
      <sz val="11"/>
      <color rgb="FFFF0000"/>
      <name val="等线"/>
      <charset val="134"/>
      <scheme val="minor"/>
    </font>
    <font>
      <sz val="14"/>
      <color rgb="FFFF0000"/>
      <name val="黑体"/>
      <charset val="134"/>
    </font>
    <font>
      <sz val="20"/>
      <color rgb="FFFF0000"/>
      <name val="方正小标宋简体"/>
      <charset val="134"/>
    </font>
    <font>
      <sz val="13"/>
      <color rgb="FFFF0000"/>
      <name val="楷体_GB2312"/>
      <charset val="134"/>
    </font>
    <font>
      <sz val="11"/>
      <name val="等线"/>
      <charset val="134"/>
      <scheme val="minor"/>
    </font>
    <font>
      <sz val="14"/>
      <name val="黑体"/>
      <charset val="134"/>
    </font>
    <font>
      <sz val="20"/>
      <name val="方正小标宋简体"/>
      <charset val="134"/>
    </font>
    <font>
      <sz val="13"/>
      <name val="楷体_GB2312"/>
      <charset val="134"/>
    </font>
    <font>
      <sz val="10"/>
      <color rgb="FF000000"/>
      <name val="宋体"/>
      <charset val="134"/>
    </font>
    <font>
      <sz val="11.5"/>
      <name val="Arial Narrow"/>
      <charset val="134"/>
    </font>
    <font>
      <b/>
      <sz val="12.5"/>
      <color theme="1"/>
      <name val="宋体"/>
      <charset val="134"/>
    </font>
    <font>
      <sz val="12.5"/>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name val="Arial"/>
      <charset val="134"/>
    </font>
    <font>
      <sz val="12"/>
      <name val="宋体"/>
      <charset val="134"/>
    </font>
    <font>
      <sz val="9"/>
      <color theme="1"/>
      <name val="黑体"/>
      <charset val="134"/>
    </font>
    <font>
      <b/>
      <sz val="9"/>
      <name val="宋体"/>
      <charset val="134"/>
    </font>
    <font>
      <sz val="9"/>
      <name val="宋体"/>
      <charset val="134"/>
    </font>
  </fonts>
  <fills count="36">
    <fill>
      <patternFill patternType="none"/>
    </fill>
    <fill>
      <patternFill patternType="gray125"/>
    </fill>
    <fill>
      <patternFill patternType="solid">
        <fgColor theme="7" tint="0.8"/>
        <bgColor indexed="64"/>
      </patternFill>
    </fill>
    <fill>
      <patternFill patternType="solid">
        <fgColor theme="8" tint="0.8"/>
        <bgColor indexed="64"/>
      </patternFill>
    </fill>
    <fill>
      <patternFill patternType="solid">
        <fgColor rgb="FFFFFF00"/>
        <bgColor indexed="64"/>
      </patternFill>
    </fill>
    <fill>
      <patternFill patternType="solid">
        <fgColor theme="5"/>
        <bgColor indexed="64"/>
      </patternFill>
    </fill>
    <fill>
      <patternFill patternType="solid">
        <fgColor theme="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8"/>
      </left>
      <right style="thin">
        <color indexed="8"/>
      </right>
      <top/>
      <bottom style="thin">
        <color indexed="8"/>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indexed="8"/>
      </top>
      <bottom style="thin">
        <color auto="1"/>
      </bottom>
      <diagonal/>
    </border>
    <border>
      <left style="thin">
        <color auto="1"/>
      </left>
      <right style="double">
        <color auto="1"/>
      </right>
      <top style="thin">
        <color auto="1"/>
      </top>
      <bottom style="thin">
        <color auto="1"/>
      </bottom>
      <diagonal/>
    </border>
    <border>
      <left style="thin">
        <color auto="1"/>
      </left>
      <right style="double">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rgb="FF000000"/>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176"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8"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0" fillId="7" borderId="17" applyNumberFormat="0" applyFont="0" applyAlignment="0" applyProtection="0">
      <alignment vertical="center"/>
    </xf>
    <xf numFmtId="0" fontId="80" fillId="0" borderId="0" applyNumberFormat="0" applyFill="0" applyBorder="0" applyAlignment="0" applyProtection="0">
      <alignment vertical="center"/>
    </xf>
    <xf numFmtId="0" fontId="81"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83" fillId="0" borderId="18" applyNumberFormat="0" applyFill="0" applyAlignment="0" applyProtection="0">
      <alignment vertical="center"/>
    </xf>
    <xf numFmtId="0" fontId="84" fillId="0" borderId="18" applyNumberFormat="0" applyFill="0" applyAlignment="0" applyProtection="0">
      <alignment vertical="center"/>
    </xf>
    <xf numFmtId="0" fontId="85" fillId="0" borderId="19" applyNumberFormat="0" applyFill="0" applyAlignment="0" applyProtection="0">
      <alignment vertical="center"/>
    </xf>
    <xf numFmtId="0" fontId="85" fillId="0" borderId="0" applyNumberFormat="0" applyFill="0" applyBorder="0" applyAlignment="0" applyProtection="0">
      <alignment vertical="center"/>
    </xf>
    <xf numFmtId="0" fontId="86" fillId="8" borderId="20" applyNumberFormat="0" applyAlignment="0" applyProtection="0">
      <alignment vertical="center"/>
    </xf>
    <xf numFmtId="0" fontId="87" fillId="9" borderId="21" applyNumberFormat="0" applyAlignment="0" applyProtection="0">
      <alignment vertical="center"/>
    </xf>
    <xf numFmtId="0" fontId="88" fillId="9" borderId="20" applyNumberFormat="0" applyAlignment="0" applyProtection="0">
      <alignment vertical="center"/>
    </xf>
    <xf numFmtId="0" fontId="89" fillId="10" borderId="22" applyNumberFormat="0" applyAlignment="0" applyProtection="0">
      <alignment vertical="center"/>
    </xf>
    <xf numFmtId="0" fontId="90" fillId="0" borderId="23" applyNumberFormat="0" applyFill="0" applyAlignment="0" applyProtection="0">
      <alignment vertical="center"/>
    </xf>
    <xf numFmtId="0" fontId="91" fillId="0" borderId="24" applyNumberFormat="0" applyFill="0" applyAlignment="0" applyProtection="0">
      <alignment vertical="center"/>
    </xf>
    <xf numFmtId="0" fontId="92" fillId="11" borderId="0" applyNumberFormat="0" applyBorder="0" applyAlignment="0" applyProtection="0">
      <alignment vertical="center"/>
    </xf>
    <xf numFmtId="0" fontId="93" fillId="12" borderId="0" applyNumberFormat="0" applyBorder="0" applyAlignment="0" applyProtection="0">
      <alignment vertical="center"/>
    </xf>
    <xf numFmtId="0" fontId="94" fillId="13" borderId="0" applyNumberFormat="0" applyBorder="0" applyAlignment="0" applyProtection="0">
      <alignment vertical="center"/>
    </xf>
    <xf numFmtId="0" fontId="95" fillId="14" borderId="0" applyNumberFormat="0" applyBorder="0" applyAlignment="0" applyProtection="0">
      <alignment vertical="center"/>
    </xf>
    <xf numFmtId="0" fontId="96" fillId="15" borderId="0" applyNumberFormat="0" applyBorder="0" applyAlignment="0" applyProtection="0">
      <alignment vertical="center"/>
    </xf>
    <xf numFmtId="0" fontId="96" fillId="16" borderId="0" applyNumberFormat="0" applyBorder="0" applyAlignment="0" applyProtection="0">
      <alignment vertical="center"/>
    </xf>
    <xf numFmtId="0" fontId="95" fillId="17" borderId="0" applyNumberFormat="0" applyBorder="0" applyAlignment="0" applyProtection="0">
      <alignment vertical="center"/>
    </xf>
    <xf numFmtId="0" fontId="95" fillId="5" borderId="0" applyNumberFormat="0" applyBorder="0" applyAlignment="0" applyProtection="0">
      <alignment vertical="center"/>
    </xf>
    <xf numFmtId="0" fontId="96" fillId="18" borderId="0" applyNumberFormat="0" applyBorder="0" applyAlignment="0" applyProtection="0">
      <alignment vertical="center"/>
    </xf>
    <xf numFmtId="0" fontId="96" fillId="19" borderId="0" applyNumberFormat="0" applyBorder="0" applyAlignment="0" applyProtection="0">
      <alignment vertical="center"/>
    </xf>
    <xf numFmtId="0" fontId="95" fillId="20" borderId="0" applyNumberFormat="0" applyBorder="0" applyAlignment="0" applyProtection="0">
      <alignment vertical="center"/>
    </xf>
    <xf numFmtId="0" fontId="95" fillId="21" borderId="0" applyNumberFormat="0" applyBorder="0" applyAlignment="0" applyProtection="0">
      <alignment vertical="center"/>
    </xf>
    <xf numFmtId="0" fontId="96" fillId="22" borderId="0" applyNumberFormat="0" applyBorder="0" applyAlignment="0" applyProtection="0">
      <alignment vertical="center"/>
    </xf>
    <xf numFmtId="0" fontId="96" fillId="23" borderId="0" applyNumberFormat="0" applyBorder="0" applyAlignment="0" applyProtection="0">
      <alignment vertical="center"/>
    </xf>
    <xf numFmtId="0" fontId="95" fillId="24" borderId="0" applyNumberFormat="0" applyBorder="0" applyAlignment="0" applyProtection="0">
      <alignment vertical="center"/>
    </xf>
    <xf numFmtId="0" fontId="95" fillId="6" borderId="0" applyNumberFormat="0" applyBorder="0" applyAlignment="0" applyProtection="0">
      <alignment vertical="center"/>
    </xf>
    <xf numFmtId="0" fontId="96" fillId="25" borderId="0" applyNumberFormat="0" applyBorder="0" applyAlignment="0" applyProtection="0">
      <alignment vertical="center"/>
    </xf>
    <xf numFmtId="0" fontId="96" fillId="26" borderId="0" applyNumberFormat="0" applyBorder="0" applyAlignment="0" applyProtection="0">
      <alignment vertical="center"/>
    </xf>
    <xf numFmtId="0" fontId="95" fillId="27" borderId="0" applyNumberFormat="0" applyBorder="0" applyAlignment="0" applyProtection="0">
      <alignment vertical="center"/>
    </xf>
    <xf numFmtId="0" fontId="95" fillId="28" borderId="0" applyNumberFormat="0" applyBorder="0" applyAlignment="0" applyProtection="0">
      <alignment vertical="center"/>
    </xf>
    <xf numFmtId="0" fontId="96" fillId="29" borderId="0" applyNumberFormat="0" applyBorder="0" applyAlignment="0" applyProtection="0">
      <alignment vertical="center"/>
    </xf>
    <xf numFmtId="0" fontId="96" fillId="30" borderId="0" applyNumberFormat="0" applyBorder="0" applyAlignment="0" applyProtection="0">
      <alignment vertical="center"/>
    </xf>
    <xf numFmtId="0" fontId="95" fillId="31" borderId="0" applyNumberFormat="0" applyBorder="0" applyAlignment="0" applyProtection="0">
      <alignment vertical="center"/>
    </xf>
    <xf numFmtId="0" fontId="95" fillId="32" borderId="0" applyNumberFormat="0" applyBorder="0" applyAlignment="0" applyProtection="0">
      <alignment vertical="center"/>
    </xf>
    <xf numFmtId="0" fontId="96" fillId="33" borderId="0" applyNumberFormat="0" applyBorder="0" applyAlignment="0" applyProtection="0">
      <alignment vertical="center"/>
    </xf>
    <xf numFmtId="0" fontId="96" fillId="34" borderId="0" applyNumberFormat="0" applyBorder="0" applyAlignment="0" applyProtection="0">
      <alignment vertical="center"/>
    </xf>
    <xf numFmtId="0" fontId="95" fillId="35" borderId="0" applyNumberFormat="0" applyBorder="0" applyAlignment="0" applyProtection="0">
      <alignment vertical="center"/>
    </xf>
    <xf numFmtId="0" fontId="0" fillId="0" borderId="0">
      <alignment vertical="center"/>
    </xf>
    <xf numFmtId="0" fontId="97" fillId="0" borderId="0"/>
    <xf numFmtId="0" fontId="98" fillId="0" borderId="0"/>
    <xf numFmtId="0" fontId="98" fillId="0" borderId="0"/>
    <xf numFmtId="0" fontId="0" fillId="0" borderId="0">
      <alignment vertical="center"/>
    </xf>
    <xf numFmtId="177" fontId="98" fillId="0" borderId="0" applyFont="0" applyFill="0" applyBorder="0" applyAlignment="0" applyProtection="0"/>
    <xf numFmtId="43" fontId="0" fillId="0" borderId="0" applyFont="0" applyFill="0" applyBorder="0" applyAlignment="0" applyProtection="0">
      <alignment vertical="center"/>
    </xf>
    <xf numFmtId="43" fontId="98" fillId="0" borderId="0" applyFont="0" applyFill="0" applyBorder="0" applyAlignment="0" applyProtection="0"/>
  </cellStyleXfs>
  <cellXfs count="437">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pplyFill="1" applyBorder="1" applyAlignment="1">
      <alignment horizontal="center" vertical="center"/>
    </xf>
    <xf numFmtId="0" fontId="5" fillId="0" borderId="0" xfId="0" applyFont="1" applyFill="1" applyBorder="1" applyAlignment="1">
      <alignment vertical="center"/>
    </xf>
    <xf numFmtId="0" fontId="6" fillId="0" borderId="0" xfId="0" applyFont="1" applyFill="1" applyBorder="1" applyAlignment="1">
      <alignment vertical="center"/>
    </xf>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7" fillId="0" borderId="0" xfId="0" applyFont="1" applyFill="1" applyBorder="1" applyAlignment="1">
      <alignment vertical="center"/>
    </xf>
    <xf numFmtId="0" fontId="0" fillId="0" borderId="0" xfId="0" applyFont="1" applyFill="1" applyBorder="1" applyAlignment="1">
      <alignment horizontal="center" vertical="center" shrinkToFit="1"/>
    </xf>
    <xf numFmtId="0" fontId="1" fillId="0" borderId="0" xfId="0" applyFont="1" applyFill="1" applyBorder="1" applyAlignment="1" applyProtection="1">
      <alignment horizontal="center" vertical="center"/>
    </xf>
    <xf numFmtId="0" fontId="1" fillId="0" borderId="0" xfId="0" applyFont="1" applyFill="1" applyBorder="1" applyAlignment="1" applyProtection="1">
      <alignment vertical="center"/>
    </xf>
    <xf numFmtId="0" fontId="1" fillId="0" borderId="0" xfId="0" applyFont="1" applyFill="1" applyBorder="1" applyAlignment="1" applyProtection="1">
      <alignment horizontal="center" vertical="center" shrinkToFit="1"/>
    </xf>
    <xf numFmtId="0" fontId="8" fillId="0" borderId="0" xfId="0" applyFont="1" applyFill="1" applyBorder="1" applyAlignment="1" applyProtection="1">
      <alignment horizontal="center" vertical="center"/>
    </xf>
    <xf numFmtId="0" fontId="2" fillId="0" borderId="0" xfId="0" applyFont="1" applyFill="1" applyBorder="1" applyAlignment="1" applyProtection="1">
      <alignment vertical="center"/>
    </xf>
    <xf numFmtId="0" fontId="3" fillId="0" borderId="0" xfId="0" applyFont="1" applyFill="1" applyBorder="1" applyAlignment="1" applyProtection="1">
      <alignment horizontal="center" vertical="center"/>
    </xf>
    <xf numFmtId="0" fontId="3" fillId="0" borderId="0" xfId="0" applyFont="1" applyFill="1" applyBorder="1" applyAlignment="1" applyProtection="1">
      <alignment vertical="center"/>
    </xf>
    <xf numFmtId="0" fontId="3" fillId="0" borderId="0" xfId="0" applyFont="1" applyFill="1" applyBorder="1" applyAlignment="1" applyProtection="1">
      <alignment horizontal="right" vertical="center"/>
    </xf>
    <xf numFmtId="0" fontId="4" fillId="0" borderId="1" xfId="0" applyFont="1" applyFill="1" applyBorder="1" applyAlignment="1" applyProtection="1">
      <alignment horizontal="center" vertical="center"/>
    </xf>
    <xf numFmtId="0" fontId="4" fillId="0" borderId="1" xfId="0" applyFont="1" applyFill="1" applyBorder="1" applyAlignment="1" applyProtection="1">
      <alignment horizontal="center" vertical="center" shrinkToFit="1"/>
    </xf>
    <xf numFmtId="0" fontId="4" fillId="0" borderId="0" xfId="0" applyFont="1" applyFill="1" applyBorder="1" applyAlignment="1" applyProtection="1">
      <alignment horizontal="center" vertical="center"/>
    </xf>
    <xf numFmtId="0" fontId="4" fillId="0" borderId="1" xfId="0" applyFont="1" applyFill="1" applyBorder="1" applyAlignment="1" applyProtection="1">
      <alignment horizontal="center" vertical="center" wrapText="1"/>
    </xf>
    <xf numFmtId="49" fontId="9" fillId="0" borderId="1" xfId="0" applyNumberFormat="1" applyFont="1" applyFill="1" applyBorder="1" applyAlignment="1" applyProtection="1">
      <alignment horizontal="center" vertical="center"/>
    </xf>
    <xf numFmtId="0" fontId="10" fillId="0" borderId="1" xfId="0" applyFont="1" applyFill="1" applyBorder="1" applyAlignment="1" applyProtection="1">
      <alignment horizontal="center" vertical="center" shrinkToFit="1"/>
    </xf>
    <xf numFmtId="0" fontId="9" fillId="0" borderId="1" xfId="0" applyFont="1" applyFill="1" applyBorder="1" applyAlignment="1" applyProtection="1">
      <alignment horizontal="right" vertical="center"/>
    </xf>
    <xf numFmtId="49" fontId="5" fillId="0" borderId="0" xfId="0" applyNumberFormat="1" applyFont="1" applyFill="1" applyBorder="1" applyAlignment="1" applyProtection="1">
      <alignment vertical="center"/>
    </xf>
    <xf numFmtId="0" fontId="5" fillId="0" borderId="0" xfId="0" applyFont="1" applyFill="1" applyBorder="1" applyAlignment="1" applyProtection="1">
      <alignment vertical="center"/>
    </xf>
    <xf numFmtId="49" fontId="6" fillId="0" borderId="0" xfId="0" applyNumberFormat="1" applyFont="1" applyFill="1" applyBorder="1" applyAlignment="1" applyProtection="1">
      <alignment vertical="center"/>
    </xf>
    <xf numFmtId="0" fontId="6" fillId="0" borderId="0" xfId="0" applyFont="1" applyFill="1" applyBorder="1" applyAlignment="1" applyProtection="1">
      <alignment vertical="center"/>
    </xf>
    <xf numFmtId="49" fontId="11" fillId="0" borderId="1" xfId="0" applyNumberFormat="1" applyFont="1" applyFill="1" applyBorder="1" applyAlignment="1" applyProtection="1">
      <alignment horizontal="center" vertical="center"/>
    </xf>
    <xf numFmtId="0" fontId="12" fillId="0" borderId="1" xfId="0" applyFont="1" applyFill="1" applyBorder="1" applyAlignment="1" applyProtection="1">
      <alignment vertical="center" shrinkToFit="1"/>
    </xf>
    <xf numFmtId="1" fontId="13" fillId="0" borderId="2" xfId="0" applyNumberFormat="1" applyFont="1" applyFill="1" applyBorder="1" applyAlignment="1" applyProtection="1">
      <alignment vertical="center"/>
    </xf>
    <xf numFmtId="0" fontId="13" fillId="0" borderId="2" xfId="0" applyNumberFormat="1" applyFont="1" applyFill="1" applyBorder="1" applyAlignment="1" applyProtection="1">
      <alignment vertical="center"/>
    </xf>
    <xf numFmtId="49" fontId="0" fillId="0" borderId="0" xfId="0" applyNumberFormat="1" applyFont="1" applyFill="1" applyBorder="1" applyAlignment="1" applyProtection="1">
      <alignment vertical="center"/>
    </xf>
    <xf numFmtId="0" fontId="0" fillId="0" borderId="0" xfId="0" applyFont="1" applyFill="1" applyBorder="1" applyAlignment="1" applyProtection="1">
      <alignment vertical="center"/>
    </xf>
    <xf numFmtId="0" fontId="13" fillId="0" borderId="1" xfId="0" applyNumberFormat="1" applyFont="1" applyFill="1" applyBorder="1" applyAlignment="1" applyProtection="1">
      <alignment vertical="center"/>
    </xf>
    <xf numFmtId="1" fontId="14" fillId="0" borderId="2" xfId="0" applyNumberFormat="1" applyFont="1" applyFill="1" applyBorder="1" applyAlignment="1" applyProtection="1">
      <alignment vertical="center"/>
    </xf>
    <xf numFmtId="0" fontId="9" fillId="0" borderId="1" xfId="0" applyFont="1" applyFill="1" applyBorder="1" applyAlignment="1" applyProtection="1">
      <alignment horizontal="right" vertical="center" shrinkToFit="1"/>
    </xf>
    <xf numFmtId="49" fontId="0" fillId="0" borderId="0" xfId="0" applyNumberFormat="1" applyFont="1" applyFill="1" applyBorder="1" applyAlignment="1" applyProtection="1">
      <alignment horizontal="left" vertical="center"/>
    </xf>
    <xf numFmtId="0" fontId="15" fillId="0" borderId="1" xfId="49" applyFont="1" applyFill="1" applyBorder="1" applyAlignment="1" applyProtection="1">
      <alignment vertical="center" shrinkToFit="1"/>
    </xf>
    <xf numFmtId="49" fontId="6" fillId="0" borderId="0" xfId="0" applyNumberFormat="1" applyFont="1" applyFill="1" applyBorder="1" applyAlignment="1" applyProtection="1">
      <alignment horizontal="left" vertical="center"/>
    </xf>
    <xf numFmtId="0" fontId="11" fillId="0" borderId="1" xfId="0" applyFont="1" applyFill="1" applyBorder="1" applyAlignment="1" applyProtection="1">
      <alignment horizontal="right" vertical="center"/>
    </xf>
    <xf numFmtId="0" fontId="0" fillId="0" borderId="0" xfId="0" applyFont="1" applyFill="1" applyBorder="1" applyAlignment="1" applyProtection="1">
      <alignment horizontal="center" vertical="center"/>
    </xf>
    <xf numFmtId="0" fontId="11" fillId="0" borderId="1" xfId="0" applyFont="1" applyFill="1" applyBorder="1" applyAlignment="1" applyProtection="1">
      <alignment horizontal="right" vertical="center" shrinkToFit="1"/>
    </xf>
    <xf numFmtId="0" fontId="15" fillId="0" borderId="2" xfId="0" applyFont="1" applyFill="1" applyBorder="1" applyAlignment="1" applyProtection="1">
      <alignment vertical="center" shrinkToFit="1"/>
    </xf>
    <xf numFmtId="0" fontId="0" fillId="0" borderId="0" xfId="0" applyFont="1" applyFill="1" applyAlignment="1">
      <alignment vertical="center"/>
    </xf>
    <xf numFmtId="0" fontId="6" fillId="0" borderId="0" xfId="0" applyFont="1" applyFill="1" applyBorder="1" applyAlignment="1" applyProtection="1">
      <alignment horizontal="center" vertical="center"/>
    </xf>
    <xf numFmtId="49" fontId="7" fillId="0" borderId="0" xfId="0" applyNumberFormat="1" applyFont="1" applyFill="1" applyBorder="1" applyAlignment="1" applyProtection="1">
      <alignment horizontal="left" vertical="center"/>
    </xf>
    <xf numFmtId="0" fontId="7" fillId="0" borderId="0" xfId="0" applyFont="1" applyFill="1" applyBorder="1" applyAlignment="1" applyProtection="1">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6" fillId="0" borderId="0" xfId="0" applyFont="1">
      <alignment vertical="center"/>
    </xf>
    <xf numFmtId="0" fontId="7" fillId="0" borderId="0" xfId="0" applyFont="1">
      <alignment vertical="center"/>
    </xf>
    <xf numFmtId="0" fontId="1" fillId="0" borderId="0" xfId="0" applyFont="1" applyProtection="1">
      <alignment vertical="center"/>
    </xf>
    <xf numFmtId="0" fontId="8" fillId="0" borderId="0" xfId="0" applyFont="1" applyAlignment="1" applyProtection="1">
      <alignment horizontal="center" vertical="center"/>
    </xf>
    <xf numFmtId="0" fontId="3" fillId="0" borderId="0" xfId="0" applyFont="1" applyProtection="1">
      <alignment vertical="center"/>
    </xf>
    <xf numFmtId="0" fontId="3" fillId="0" borderId="0" xfId="0" applyFont="1" applyAlignment="1" applyProtection="1">
      <alignment horizontal="right" vertical="center"/>
    </xf>
    <xf numFmtId="0" fontId="4" fillId="0" borderId="1" xfId="0" applyFont="1" applyBorder="1" applyAlignment="1" applyProtection="1">
      <alignment horizontal="center" vertical="center"/>
    </xf>
    <xf numFmtId="0" fontId="4" fillId="0" borderId="0" xfId="0" applyFont="1" applyAlignment="1" applyProtection="1">
      <alignment horizontal="center" vertical="center"/>
    </xf>
    <xf numFmtId="0" fontId="10" fillId="0" borderId="1" xfId="0" applyFont="1" applyBorder="1" applyAlignment="1" applyProtection="1">
      <alignment horizontal="center" vertical="center"/>
    </xf>
    <xf numFmtId="178" fontId="9" fillId="0" borderId="1" xfId="0" applyNumberFormat="1" applyFont="1" applyFill="1" applyBorder="1" applyProtection="1">
      <alignment vertical="center"/>
    </xf>
    <xf numFmtId="179" fontId="9" fillId="0" borderId="1" xfId="1" applyNumberFormat="1" applyFont="1" applyFill="1" applyBorder="1" applyAlignment="1">
      <alignment horizontal="center" vertical="center"/>
    </xf>
    <xf numFmtId="0" fontId="16" fillId="0" borderId="1" xfId="0" applyFont="1" applyBorder="1" applyProtection="1">
      <alignment vertical="center"/>
    </xf>
    <xf numFmtId="0" fontId="17" fillId="0" borderId="1" xfId="0" applyFont="1" applyBorder="1" applyAlignment="1" applyProtection="1">
      <alignment horizontal="left" vertical="center" indent="2"/>
    </xf>
    <xf numFmtId="178" fontId="18" fillId="0" borderId="1" xfId="0" applyNumberFormat="1" applyFont="1" applyFill="1" applyBorder="1" applyProtection="1">
      <alignment vertical="center"/>
    </xf>
    <xf numFmtId="0" fontId="19" fillId="0" borderId="1" xfId="0" applyFont="1" applyBorder="1" applyProtection="1">
      <alignment vertical="center"/>
    </xf>
    <xf numFmtId="180" fontId="7" fillId="0" borderId="0" xfId="0" applyNumberFormat="1" applyFont="1">
      <alignment vertical="center"/>
    </xf>
    <xf numFmtId="0" fontId="12" fillId="0" borderId="1" xfId="0" applyFont="1" applyBorder="1" applyProtection="1">
      <alignment vertical="center"/>
    </xf>
    <xf numFmtId="178" fontId="11" fillId="0" borderId="1" xfId="0" applyNumberFormat="1" applyFont="1" applyFill="1" applyBorder="1" applyProtection="1">
      <alignment vertical="center"/>
    </xf>
    <xf numFmtId="179" fontId="11" fillId="0" borderId="1" xfId="1" applyNumberFormat="1" applyFont="1" applyFill="1" applyBorder="1">
      <alignment vertical="center"/>
    </xf>
    <xf numFmtId="0" fontId="20" fillId="0" borderId="1" xfId="0" applyFont="1" applyBorder="1" applyProtection="1">
      <alignment vertical="center"/>
    </xf>
    <xf numFmtId="180" fontId="0" fillId="0" borderId="0" xfId="0" applyNumberFormat="1">
      <alignment vertical="center"/>
    </xf>
    <xf numFmtId="0" fontId="12" fillId="0" borderId="1" xfId="0" applyFont="1" applyBorder="1" applyAlignment="1" applyProtection="1">
      <alignment horizontal="left" vertical="center" indent="2"/>
    </xf>
    <xf numFmtId="0" fontId="20" fillId="0" borderId="1" xfId="0" applyFont="1" applyBorder="1" applyAlignment="1" applyProtection="1">
      <alignment vertical="center" wrapText="1"/>
    </xf>
    <xf numFmtId="180" fontId="0" fillId="0" borderId="0" xfId="0" applyNumberFormat="1" applyFont="1">
      <alignment vertical="center"/>
    </xf>
    <xf numFmtId="0" fontId="1" fillId="0" borderId="0" xfId="49" applyFont="1" applyFill="1">
      <alignment vertical="center"/>
    </xf>
    <xf numFmtId="0" fontId="2" fillId="0" borderId="0" xfId="49" applyFont="1" applyFill="1">
      <alignment vertical="center"/>
    </xf>
    <xf numFmtId="0" fontId="3" fillId="0" borderId="0" xfId="49" applyFont="1" applyFill="1">
      <alignment vertical="center"/>
    </xf>
    <xf numFmtId="0" fontId="4" fillId="0" borderId="0" xfId="49" applyFont="1" applyFill="1" applyAlignment="1">
      <alignment horizontal="center" vertical="center"/>
    </xf>
    <xf numFmtId="0" fontId="0" fillId="0" borderId="0" xfId="49" applyFill="1">
      <alignment vertical="center"/>
    </xf>
    <xf numFmtId="0" fontId="0" fillId="0" borderId="0" xfId="49" applyFill="1" applyAlignment="1">
      <alignment horizontal="center" vertical="center"/>
    </xf>
    <xf numFmtId="0" fontId="0" fillId="0" borderId="0" xfId="49" applyFill="1" applyAlignment="1">
      <alignment vertical="center" shrinkToFit="1"/>
    </xf>
    <xf numFmtId="0" fontId="1" fillId="0" borderId="0" xfId="49" applyFont="1" applyFill="1" applyAlignment="1" applyProtection="1">
      <alignment horizontal="center" vertical="center"/>
    </xf>
    <xf numFmtId="0" fontId="1" fillId="0" borderId="0" xfId="49" applyFont="1" applyFill="1" applyAlignment="1" applyProtection="1">
      <alignment vertical="center" shrinkToFit="1"/>
    </xf>
    <xf numFmtId="0" fontId="1" fillId="0" borderId="0" xfId="49" applyFont="1" applyFill="1" applyProtection="1">
      <alignment vertical="center"/>
    </xf>
    <xf numFmtId="0" fontId="8" fillId="0" borderId="0" xfId="49" applyFont="1" applyFill="1" applyAlignment="1" applyProtection="1">
      <alignment horizontal="center" vertical="center"/>
    </xf>
    <xf numFmtId="0" fontId="2" fillId="0" borderId="0" xfId="49" applyFont="1" applyFill="1" applyProtection="1">
      <alignment vertical="center"/>
    </xf>
    <xf numFmtId="0" fontId="3" fillId="0" borderId="0" xfId="49" applyFont="1" applyFill="1" applyAlignment="1" applyProtection="1">
      <alignment horizontal="center" vertical="center"/>
    </xf>
    <xf numFmtId="0" fontId="3" fillId="0" borderId="0" xfId="49" applyFont="1" applyFill="1" applyAlignment="1" applyProtection="1">
      <alignment vertical="center" shrinkToFit="1"/>
    </xf>
    <xf numFmtId="0" fontId="3" fillId="0" borderId="0" xfId="49" applyFont="1" applyFill="1" applyProtection="1">
      <alignment vertical="center"/>
    </xf>
    <xf numFmtId="0" fontId="3" fillId="0" borderId="0" xfId="49" applyFont="1" applyFill="1" applyAlignment="1" applyProtection="1">
      <alignment horizontal="right" vertical="center"/>
    </xf>
    <xf numFmtId="0" fontId="4" fillId="0" borderId="1" xfId="49" applyFont="1" applyFill="1" applyBorder="1" applyAlignment="1" applyProtection="1">
      <alignment horizontal="center" vertical="center" wrapText="1"/>
    </xf>
    <xf numFmtId="0" fontId="4" fillId="0" borderId="1" xfId="49" applyFont="1" applyFill="1" applyBorder="1" applyAlignment="1" applyProtection="1">
      <alignment horizontal="center" vertical="center" shrinkToFit="1"/>
    </xf>
    <xf numFmtId="0" fontId="21" fillId="0" borderId="1" xfId="49" applyFont="1" applyFill="1" applyBorder="1" applyAlignment="1" applyProtection="1">
      <alignment horizontal="center" vertical="center"/>
    </xf>
    <xf numFmtId="0" fontId="21" fillId="0" borderId="1" xfId="49" applyFont="1" applyFill="1" applyBorder="1" applyAlignment="1" applyProtection="1">
      <alignment horizontal="center" vertical="center" wrapText="1"/>
    </xf>
    <xf numFmtId="0" fontId="4" fillId="0" borderId="0" xfId="49" applyFont="1" applyFill="1" applyAlignment="1" applyProtection="1">
      <alignment horizontal="center" vertical="center"/>
    </xf>
    <xf numFmtId="0" fontId="11" fillId="0" borderId="1" xfId="49" applyFont="1" applyFill="1" applyBorder="1" applyAlignment="1" applyProtection="1">
      <alignment horizontal="center" vertical="center" wrapText="1"/>
    </xf>
    <xf numFmtId="0" fontId="10" fillId="0" borderId="1" xfId="49" applyFont="1" applyFill="1" applyBorder="1" applyAlignment="1" applyProtection="1">
      <alignment horizontal="center" vertical="center" shrinkToFit="1"/>
    </xf>
    <xf numFmtId="181" fontId="9" fillId="0" borderId="1" xfId="49" applyNumberFormat="1" applyFont="1" applyFill="1" applyBorder="1" applyAlignment="1" applyProtection="1">
      <alignment horizontal="right" vertical="center" wrapText="1"/>
    </xf>
    <xf numFmtId="0" fontId="0" fillId="0" borderId="0" xfId="49" applyFont="1" applyFill="1" applyAlignment="1" applyProtection="1">
      <alignment horizontal="center" vertical="center"/>
    </xf>
    <xf numFmtId="0" fontId="22" fillId="0" borderId="1" xfId="49" applyFont="1" applyFill="1" applyBorder="1" applyAlignment="1" applyProtection="1">
      <alignment horizontal="center" vertical="center" shrinkToFit="1"/>
    </xf>
    <xf numFmtId="49" fontId="23" fillId="0" borderId="1" xfId="49" applyNumberFormat="1" applyFont="1" applyFill="1" applyBorder="1" applyAlignment="1" applyProtection="1">
      <alignment horizontal="center" vertical="center"/>
    </xf>
    <xf numFmtId="182" fontId="23" fillId="0" borderId="1" xfId="49" applyNumberFormat="1" applyFont="1" applyFill="1" applyBorder="1" applyAlignment="1" applyProtection="1">
      <alignment horizontal="right" vertical="center" wrapText="1"/>
    </xf>
    <xf numFmtId="0" fontId="0" fillId="0" borderId="0" xfId="49" applyFill="1" applyAlignment="1" applyProtection="1">
      <alignment horizontal="center" vertical="center"/>
    </xf>
    <xf numFmtId="49" fontId="23" fillId="0" borderId="2" xfId="49" applyNumberFormat="1" applyFont="1" applyFill="1" applyBorder="1" applyAlignment="1" applyProtection="1">
      <alignment horizontal="center" vertical="center"/>
    </xf>
    <xf numFmtId="0" fontId="15" fillId="0" borderId="2" xfId="49" applyFont="1" applyFill="1" applyBorder="1" applyAlignment="1" applyProtection="1">
      <alignment vertical="center" shrinkToFit="1"/>
    </xf>
    <xf numFmtId="0" fontId="23" fillId="0" borderId="1" xfId="49" applyFont="1" applyFill="1" applyBorder="1" applyAlignment="1" applyProtection="1">
      <alignment horizontal="center" vertical="center"/>
    </xf>
    <xf numFmtId="181" fontId="24" fillId="0" borderId="1" xfId="49" applyNumberFormat="1" applyFont="1" applyFill="1" applyBorder="1" applyAlignment="1" applyProtection="1">
      <alignment horizontal="right" vertical="center" wrapText="1"/>
    </xf>
    <xf numFmtId="49" fontId="11" fillId="0" borderId="1" xfId="49" applyNumberFormat="1" applyFont="1" applyFill="1" applyBorder="1" applyAlignment="1" applyProtection="1">
      <alignment horizontal="center" vertical="center"/>
    </xf>
    <xf numFmtId="0" fontId="12" fillId="0" borderId="1" xfId="49" applyFont="1" applyFill="1" applyBorder="1" applyAlignment="1" applyProtection="1">
      <alignment vertical="center" shrinkToFit="1"/>
    </xf>
    <xf numFmtId="0" fontId="11" fillId="0" borderId="1" xfId="49" applyFont="1" applyFill="1" applyBorder="1" applyAlignment="1" applyProtection="1">
      <alignment horizontal="center" vertical="center"/>
    </xf>
    <xf numFmtId="182" fontId="23" fillId="0" borderId="2" xfId="49" applyNumberFormat="1" applyFont="1" applyFill="1" applyBorder="1" applyAlignment="1" applyProtection="1">
      <alignment horizontal="right" vertical="center" wrapText="1"/>
    </xf>
    <xf numFmtId="0" fontId="0" fillId="0" borderId="0" xfId="49" applyFill="1" applyProtection="1">
      <alignment vertical="center"/>
    </xf>
    <xf numFmtId="49" fontId="25" fillId="0" borderId="1" xfId="49" applyNumberFormat="1" applyFont="1" applyFill="1" applyBorder="1" applyAlignment="1" applyProtection="1">
      <alignment horizontal="center" vertical="center"/>
    </xf>
    <xf numFmtId="0" fontId="26" fillId="0" borderId="1" xfId="49" applyFont="1" applyFill="1" applyBorder="1" applyAlignment="1" applyProtection="1">
      <alignment horizontal="center" vertical="center" shrinkToFit="1"/>
    </xf>
    <xf numFmtId="181" fontId="27" fillId="0" borderId="1" xfId="49" applyNumberFormat="1" applyFont="1" applyFill="1" applyBorder="1" applyAlignment="1" applyProtection="1">
      <alignment horizontal="right" vertical="center" wrapText="1"/>
    </xf>
    <xf numFmtId="0" fontId="2" fillId="0" borderId="0" xfId="49" applyFont="1" applyFill="1" applyAlignment="1" applyProtection="1">
      <alignment horizontal="center" vertical="center"/>
    </xf>
    <xf numFmtId="0" fontId="4" fillId="0" borderId="1" xfId="49" applyFont="1" applyFill="1" applyBorder="1" applyAlignment="1" applyProtection="1">
      <alignment horizontal="center" vertical="center"/>
    </xf>
    <xf numFmtId="0" fontId="28" fillId="0" borderId="1" xfId="49" applyFont="1" applyFill="1" applyBorder="1" applyAlignment="1" applyProtection="1">
      <alignment horizontal="center" vertical="center" wrapText="1"/>
    </xf>
    <xf numFmtId="0" fontId="22" fillId="0" borderId="2" xfId="49" applyFont="1" applyFill="1" applyBorder="1" applyAlignment="1" applyProtection="1">
      <alignment horizontal="center" vertical="center" shrinkToFit="1"/>
    </xf>
    <xf numFmtId="0" fontId="23" fillId="0" borderId="2" xfId="49" applyFont="1" applyFill="1" applyBorder="1" applyAlignment="1" applyProtection="1">
      <alignment horizontal="center" vertical="center"/>
    </xf>
    <xf numFmtId="181" fontId="24" fillId="0" borderId="2" xfId="49" applyNumberFormat="1" applyFont="1" applyFill="1" applyBorder="1" applyAlignment="1" applyProtection="1">
      <alignment horizontal="right" vertical="center" wrapText="1"/>
    </xf>
    <xf numFmtId="182" fontId="13" fillId="0" borderId="2" xfId="0" applyNumberFormat="1" applyFont="1" applyFill="1" applyBorder="1" applyAlignment="1" applyProtection="1">
      <alignment horizontal="right" vertical="center" wrapText="1"/>
    </xf>
    <xf numFmtId="0" fontId="24" fillId="0" borderId="2" xfId="49" applyFont="1" applyFill="1" applyBorder="1" applyAlignment="1" applyProtection="1">
      <alignment horizontal="center" vertical="center"/>
    </xf>
    <xf numFmtId="0" fontId="24" fillId="0" borderId="2" xfId="49" applyFont="1" applyFill="1" applyBorder="1" applyAlignment="1" applyProtection="1">
      <alignment horizontal="left" vertical="center"/>
    </xf>
    <xf numFmtId="49" fontId="23" fillId="0" borderId="1" xfId="49" applyNumberFormat="1" applyFont="1" applyFill="1" applyBorder="1" applyAlignment="1" applyProtection="1">
      <alignment horizontal="left" vertical="center"/>
    </xf>
    <xf numFmtId="0" fontId="6" fillId="0" borderId="0" xfId="49" applyFont="1" applyFill="1" applyProtection="1">
      <alignment vertical="center"/>
    </xf>
    <xf numFmtId="49" fontId="11" fillId="0" borderId="1" xfId="49" applyNumberFormat="1" applyFont="1" applyFill="1" applyBorder="1" applyAlignment="1" applyProtection="1">
      <alignment horizontal="left" vertical="center"/>
    </xf>
    <xf numFmtId="181" fontId="23" fillId="0" borderId="2" xfId="49" applyNumberFormat="1" applyFont="1" applyFill="1" applyBorder="1" applyAlignment="1" applyProtection="1">
      <alignment horizontal="right" vertical="center" wrapText="1"/>
    </xf>
    <xf numFmtId="182" fontId="13" fillId="0" borderId="3" xfId="0" applyNumberFormat="1" applyFont="1" applyFill="1" applyBorder="1" applyAlignment="1" applyProtection="1">
      <alignment horizontal="right" vertical="center" wrapText="1"/>
    </xf>
    <xf numFmtId="182" fontId="11" fillId="0" borderId="1" xfId="1" applyNumberFormat="1" applyFont="1" applyFill="1" applyBorder="1" applyAlignment="1" applyProtection="1">
      <alignment horizontal="right" vertical="center" wrapText="1"/>
    </xf>
    <xf numFmtId="182" fontId="13" fillId="0" borderId="4" xfId="0" applyNumberFormat="1" applyFont="1" applyFill="1" applyBorder="1" applyAlignment="1" applyProtection="1">
      <alignment horizontal="right" vertical="center" wrapText="1"/>
    </xf>
    <xf numFmtId="182" fontId="13" fillId="0" borderId="1" xfId="0" applyNumberFormat="1" applyFont="1" applyFill="1" applyBorder="1" applyAlignment="1" applyProtection="1">
      <alignment horizontal="right" vertical="center" wrapText="1"/>
    </xf>
    <xf numFmtId="183" fontId="29" fillId="0" borderId="0" xfId="0" applyNumberFormat="1" applyFont="1" applyFill="1" applyBorder="1" applyAlignment="1" applyProtection="1">
      <alignment vertical="center"/>
    </xf>
    <xf numFmtId="0" fontId="25" fillId="0" borderId="1" xfId="49" applyFont="1" applyFill="1" applyBorder="1" applyAlignment="1" applyProtection="1">
      <alignment horizontal="center" vertical="center" wrapText="1"/>
    </xf>
    <xf numFmtId="0" fontId="26" fillId="0" borderId="2" xfId="49" applyFont="1" applyFill="1" applyBorder="1" applyAlignment="1" applyProtection="1">
      <alignment horizontal="center" vertical="center" shrinkToFit="1"/>
    </xf>
    <xf numFmtId="181" fontId="27" fillId="0" borderId="2" xfId="49" applyNumberFormat="1" applyFont="1" applyFill="1" applyBorder="1" applyAlignment="1" applyProtection="1">
      <alignment horizontal="right" vertical="center" wrapText="1"/>
    </xf>
    <xf numFmtId="0" fontId="0" fillId="0" borderId="0" xfId="0" applyFill="1">
      <alignment vertical="center"/>
    </xf>
    <xf numFmtId="0" fontId="0" fillId="0" borderId="0" xfId="49" applyFill="1" applyAlignment="1">
      <alignment horizontal="left" vertical="center"/>
    </xf>
    <xf numFmtId="0" fontId="1" fillId="0" borderId="0" xfId="49" applyFont="1" applyFill="1" applyAlignment="1" applyProtection="1">
      <alignment horizontal="left" vertical="center"/>
    </xf>
    <xf numFmtId="0" fontId="3" fillId="0" borderId="0" xfId="49" applyFont="1" applyFill="1" applyAlignment="1" applyProtection="1">
      <alignment horizontal="left" vertical="center"/>
    </xf>
    <xf numFmtId="0" fontId="30" fillId="0" borderId="2" xfId="49" applyFont="1" applyFill="1" applyBorder="1" applyAlignment="1" applyProtection="1">
      <alignment horizontal="center" vertical="center" wrapText="1"/>
    </xf>
    <xf numFmtId="0" fontId="27" fillId="0" borderId="3" xfId="49" applyFont="1" applyFill="1" applyBorder="1" applyAlignment="1" applyProtection="1">
      <alignment horizontal="left" vertical="center"/>
    </xf>
    <xf numFmtId="0" fontId="26" fillId="0" borderId="3" xfId="49" applyFont="1" applyFill="1" applyBorder="1" applyAlignment="1" applyProtection="1">
      <alignment horizontal="center" vertical="center" shrinkToFit="1"/>
    </xf>
    <xf numFmtId="181" fontId="24" fillId="0" borderId="3" xfId="49" applyNumberFormat="1" applyFont="1" applyFill="1" applyBorder="1" applyAlignment="1" applyProtection="1">
      <alignment horizontal="right" vertical="center" wrapText="1"/>
    </xf>
    <xf numFmtId="0" fontId="14" fillId="0" borderId="2" xfId="0" applyFont="1" applyFill="1" applyBorder="1" applyAlignment="1" applyProtection="1">
      <alignment horizontal="left" vertical="center"/>
    </xf>
    <xf numFmtId="0" fontId="31" fillId="0" borderId="2" xfId="0" applyFont="1" applyFill="1" applyBorder="1" applyAlignment="1" applyProtection="1">
      <alignment vertical="center" shrinkToFit="1"/>
    </xf>
    <xf numFmtId="181" fontId="14" fillId="0" borderId="2" xfId="0" applyNumberFormat="1" applyFont="1" applyFill="1" applyBorder="1" applyAlignment="1" applyProtection="1">
      <alignment horizontal="right" vertical="center" wrapText="1"/>
    </xf>
    <xf numFmtId="0" fontId="13" fillId="0" borderId="2" xfId="0" applyFont="1" applyFill="1" applyBorder="1" applyAlignment="1" applyProtection="1">
      <alignment horizontal="left" vertical="center"/>
    </xf>
    <xf numFmtId="0" fontId="32" fillId="0" borderId="2" xfId="0" applyFont="1" applyFill="1" applyBorder="1" applyAlignment="1" applyProtection="1">
      <alignment vertical="center" shrinkToFit="1"/>
    </xf>
    <xf numFmtId="0" fontId="29" fillId="0" borderId="2" xfId="0" applyNumberFormat="1" applyFont="1" applyFill="1" applyBorder="1" applyAlignment="1" applyProtection="1">
      <alignment vertical="center"/>
    </xf>
    <xf numFmtId="0" fontId="6" fillId="0" borderId="0" xfId="49" applyFont="1" applyFill="1">
      <alignment vertical="center"/>
    </xf>
    <xf numFmtId="0" fontId="0" fillId="0" borderId="0" xfId="49" applyFont="1" applyFill="1">
      <alignment vertical="center"/>
    </xf>
    <xf numFmtId="184" fontId="5" fillId="0" borderId="0" xfId="49" applyNumberFormat="1" applyFont="1" applyFill="1">
      <alignment vertical="center"/>
    </xf>
    <xf numFmtId="0" fontId="33" fillId="0" borderId="0" xfId="49" applyFont="1" applyFill="1">
      <alignment vertical="center"/>
    </xf>
    <xf numFmtId="184" fontId="0" fillId="0" borderId="0" xfId="49" applyNumberFormat="1" applyFill="1">
      <alignment vertical="center"/>
    </xf>
    <xf numFmtId="0" fontId="30" fillId="0" borderId="1" xfId="49" applyFont="1" applyFill="1" applyBorder="1" applyAlignment="1" applyProtection="1">
      <alignment horizontal="center" vertical="center" wrapText="1"/>
    </xf>
    <xf numFmtId="0" fontId="30" fillId="0" borderId="1" xfId="49" applyFont="1" applyFill="1" applyBorder="1" applyAlignment="1" applyProtection="1">
      <alignment horizontal="center" vertical="center" shrinkToFit="1"/>
    </xf>
    <xf numFmtId="0" fontId="9" fillId="0" borderId="1" xfId="49" applyFont="1" applyFill="1" applyBorder="1" applyProtection="1">
      <alignment vertical="center"/>
    </xf>
    <xf numFmtId="0" fontId="4" fillId="0" borderId="0" xfId="49" applyFont="1" applyFill="1" applyProtection="1">
      <alignment vertical="center"/>
    </xf>
    <xf numFmtId="183" fontId="29" fillId="0" borderId="2" xfId="0" applyNumberFormat="1" applyFont="1" applyFill="1" applyBorder="1" applyAlignment="1" applyProtection="1">
      <alignment vertical="center"/>
    </xf>
    <xf numFmtId="49" fontId="9" fillId="0" borderId="1" xfId="49" applyNumberFormat="1" applyFont="1" applyFill="1" applyBorder="1" applyAlignment="1" applyProtection="1">
      <alignment horizontal="center" vertical="center"/>
    </xf>
    <xf numFmtId="182" fontId="11" fillId="0" borderId="1" xfId="49" applyNumberFormat="1" applyFont="1" applyFill="1" applyBorder="1" applyAlignment="1" applyProtection="1">
      <alignment horizontal="right" vertical="center" wrapText="1"/>
    </xf>
    <xf numFmtId="0" fontId="11" fillId="0" borderId="1" xfId="49" applyNumberFormat="1" applyFont="1" applyFill="1" applyBorder="1" applyAlignment="1" applyProtection="1">
      <alignment horizontal="center" vertical="center"/>
    </xf>
    <xf numFmtId="0" fontId="34" fillId="0" borderId="2" xfId="0" applyFont="1" applyFill="1" applyBorder="1" applyAlignment="1" applyProtection="1">
      <alignment vertical="center" shrinkToFit="1"/>
    </xf>
    <xf numFmtId="178" fontId="11" fillId="0" borderId="1" xfId="49" applyNumberFormat="1" applyFont="1" applyFill="1" applyBorder="1" applyAlignment="1" applyProtection="1">
      <alignment horizontal="right" vertical="center" wrapText="1"/>
    </xf>
    <xf numFmtId="185" fontId="23" fillId="0" borderId="2" xfId="49" applyNumberFormat="1" applyFont="1" applyFill="1" applyBorder="1" applyAlignment="1" applyProtection="1">
      <alignment horizontal="right" vertical="center" wrapText="1"/>
    </xf>
    <xf numFmtId="185" fontId="29" fillId="0" borderId="2" xfId="0" applyNumberFormat="1" applyFont="1" applyFill="1" applyBorder="1" applyAlignment="1" applyProtection="1">
      <alignment vertical="center"/>
    </xf>
    <xf numFmtId="0" fontId="9" fillId="0" borderId="1" xfId="49" applyFont="1" applyFill="1" applyBorder="1" applyAlignment="1" applyProtection="1">
      <alignment horizontal="center" vertical="center"/>
    </xf>
    <xf numFmtId="185" fontId="0" fillId="0" borderId="0" xfId="49" applyNumberFormat="1" applyFill="1" applyAlignment="1" applyProtection="1">
      <alignment horizontal="right" vertical="center" wrapText="1"/>
    </xf>
    <xf numFmtId="0" fontId="5" fillId="0" borderId="0" xfId="49" applyFont="1" applyFill="1" applyProtection="1">
      <alignment vertical="center"/>
    </xf>
    <xf numFmtId="185" fontId="23" fillId="0" borderId="1" xfId="49" applyNumberFormat="1" applyFont="1" applyFill="1" applyBorder="1" applyAlignment="1" applyProtection="1">
      <alignment horizontal="right" vertical="center" wrapText="1"/>
    </xf>
    <xf numFmtId="49" fontId="5" fillId="0" borderId="1" xfId="49" applyNumberFormat="1" applyFont="1" applyFill="1" applyBorder="1" applyAlignment="1" applyProtection="1">
      <alignment horizontal="center"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4" fillId="0" borderId="0" xfId="0" applyFont="1" applyFill="1">
      <alignment vertical="center"/>
    </xf>
    <xf numFmtId="0" fontId="6" fillId="0" borderId="0" xfId="0" applyFont="1" applyFill="1">
      <alignment vertical="center"/>
    </xf>
    <xf numFmtId="3" fontId="1" fillId="0" borderId="0" xfId="0" applyNumberFormat="1" applyFont="1" applyFill="1" applyBorder="1" applyAlignment="1" applyProtection="1">
      <alignment vertical="center"/>
    </xf>
    <xf numFmtId="186" fontId="1" fillId="0" borderId="0" xfId="0" applyNumberFormat="1" applyFont="1" applyFill="1" applyBorder="1" applyAlignment="1" applyProtection="1">
      <alignment vertical="center"/>
    </xf>
    <xf numFmtId="3" fontId="8" fillId="0" borderId="0" xfId="0" applyNumberFormat="1" applyFont="1" applyFill="1" applyBorder="1" applyAlignment="1" applyProtection="1">
      <alignment horizontal="center" vertical="center"/>
    </xf>
    <xf numFmtId="186" fontId="8" fillId="0" borderId="0" xfId="0" applyNumberFormat="1" applyFont="1" applyFill="1" applyBorder="1" applyAlignment="1" applyProtection="1">
      <alignment horizontal="center" vertical="center"/>
    </xf>
    <xf numFmtId="3" fontId="3" fillId="0" borderId="0" xfId="0" applyNumberFormat="1" applyFont="1" applyFill="1" applyBorder="1" applyAlignment="1" applyProtection="1">
      <alignment vertical="center"/>
    </xf>
    <xf numFmtId="186" fontId="3" fillId="0" borderId="0" xfId="0" applyNumberFormat="1" applyFont="1" applyFill="1" applyBorder="1" applyAlignment="1" applyProtection="1">
      <alignment vertical="center"/>
    </xf>
    <xf numFmtId="3" fontId="3" fillId="0" borderId="0" xfId="0" applyNumberFormat="1" applyFont="1" applyFill="1" applyBorder="1" applyAlignment="1" applyProtection="1">
      <alignment horizontal="right" vertical="center"/>
    </xf>
    <xf numFmtId="0" fontId="30" fillId="0" borderId="1" xfId="50" applyFont="1" applyFill="1" applyBorder="1" applyAlignment="1" applyProtection="1">
      <alignment horizontal="center" vertical="center"/>
    </xf>
    <xf numFmtId="3" fontId="30" fillId="0" borderId="1" xfId="50" applyNumberFormat="1" applyFont="1" applyFill="1" applyBorder="1" applyAlignment="1" applyProtection="1">
      <alignment horizontal="center" vertical="center"/>
    </xf>
    <xf numFmtId="186" fontId="30" fillId="0" borderId="1" xfId="50" applyNumberFormat="1" applyFont="1" applyFill="1" applyBorder="1" applyAlignment="1" applyProtection="1">
      <alignment horizontal="center" vertical="center"/>
    </xf>
    <xf numFmtId="49" fontId="30" fillId="0" borderId="1" xfId="50" applyNumberFormat="1" applyFont="1" applyFill="1" applyBorder="1" applyAlignment="1" applyProtection="1">
      <alignment horizontal="center" vertical="center" wrapText="1"/>
    </xf>
    <xf numFmtId="0" fontId="35" fillId="0" borderId="1" xfId="0" applyFont="1" applyFill="1" applyBorder="1" applyAlignment="1" applyProtection="1">
      <alignment vertical="center"/>
    </xf>
    <xf numFmtId="181" fontId="14" fillId="0" borderId="1" xfId="1" applyNumberFormat="1" applyFont="1" applyFill="1" applyBorder="1" applyAlignment="1" applyProtection="1">
      <alignment horizontal="right" vertical="center" wrapText="1"/>
    </xf>
    <xf numFmtId="0" fontId="36" fillId="0" borderId="1" xfId="0" applyFont="1" applyFill="1" applyBorder="1" applyAlignment="1" applyProtection="1">
      <alignment vertical="center"/>
    </xf>
    <xf numFmtId="181" fontId="13" fillId="0" borderId="1" xfId="1" applyNumberFormat="1" applyFont="1" applyFill="1" applyBorder="1" applyAlignment="1" applyProtection="1">
      <alignment horizontal="right" vertical="center" wrapText="1"/>
    </xf>
    <xf numFmtId="0" fontId="35" fillId="0" borderId="1" xfId="0" applyFont="1" applyFill="1" applyBorder="1" applyAlignment="1" applyProtection="1">
      <alignment horizontal="left" vertical="center"/>
    </xf>
    <xf numFmtId="0" fontId="36" fillId="0" borderId="1" xfId="0" applyFont="1" applyFill="1" applyBorder="1" applyAlignment="1" applyProtection="1">
      <alignment horizontal="left" vertical="center" wrapText="1" indent="1"/>
    </xf>
    <xf numFmtId="0" fontId="36" fillId="0" borderId="1" xfId="0" applyFont="1" applyFill="1" applyBorder="1" applyAlignment="1" applyProtection="1">
      <alignment horizontal="left" vertical="center"/>
    </xf>
    <xf numFmtId="0" fontId="36" fillId="0" borderId="1" xfId="50" applyFont="1" applyFill="1" applyBorder="1" applyAlignment="1" applyProtection="1">
      <alignment horizontal="left" vertical="center" wrapText="1" indent="1"/>
    </xf>
    <xf numFmtId="0" fontId="37" fillId="0" borderId="1" xfId="0" applyFont="1" applyFill="1" applyBorder="1" applyAlignment="1" applyProtection="1"/>
    <xf numFmtId="0" fontId="35" fillId="0" borderId="1" xfId="0" applyFont="1" applyFill="1" applyBorder="1" applyAlignment="1" applyProtection="1">
      <alignment horizontal="center" vertical="center"/>
    </xf>
    <xf numFmtId="0" fontId="1" fillId="0" borderId="0" xfId="0" applyFont="1" applyFill="1" applyProtection="1">
      <alignment vertical="center"/>
    </xf>
    <xf numFmtId="0" fontId="2" fillId="0" borderId="0" xfId="0" applyFont="1" applyFill="1" applyProtection="1">
      <alignment vertical="center"/>
    </xf>
    <xf numFmtId="0" fontId="3" fillId="0" borderId="0" xfId="0" applyFont="1" applyFill="1" applyProtection="1">
      <alignment vertical="center"/>
    </xf>
    <xf numFmtId="0" fontId="21" fillId="0" borderId="0" xfId="0" applyFont="1" applyFill="1" applyProtection="1">
      <alignment vertical="center"/>
    </xf>
    <xf numFmtId="0" fontId="0" fillId="2" borderId="0" xfId="0" applyFill="1" applyProtection="1">
      <alignment vertical="center"/>
    </xf>
    <xf numFmtId="0" fontId="0" fillId="3" borderId="0" xfId="0" applyFill="1" applyProtection="1">
      <alignment vertical="center"/>
    </xf>
    <xf numFmtId="0" fontId="11" fillId="0" borderId="0" xfId="0" applyFont="1" applyFill="1" applyAlignment="1" applyProtection="1">
      <alignment horizontal="center" vertical="center"/>
    </xf>
    <xf numFmtId="0" fontId="0" fillId="0" borderId="0" xfId="0" applyFill="1" applyAlignment="1" applyProtection="1">
      <alignment vertical="center" shrinkToFit="1"/>
    </xf>
    <xf numFmtId="0" fontId="0" fillId="0" borderId="0" xfId="0" applyFill="1" applyProtection="1">
      <alignment vertical="center"/>
    </xf>
    <xf numFmtId="0" fontId="1" fillId="0" borderId="0" xfId="0" applyFont="1" applyFill="1" applyAlignment="1" applyProtection="1">
      <alignment horizontal="left" vertical="center"/>
    </xf>
    <xf numFmtId="0" fontId="1" fillId="0" borderId="0" xfId="0" applyFont="1" applyFill="1" applyAlignment="1" applyProtection="1">
      <alignment vertical="center" shrinkToFit="1"/>
    </xf>
    <xf numFmtId="0" fontId="8" fillId="0" borderId="0" xfId="0" applyFont="1" applyFill="1" applyAlignment="1" applyProtection="1">
      <alignment horizontal="center" vertical="center"/>
    </xf>
    <xf numFmtId="0" fontId="3" fillId="0" borderId="0" xfId="0" applyFont="1" applyFill="1" applyAlignment="1" applyProtection="1">
      <alignment horizontal="center" vertical="center"/>
    </xf>
    <xf numFmtId="0" fontId="3" fillId="0" borderId="0" xfId="0" applyFont="1" applyFill="1" applyAlignment="1" applyProtection="1">
      <alignment vertical="center" shrinkToFit="1"/>
    </xf>
    <xf numFmtId="0" fontId="3" fillId="0" borderId="0" xfId="0" applyFont="1" applyFill="1" applyAlignment="1" applyProtection="1">
      <alignment horizontal="right" vertical="center"/>
    </xf>
    <xf numFmtId="0" fontId="38" fillId="0" borderId="1" xfId="0" applyFont="1" applyFill="1" applyBorder="1" applyAlignment="1" applyProtection="1">
      <alignment horizontal="center" vertical="center" wrapText="1"/>
    </xf>
    <xf numFmtId="0" fontId="39" fillId="0" borderId="1" xfId="0" applyFont="1" applyFill="1" applyBorder="1" applyAlignment="1" applyProtection="1">
      <alignment horizontal="center" vertical="center" shrinkToFit="1"/>
    </xf>
    <xf numFmtId="0" fontId="39" fillId="0" borderId="1" xfId="0" applyFont="1" applyFill="1" applyBorder="1" applyAlignment="1" applyProtection="1">
      <alignment horizontal="center" vertical="center" wrapText="1"/>
    </xf>
    <xf numFmtId="0" fontId="39" fillId="0" borderId="1" xfId="0" applyFont="1" applyFill="1" applyBorder="1" applyAlignment="1" applyProtection="1">
      <alignment vertical="center" shrinkToFit="1"/>
    </xf>
    <xf numFmtId="0" fontId="39" fillId="0" borderId="1" xfId="0" applyFont="1" applyFill="1" applyBorder="1" applyAlignment="1" applyProtection="1">
      <alignment vertical="center" wrapText="1"/>
    </xf>
    <xf numFmtId="49" fontId="40" fillId="0" borderId="2" xfId="0" applyNumberFormat="1" applyFont="1" applyFill="1" applyBorder="1" applyAlignment="1" applyProtection="1">
      <alignment horizontal="left" vertical="center"/>
    </xf>
    <xf numFmtId="0" fontId="26" fillId="0" borderId="2" xfId="0" applyFont="1" applyFill="1" applyBorder="1" applyAlignment="1" applyProtection="1">
      <alignment horizontal="center" vertical="center" shrinkToFit="1"/>
    </xf>
    <xf numFmtId="181" fontId="41" fillId="0" borderId="5" xfId="1" applyNumberFormat="1" applyFont="1" applyFill="1" applyBorder="1" applyAlignment="1" applyProtection="1">
      <alignment horizontal="right" vertical="center" wrapText="1"/>
    </xf>
    <xf numFmtId="0" fontId="42" fillId="0" borderId="0" xfId="0" applyFont="1" applyFill="1" applyBorder="1" applyAlignment="1" applyProtection="1">
      <alignment horizontal="center" vertical="center"/>
    </xf>
    <xf numFmtId="0" fontId="40" fillId="0" borderId="2" xfId="0" applyFont="1" applyFill="1" applyBorder="1" applyAlignment="1" applyProtection="1">
      <alignment horizontal="left" vertical="center"/>
    </xf>
    <xf numFmtId="0" fontId="41" fillId="0" borderId="5" xfId="1" applyNumberFormat="1" applyFont="1" applyFill="1" applyBorder="1" applyAlignment="1" applyProtection="1">
      <alignment horizontal="center" vertical="center"/>
    </xf>
    <xf numFmtId="0" fontId="26" fillId="0" borderId="2" xfId="0" applyFont="1" applyFill="1" applyBorder="1" applyAlignment="1" applyProtection="1">
      <alignment vertical="center" shrinkToFit="1"/>
    </xf>
    <xf numFmtId="49" fontId="43" fillId="0" borderId="2" xfId="0" applyNumberFormat="1" applyFont="1" applyFill="1" applyBorder="1" applyAlignment="1" applyProtection="1">
      <alignment horizontal="left" vertical="center"/>
    </xf>
    <xf numFmtId="0" fontId="44" fillId="0" borderId="2" xfId="0" applyFont="1" applyFill="1" applyBorder="1" applyAlignment="1" applyProtection="1">
      <alignment vertical="center" shrinkToFit="1"/>
    </xf>
    <xf numFmtId="182" fontId="45" fillId="0" borderId="5" xfId="1" applyNumberFormat="1" applyFont="1" applyFill="1" applyBorder="1" applyAlignment="1" applyProtection="1">
      <alignment horizontal="right" vertical="center" wrapText="1"/>
    </xf>
    <xf numFmtId="49" fontId="43" fillId="0" borderId="5" xfId="0" applyNumberFormat="1" applyFont="1" applyFill="1" applyBorder="1" applyAlignment="1" applyProtection="1">
      <alignment horizontal="left" vertical="center"/>
    </xf>
    <xf numFmtId="49" fontId="41" fillId="0" borderId="5" xfId="1" applyNumberFormat="1" applyFont="1" applyFill="1" applyBorder="1" applyAlignment="1" applyProtection="1">
      <alignment horizontal="center" vertical="center"/>
    </xf>
    <xf numFmtId="0" fontId="42" fillId="0" borderId="2" xfId="0" applyFont="1" applyFill="1" applyBorder="1" applyAlignment="1" applyProtection="1">
      <alignment vertical="center" shrinkToFit="1"/>
    </xf>
    <xf numFmtId="182" fontId="41" fillId="0" borderId="5" xfId="1" applyNumberFormat="1" applyFont="1" applyFill="1" applyBorder="1" applyAlignment="1" applyProtection="1">
      <alignment horizontal="right" vertical="center" wrapText="1"/>
    </xf>
    <xf numFmtId="0" fontId="46" fillId="0" borderId="2" xfId="0" applyFont="1" applyFill="1" applyBorder="1" applyAlignment="1" applyProtection="1">
      <alignment vertical="center" shrinkToFit="1"/>
    </xf>
    <xf numFmtId="181" fontId="45" fillId="0" borderId="5" xfId="1" applyNumberFormat="1" applyFont="1" applyFill="1" applyBorder="1" applyAlignment="1" applyProtection="1">
      <alignment horizontal="right" vertical="center" wrapText="1"/>
    </xf>
    <xf numFmtId="0" fontId="47" fillId="0" borderId="1" xfId="0" applyFont="1" applyFill="1" applyBorder="1" applyAlignment="1" applyProtection="1">
      <alignment vertical="center" shrinkToFit="1"/>
    </xf>
    <xf numFmtId="187" fontId="41" fillId="0" borderId="5" xfId="1" applyNumberFormat="1" applyFont="1" applyFill="1" applyBorder="1" applyAlignment="1" applyProtection="1">
      <alignment horizontal="center" vertical="center"/>
    </xf>
    <xf numFmtId="0" fontId="45" fillId="0" borderId="5" xfId="1" applyNumberFormat="1" applyFont="1" applyFill="1" applyBorder="1" applyAlignment="1" applyProtection="1">
      <alignment horizontal="center" vertical="center"/>
    </xf>
    <xf numFmtId="188" fontId="45" fillId="0" borderId="5" xfId="1" applyNumberFormat="1" applyFont="1" applyFill="1" applyBorder="1" applyAlignment="1" applyProtection="1">
      <alignment horizontal="center" vertical="center"/>
    </xf>
    <xf numFmtId="49" fontId="48" fillId="0" borderId="2" xfId="0" applyNumberFormat="1" applyFont="1" applyFill="1" applyBorder="1" applyAlignment="1" applyProtection="1">
      <alignment horizontal="left" vertical="center"/>
    </xf>
    <xf numFmtId="0" fontId="22" fillId="0" borderId="2" xfId="0" applyFont="1" applyFill="1" applyBorder="1" applyAlignment="1" applyProtection="1">
      <alignment horizontal="center" vertical="center" shrinkToFit="1"/>
    </xf>
    <xf numFmtId="181" fontId="14" fillId="0" borderId="5" xfId="1" applyNumberFormat="1" applyFont="1" applyFill="1" applyBorder="1" applyAlignment="1" applyProtection="1">
      <alignment horizontal="right" vertical="center" wrapText="1"/>
    </xf>
    <xf numFmtId="0" fontId="49" fillId="0" borderId="0" xfId="0" applyFont="1" applyFill="1" applyBorder="1" applyAlignment="1" applyProtection="1">
      <alignment horizontal="center" vertical="center"/>
    </xf>
    <xf numFmtId="0" fontId="1" fillId="0" borderId="0" xfId="0" applyFont="1" applyFill="1" applyAlignment="1" applyProtection="1">
      <alignment vertical="center"/>
      <protection locked="0"/>
    </xf>
    <xf numFmtId="0" fontId="2" fillId="0" borderId="0" xfId="0" applyFont="1" applyFill="1" applyAlignment="1" applyProtection="1">
      <alignment vertical="center"/>
      <protection locked="0"/>
    </xf>
    <xf numFmtId="0" fontId="3" fillId="0" borderId="0" xfId="0" applyFont="1" applyFill="1" applyAlignment="1" applyProtection="1">
      <alignment vertical="center"/>
      <protection locked="0"/>
    </xf>
    <xf numFmtId="0" fontId="21" fillId="0" borderId="0" xfId="0" applyFont="1" applyFill="1" applyAlignment="1" applyProtection="1">
      <alignment vertical="center"/>
      <protection locked="0"/>
    </xf>
    <xf numFmtId="0" fontId="11" fillId="0" borderId="0" xfId="0" applyFont="1" applyFill="1" applyAlignment="1" applyProtection="1">
      <alignment horizontal="center" vertical="center"/>
      <protection locked="0"/>
    </xf>
    <xf numFmtId="0" fontId="0" fillId="0" borderId="0" xfId="0" applyFill="1" applyAlignment="1" applyProtection="1">
      <alignment vertical="center" shrinkToFit="1"/>
      <protection locked="0"/>
    </xf>
    <xf numFmtId="0" fontId="0" fillId="0" borderId="0" xfId="0" applyFill="1" applyAlignment="1" applyProtection="1">
      <alignment vertical="center"/>
      <protection locked="0"/>
    </xf>
    <xf numFmtId="0" fontId="1" fillId="0" borderId="0" xfId="0" applyFont="1" applyFill="1" applyAlignment="1" applyProtection="1">
      <alignment vertical="center"/>
    </xf>
    <xf numFmtId="0" fontId="2" fillId="0" borderId="0" xfId="0" applyFont="1" applyFill="1" applyAlignment="1" applyProtection="1">
      <alignment vertical="center"/>
    </xf>
    <xf numFmtId="0" fontId="3" fillId="0" borderId="0" xfId="0" applyFont="1" applyFill="1" applyAlignment="1" applyProtection="1">
      <alignment vertical="center"/>
    </xf>
    <xf numFmtId="0" fontId="21" fillId="0" borderId="0" xfId="0" applyFont="1" applyFill="1" applyAlignment="1" applyProtection="1">
      <alignment vertical="center"/>
    </xf>
    <xf numFmtId="49" fontId="13" fillId="0" borderId="2" xfId="0" applyNumberFormat="1" applyFont="1" applyFill="1" applyBorder="1" applyAlignment="1" applyProtection="1">
      <alignment horizontal="center" vertical="center"/>
    </xf>
    <xf numFmtId="0" fontId="46" fillId="0" borderId="2" xfId="0" applyNumberFormat="1" applyFont="1" applyFill="1" applyBorder="1" applyAlignment="1" applyProtection="1">
      <alignment horizontal="center" vertical="center"/>
    </xf>
    <xf numFmtId="0" fontId="50" fillId="0" borderId="0" xfId="0" applyFont="1" applyFill="1" applyBorder="1" applyAlignment="1" applyProtection="1"/>
    <xf numFmtId="0" fontId="51" fillId="0" borderId="0" xfId="0" applyFont="1" applyFill="1" applyBorder="1" applyAlignment="1" applyProtection="1"/>
    <xf numFmtId="182" fontId="13" fillId="0" borderId="5" xfId="1" applyNumberFormat="1" applyFont="1" applyFill="1" applyBorder="1" applyAlignment="1" applyProtection="1">
      <alignment horizontal="right" vertical="center" wrapText="1"/>
    </xf>
    <xf numFmtId="0" fontId="52" fillId="0" borderId="0" xfId="0" applyFont="1" applyFill="1" applyBorder="1" applyAlignment="1" applyProtection="1"/>
    <xf numFmtId="189" fontId="13" fillId="0" borderId="5" xfId="1" applyNumberFormat="1" applyFont="1" applyFill="1" applyBorder="1" applyAlignment="1" applyProtection="1">
      <alignment horizontal="center" vertical="center"/>
    </xf>
    <xf numFmtId="0" fontId="15" fillId="0" borderId="2" xfId="0" applyNumberFormat="1" applyFont="1" applyFill="1" applyBorder="1" applyAlignment="1" applyProtection="1">
      <alignment vertical="center"/>
    </xf>
    <xf numFmtId="49" fontId="15" fillId="0" borderId="2" xfId="0" applyNumberFormat="1" applyFont="1" applyFill="1" applyBorder="1" applyAlignment="1" applyProtection="1">
      <alignment vertical="center"/>
    </xf>
    <xf numFmtId="189" fontId="34" fillId="0" borderId="5" xfId="1" applyNumberFormat="1" applyFont="1" applyFill="1" applyBorder="1" applyAlignment="1" applyProtection="1">
      <alignment horizontal="center" vertical="center"/>
    </xf>
    <xf numFmtId="0" fontId="0" fillId="0" borderId="0" xfId="0" applyFill="1" applyAlignment="1">
      <alignment horizontal="center" vertical="center"/>
    </xf>
    <xf numFmtId="49" fontId="53" fillId="0" borderId="0" xfId="0" applyNumberFormat="1" applyFont="1" applyFill="1" applyAlignment="1">
      <alignment horizontal="center"/>
    </xf>
    <xf numFmtId="49" fontId="1" fillId="0" borderId="0" xfId="0" applyNumberFormat="1" applyFont="1" applyFill="1" applyAlignment="1">
      <alignment horizontal="center" vertical="center"/>
    </xf>
    <xf numFmtId="49" fontId="8" fillId="0" borderId="0" xfId="0" applyNumberFormat="1" applyFont="1" applyFill="1" applyAlignment="1">
      <alignment horizontal="center" vertical="center"/>
    </xf>
    <xf numFmtId="0" fontId="8" fillId="0" borderId="0" xfId="0" applyFont="1" applyFill="1" applyAlignment="1">
      <alignment horizontal="center" vertical="center"/>
    </xf>
    <xf numFmtId="0" fontId="3" fillId="0" borderId="0" xfId="0" applyFont="1" applyFill="1" applyAlignment="1">
      <alignment horizontal="right" vertical="center"/>
    </xf>
    <xf numFmtId="49" fontId="30" fillId="0" borderId="2" xfId="0" applyNumberFormat="1" applyFont="1" applyFill="1" applyBorder="1" applyAlignment="1">
      <alignment horizontal="center" vertical="center" wrapText="1"/>
    </xf>
    <xf numFmtId="0" fontId="30" fillId="0" borderId="1" xfId="0" applyFont="1" applyFill="1" applyBorder="1" applyAlignment="1">
      <alignment horizontal="center" vertical="center" wrapText="1"/>
    </xf>
    <xf numFmtId="0" fontId="54" fillId="0" borderId="1" xfId="0" applyFont="1" applyFill="1" applyBorder="1" applyAlignment="1">
      <alignment horizontal="center" vertical="center" wrapText="1"/>
    </xf>
    <xf numFmtId="0" fontId="54" fillId="0" borderId="1" xfId="0" applyFont="1" applyFill="1" applyBorder="1" applyAlignment="1" applyProtection="1">
      <alignment horizontal="center" vertical="center" wrapText="1"/>
    </xf>
    <xf numFmtId="0" fontId="54" fillId="0" borderId="1" xfId="0" applyFont="1" applyFill="1" applyBorder="1" applyAlignment="1">
      <alignment horizontal="center" vertical="center"/>
    </xf>
    <xf numFmtId="0" fontId="54" fillId="0" borderId="6" xfId="0" applyFont="1" applyFill="1" applyBorder="1" applyAlignment="1">
      <alignment horizontal="center" vertical="center" wrapText="1"/>
    </xf>
    <xf numFmtId="0" fontId="54" fillId="0" borderId="7" xfId="0" applyFont="1" applyFill="1" applyBorder="1" applyAlignment="1">
      <alignment horizontal="center" vertical="center" wrapText="1"/>
    </xf>
    <xf numFmtId="0" fontId="54" fillId="0" borderId="8" xfId="0" applyFont="1" applyFill="1" applyBorder="1" applyAlignment="1">
      <alignment horizontal="center" vertical="center" wrapText="1"/>
    </xf>
    <xf numFmtId="0" fontId="54" fillId="0" borderId="9" xfId="0" applyFont="1" applyFill="1" applyBorder="1" applyAlignment="1">
      <alignment horizontal="center" vertical="center" wrapText="1"/>
    </xf>
    <xf numFmtId="0" fontId="54" fillId="0" borderId="10" xfId="0" applyFont="1" applyFill="1" applyBorder="1" applyAlignment="1">
      <alignment horizontal="center" vertical="center" wrapText="1"/>
    </xf>
    <xf numFmtId="0" fontId="0" fillId="0" borderId="0" xfId="0" applyFont="1" applyFill="1" applyAlignment="1">
      <alignment horizontal="center" vertical="center"/>
    </xf>
    <xf numFmtId="49" fontId="29" fillId="0" borderId="2" xfId="0" applyNumberFormat="1" applyFont="1" applyFill="1" applyBorder="1" applyAlignment="1" applyProtection="1">
      <alignment horizontal="left" vertical="center"/>
    </xf>
    <xf numFmtId="49" fontId="13" fillId="0" borderId="5" xfId="1" applyNumberFormat="1" applyFont="1" applyFill="1" applyBorder="1" applyAlignment="1" applyProtection="1">
      <alignment horizontal="center" vertical="center"/>
    </xf>
    <xf numFmtId="0" fontId="15" fillId="0" borderId="2" xfId="0" applyFont="1" applyFill="1" applyBorder="1" applyAlignment="1">
      <alignment vertical="center" shrinkToFit="1"/>
    </xf>
    <xf numFmtId="0" fontId="34" fillId="0" borderId="2" xfId="0" applyNumberFormat="1" applyFont="1" applyFill="1" applyBorder="1" applyAlignment="1" applyProtection="1">
      <alignment vertical="center" shrinkToFit="1"/>
    </xf>
    <xf numFmtId="182" fontId="14" fillId="0" borderId="5" xfId="1" applyNumberFormat="1" applyFont="1" applyFill="1" applyBorder="1" applyAlignment="1" applyProtection="1">
      <alignment horizontal="right" vertical="center" wrapText="1"/>
    </xf>
    <xf numFmtId="0" fontId="34" fillId="0" borderId="2" xfId="0" applyFont="1" applyFill="1" applyBorder="1" applyAlignment="1" applyProtection="1">
      <alignment vertical="center"/>
    </xf>
    <xf numFmtId="0" fontId="55" fillId="0" borderId="2" xfId="0" applyFont="1" applyFill="1" applyBorder="1" applyAlignment="1" applyProtection="1">
      <alignment vertical="center"/>
    </xf>
    <xf numFmtId="0" fontId="49" fillId="0" borderId="2" xfId="0" applyFont="1" applyFill="1" applyBorder="1" applyAlignment="1" applyProtection="1">
      <alignment vertical="center" shrinkToFit="1"/>
    </xf>
    <xf numFmtId="49" fontId="13" fillId="0" borderId="11" xfId="1" applyNumberFormat="1" applyFont="1" applyFill="1" applyBorder="1" applyAlignment="1" applyProtection="1">
      <alignment horizontal="center" vertical="center"/>
    </xf>
    <xf numFmtId="0" fontId="15" fillId="0" borderId="11" xfId="0" applyFont="1" applyFill="1" applyBorder="1" applyAlignment="1" applyProtection="1">
      <alignment vertical="center" shrinkToFit="1"/>
    </xf>
    <xf numFmtId="49" fontId="13" fillId="0" borderId="1" xfId="1" applyNumberFormat="1" applyFont="1" applyFill="1" applyBorder="1" applyAlignment="1" applyProtection="1">
      <alignment horizontal="center" vertical="center"/>
    </xf>
    <xf numFmtId="0" fontId="15" fillId="0" borderId="1" xfId="0" applyFont="1" applyFill="1" applyBorder="1" applyAlignment="1" applyProtection="1">
      <alignment vertical="center" shrinkToFit="1"/>
    </xf>
    <xf numFmtId="0" fontId="46" fillId="0" borderId="1" xfId="0" applyFont="1" applyFill="1" applyBorder="1" applyAlignment="1" applyProtection="1">
      <alignment vertical="center" shrinkToFit="1"/>
    </xf>
    <xf numFmtId="0" fontId="15" fillId="0" borderId="5" xfId="0" applyFont="1" applyFill="1" applyBorder="1" applyAlignment="1" applyProtection="1">
      <alignment vertical="center" shrinkToFit="1"/>
    </xf>
    <xf numFmtId="0" fontId="29" fillId="0" borderId="2" xfId="0" applyFont="1" applyFill="1" applyBorder="1" applyAlignment="1" applyProtection="1">
      <alignment vertical="center"/>
    </xf>
    <xf numFmtId="0" fontId="46" fillId="0" borderId="2" xfId="0" applyFont="1" applyFill="1" applyBorder="1" applyAlignment="1">
      <alignment vertical="center" shrinkToFit="1"/>
    </xf>
    <xf numFmtId="0" fontId="56" fillId="0" borderId="2" xfId="0" applyFont="1" applyFill="1" applyBorder="1" applyAlignment="1">
      <alignment vertical="center" shrinkToFit="1"/>
    </xf>
    <xf numFmtId="182" fontId="57" fillId="0" borderId="5" xfId="1" applyNumberFormat="1" applyFont="1" applyFill="1" applyBorder="1" applyAlignment="1" applyProtection="1">
      <alignment horizontal="right" vertical="center" wrapText="1"/>
    </xf>
    <xf numFmtId="0" fontId="29" fillId="0" borderId="0" xfId="0" applyFont="1" applyFill="1" applyBorder="1" applyAlignment="1" applyProtection="1"/>
    <xf numFmtId="182" fontId="58" fillId="0" borderId="5" xfId="1" applyNumberFormat="1" applyFont="1" applyFill="1" applyBorder="1" applyAlignment="1" applyProtection="1">
      <alignment horizontal="right" vertical="center" wrapText="1"/>
    </xf>
    <xf numFmtId="49" fontId="58" fillId="0" borderId="5" xfId="1" applyNumberFormat="1" applyFont="1" applyFill="1" applyBorder="1" applyAlignment="1" applyProtection="1">
      <alignment horizontal="center" vertical="center"/>
    </xf>
    <xf numFmtId="0" fontId="26" fillId="0" borderId="2" xfId="0" applyFont="1" applyFill="1" applyBorder="1" applyAlignment="1">
      <alignment vertical="center" shrinkToFit="1"/>
    </xf>
    <xf numFmtId="0" fontId="8" fillId="0" borderId="0" xfId="0" applyFont="1" applyAlignment="1">
      <alignment horizontal="center" vertical="center"/>
    </xf>
    <xf numFmtId="0" fontId="3" fillId="0" borderId="0" xfId="0" applyFont="1" applyAlignment="1">
      <alignment horizontal="righ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2" fillId="0" borderId="1" xfId="0" applyFont="1" applyBorder="1">
      <alignment vertical="center"/>
    </xf>
    <xf numFmtId="190" fontId="59" fillId="0" borderId="1" xfId="1" applyNumberFormat="1" applyFont="1" applyFill="1" applyBorder="1" applyAlignment="1">
      <alignment horizontal="right" vertical="center"/>
    </xf>
    <xf numFmtId="186" fontId="59" fillId="0" borderId="1" xfId="1" applyNumberFormat="1" applyFont="1" applyFill="1" applyBorder="1">
      <alignment vertical="center"/>
    </xf>
    <xf numFmtId="0" fontId="42" fillId="0" borderId="1" xfId="0" applyFont="1" applyFill="1" applyBorder="1" applyAlignment="1">
      <alignment vertical="center" wrapText="1"/>
    </xf>
    <xf numFmtId="186" fontId="0" fillId="0" borderId="0" xfId="0" applyNumberFormat="1">
      <alignment vertical="center"/>
    </xf>
    <xf numFmtId="0" fontId="10" fillId="0" borderId="1" xfId="0" applyFont="1" applyBorder="1" applyAlignment="1">
      <alignment horizontal="center" vertical="center" shrinkToFit="1"/>
    </xf>
    <xf numFmtId="186" fontId="27" fillId="0" borderId="1" xfId="1" applyNumberFormat="1" applyFont="1" applyFill="1" applyBorder="1" applyAlignment="1">
      <alignment horizontal="center" vertical="center" wrapText="1" shrinkToFit="1"/>
    </xf>
    <xf numFmtId="186" fontId="27" fillId="0" borderId="1" xfId="1" applyNumberFormat="1" applyFont="1" applyFill="1" applyBorder="1" applyAlignment="1">
      <alignment horizontal="center" vertical="center"/>
    </xf>
    <xf numFmtId="0" fontId="0" fillId="0" borderId="1" xfId="0" applyBorder="1">
      <alignment vertical="center"/>
    </xf>
    <xf numFmtId="0" fontId="10" fillId="0" borderId="1" xfId="0" applyFont="1" applyBorder="1" applyAlignment="1">
      <alignment horizontal="left" vertical="center" shrinkToFit="1"/>
    </xf>
    <xf numFmtId="186" fontId="27" fillId="0" borderId="1" xfId="1" applyNumberFormat="1" applyFont="1" applyFill="1" applyBorder="1" applyAlignment="1">
      <alignment horizontal="right" vertical="center" wrapText="1" shrinkToFit="1"/>
    </xf>
    <xf numFmtId="0" fontId="6" fillId="0" borderId="1" xfId="0" applyFont="1" applyBorder="1">
      <alignment vertical="center"/>
    </xf>
    <xf numFmtId="0" fontId="12" fillId="0" borderId="1" xfId="0" applyFont="1" applyBorder="1" applyAlignment="1">
      <alignment horizontal="left" vertical="center" shrinkToFit="1"/>
    </xf>
    <xf numFmtId="186" fontId="59" fillId="0" borderId="1" xfId="1" applyNumberFormat="1" applyFont="1" applyFill="1" applyBorder="1" applyAlignment="1">
      <alignment horizontal="right" vertical="center" wrapText="1" shrinkToFit="1"/>
    </xf>
    <xf numFmtId="186" fontId="60" fillId="0" borderId="1" xfId="1" applyNumberFormat="1" applyFont="1" applyFill="1" applyBorder="1" applyAlignment="1">
      <alignment horizontal="right" vertical="center" wrapText="1" shrinkToFit="1"/>
    </xf>
    <xf numFmtId="0" fontId="61" fillId="0" borderId="1" xfId="0" applyFont="1" applyBorder="1">
      <alignment vertical="center"/>
    </xf>
    <xf numFmtId="0" fontId="0" fillId="0" borderId="1" xfId="0" applyBorder="1" applyAlignment="1">
      <alignment vertical="center" shrinkToFit="1"/>
    </xf>
    <xf numFmtId="0" fontId="0" fillId="4" borderId="1" xfId="0" applyFill="1" applyBorder="1">
      <alignment vertical="center"/>
    </xf>
    <xf numFmtId="0" fontId="0" fillId="0" borderId="1" xfId="0" applyFill="1" applyBorder="1">
      <alignment vertical="center"/>
    </xf>
    <xf numFmtId="0" fontId="61" fillId="0" borderId="1" xfId="0" applyFont="1" applyBorder="1" applyAlignment="1">
      <alignment horizontal="left" vertical="center" shrinkToFit="1"/>
    </xf>
    <xf numFmtId="0" fontId="62" fillId="0" borderId="1" xfId="0" applyFont="1" applyBorder="1" applyAlignment="1">
      <alignment vertical="center" shrinkToFit="1"/>
    </xf>
    <xf numFmtId="186" fontId="59" fillId="5" borderId="1" xfId="1" applyNumberFormat="1" applyFont="1" applyFill="1" applyBorder="1" applyAlignment="1">
      <alignment horizontal="right" vertical="center" wrapText="1" shrinkToFit="1"/>
    </xf>
    <xf numFmtId="0" fontId="63" fillId="0" borderId="1" xfId="0" applyFont="1" applyBorder="1" applyAlignment="1">
      <alignment vertical="center" shrinkToFit="1"/>
    </xf>
    <xf numFmtId="0" fontId="0" fillId="0" borderId="7" xfId="0" applyBorder="1">
      <alignment vertical="center"/>
    </xf>
    <xf numFmtId="0" fontId="4" fillId="0" borderId="0" xfId="0" applyFont="1">
      <alignment vertical="center"/>
    </xf>
    <xf numFmtId="0" fontId="25" fillId="0" borderId="1" xfId="0" applyFont="1" applyFill="1" applyBorder="1" applyAlignment="1">
      <alignment horizontal="center" vertical="center"/>
    </xf>
    <xf numFmtId="0" fontId="25" fillId="0" borderId="12" xfId="0" applyFont="1" applyFill="1" applyBorder="1" applyAlignment="1">
      <alignment horizontal="center" vertical="center"/>
    </xf>
    <xf numFmtId="0" fontId="25" fillId="0" borderId="9" xfId="0" applyFont="1" applyFill="1" applyBorder="1" applyAlignment="1">
      <alignment horizontal="center" vertical="center"/>
    </xf>
    <xf numFmtId="0" fontId="42" fillId="0" borderId="1" xfId="0" applyFont="1" applyFill="1" applyBorder="1">
      <alignment vertical="center"/>
    </xf>
    <xf numFmtId="186" fontId="59" fillId="0" borderId="12" xfId="1" applyNumberFormat="1" applyFont="1" applyFill="1" applyBorder="1">
      <alignment vertical="center"/>
    </xf>
    <xf numFmtId="0" fontId="42" fillId="0" borderId="9" xfId="0" applyFont="1" applyFill="1" applyBorder="1">
      <alignment vertical="center"/>
    </xf>
    <xf numFmtId="0" fontId="42" fillId="0" borderId="1" xfId="0" applyFont="1" applyFill="1" applyBorder="1" applyAlignment="1">
      <alignment horizontal="left" vertical="center" indent="1"/>
    </xf>
    <xf numFmtId="0" fontId="42" fillId="0" borderId="9" xfId="0" applyFont="1" applyFill="1" applyBorder="1" applyAlignment="1">
      <alignment horizontal="left" vertical="center" indent="1"/>
    </xf>
    <xf numFmtId="0" fontId="42" fillId="0" borderId="9" xfId="0" applyFont="1" applyFill="1" applyBorder="1" applyAlignment="1">
      <alignment horizontal="left" vertical="center" indent="2"/>
    </xf>
    <xf numFmtId="0" fontId="26" fillId="0" borderId="1" xfId="0" applyFont="1" applyFill="1" applyBorder="1" applyAlignment="1">
      <alignment horizontal="center" vertical="center"/>
    </xf>
    <xf numFmtId="186" fontId="27" fillId="0" borderId="1" xfId="1" applyNumberFormat="1" applyFont="1" applyFill="1" applyBorder="1">
      <alignment vertical="center"/>
    </xf>
    <xf numFmtId="186" fontId="27" fillId="0" borderId="12" xfId="1" applyNumberFormat="1" applyFont="1" applyFill="1" applyBorder="1">
      <alignment vertical="center"/>
    </xf>
    <xf numFmtId="0" fontId="26" fillId="0" borderId="9" xfId="0" applyFont="1" applyFill="1" applyBorder="1" applyAlignment="1">
      <alignment horizontal="center" vertical="center"/>
    </xf>
    <xf numFmtId="3" fontId="64" fillId="0" borderId="0" xfId="0" applyNumberFormat="1" applyFont="1" applyAlignment="1">
      <alignment horizontal="justify" vertical="center"/>
    </xf>
    <xf numFmtId="0" fontId="65" fillId="0" borderId="0" xfId="0" applyFont="1" applyAlignment="1">
      <alignment horizontal="center" vertical="center"/>
    </xf>
    <xf numFmtId="0" fontId="25" fillId="0" borderId="0" xfId="0" applyFont="1" applyAlignment="1">
      <alignment horizontal="center" vertical="center"/>
    </xf>
    <xf numFmtId="0" fontId="4" fillId="0" borderId="0" xfId="0" applyFont="1" applyProtection="1">
      <alignment vertical="center"/>
    </xf>
    <xf numFmtId="186" fontId="59" fillId="0" borderId="1" xfId="54" applyNumberFormat="1" applyFont="1" applyFill="1" applyBorder="1" applyAlignment="1">
      <alignment vertical="center"/>
    </xf>
    <xf numFmtId="186" fontId="11" fillId="0" borderId="1" xfId="1" applyNumberFormat="1" applyFont="1" applyFill="1" applyBorder="1">
      <alignment vertical="center"/>
    </xf>
    <xf numFmtId="186" fontId="59" fillId="0" borderId="0" xfId="1" applyNumberFormat="1" applyFont="1" applyFill="1">
      <alignment vertical="center"/>
    </xf>
    <xf numFmtId="0" fontId="0" fillId="0" borderId="1" xfId="0" applyBorder="1" applyAlignment="1">
      <alignment horizontal="center" vertical="center"/>
    </xf>
    <xf numFmtId="186" fontId="59" fillId="6" borderId="0" xfId="1" applyNumberFormat="1" applyFont="1" applyFill="1">
      <alignment vertical="center"/>
    </xf>
    <xf numFmtId="0" fontId="66" fillId="0" borderId="1" xfId="0" applyFont="1" applyFill="1" applyBorder="1" applyAlignment="1">
      <alignment horizontal="center" vertical="center"/>
    </xf>
    <xf numFmtId="0" fontId="0" fillId="0" borderId="1" xfId="0" applyBorder="1" applyAlignment="1">
      <alignment horizontal="right" vertical="center"/>
    </xf>
    <xf numFmtId="186" fontId="59" fillId="0" borderId="7" xfId="1" applyNumberFormat="1" applyFont="1" applyFill="1" applyBorder="1">
      <alignment vertical="center"/>
    </xf>
    <xf numFmtId="186" fontId="9" fillId="0" borderId="1" xfId="1" applyNumberFormat="1" applyFont="1" applyFill="1" applyBorder="1">
      <alignment vertical="center"/>
    </xf>
    <xf numFmtId="186" fontId="27" fillId="0" borderId="0" xfId="1" applyNumberFormat="1" applyFont="1" applyFill="1">
      <alignment vertical="center"/>
    </xf>
    <xf numFmtId="0" fontId="6" fillId="0" borderId="0" xfId="0" applyFont="1" applyAlignment="1">
      <alignment horizontal="center" vertical="center"/>
    </xf>
    <xf numFmtId="0" fontId="66" fillId="0" borderId="0" xfId="0" applyFont="1">
      <alignment vertical="center"/>
    </xf>
    <xf numFmtId="0" fontId="67" fillId="0" borderId="0" xfId="0" applyFont="1">
      <alignment vertical="center"/>
    </xf>
    <xf numFmtId="0" fontId="68" fillId="0" borderId="0" xfId="0" applyFont="1" applyAlignment="1">
      <alignment horizontal="center" vertical="center"/>
    </xf>
    <xf numFmtId="0" fontId="69" fillId="0" borderId="0" xfId="0" applyFont="1">
      <alignment vertical="center"/>
    </xf>
    <xf numFmtId="0" fontId="25" fillId="0" borderId="1" xfId="0" applyFont="1" applyBorder="1" applyAlignment="1">
      <alignment horizontal="center" vertical="center" wrapText="1"/>
    </xf>
    <xf numFmtId="0" fontId="10" fillId="0" borderId="1" xfId="0" applyFont="1" applyBorder="1" applyAlignment="1">
      <alignment horizontal="center" vertical="center"/>
    </xf>
    <xf numFmtId="186" fontId="9" fillId="0" borderId="1" xfId="1" applyNumberFormat="1" applyFont="1" applyFill="1" applyBorder="1" applyAlignment="1">
      <alignment horizontal="center" vertical="center"/>
    </xf>
    <xf numFmtId="0" fontId="12" fillId="0" borderId="1" xfId="0" applyFont="1" applyBorder="1">
      <alignment vertical="center"/>
    </xf>
    <xf numFmtId="179" fontId="11" fillId="0" borderId="1" xfId="1" applyNumberFormat="1" applyFont="1" applyFill="1" applyBorder="1" applyAlignment="1">
      <alignment horizontal="center" vertical="center"/>
    </xf>
    <xf numFmtId="0" fontId="10" fillId="0" borderId="0" xfId="0" applyFont="1">
      <alignment vertical="center"/>
    </xf>
    <xf numFmtId="0" fontId="12" fillId="0" borderId="0" xfId="0" applyFont="1">
      <alignment vertical="center"/>
    </xf>
    <xf numFmtId="0" fontId="70" fillId="0" borderId="0" xfId="0" applyFont="1">
      <alignment vertical="center"/>
    </xf>
    <xf numFmtId="0" fontId="71" fillId="0" borderId="0" xfId="0" applyFont="1" applyFill="1">
      <alignment vertical="center"/>
    </xf>
    <xf numFmtId="0" fontId="72" fillId="0" borderId="0" xfId="0" applyFont="1" applyFill="1" applyAlignment="1">
      <alignment horizontal="center" vertical="center"/>
    </xf>
    <xf numFmtId="0" fontId="73" fillId="0" borderId="0" xfId="0" applyFont="1" applyFill="1">
      <alignment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179" fontId="9" fillId="0" borderId="1" xfId="1" applyNumberFormat="1" applyFont="1" applyFill="1" applyBorder="1">
      <alignment vertical="center"/>
    </xf>
    <xf numFmtId="0" fontId="12" fillId="0" borderId="1" xfId="0" applyFont="1" applyFill="1" applyBorder="1">
      <alignment vertical="center"/>
    </xf>
    <xf numFmtId="186" fontId="59" fillId="0" borderId="1" xfId="55" applyNumberFormat="1" applyFont="1" applyFill="1" applyBorder="1" applyAlignment="1">
      <alignment vertical="center"/>
    </xf>
    <xf numFmtId="0" fontId="12" fillId="0" borderId="1" xfId="0" applyFont="1" applyFill="1" applyBorder="1" applyAlignment="1">
      <alignment horizontal="left" vertical="center" indent="1"/>
    </xf>
    <xf numFmtId="191" fontId="59" fillId="0" borderId="1" xfId="55" applyNumberFormat="1" applyFont="1" applyFill="1" applyBorder="1" applyAlignment="1">
      <alignment vertical="center"/>
    </xf>
    <xf numFmtId="0" fontId="12" fillId="0" borderId="1" xfId="0" applyFont="1" applyFill="1" applyBorder="1" applyAlignment="1">
      <alignment horizontal="left" vertical="center" indent="3"/>
    </xf>
    <xf numFmtId="0" fontId="71" fillId="0" borderId="0" xfId="0" applyFont="1">
      <alignment vertical="center"/>
    </xf>
    <xf numFmtId="0" fontId="72" fillId="0" borderId="0" xfId="0" applyFont="1" applyAlignment="1">
      <alignment horizontal="center" vertical="center"/>
    </xf>
    <xf numFmtId="0" fontId="73" fillId="0" borderId="0" xfId="0" applyFont="1">
      <alignment vertical="center"/>
    </xf>
    <xf numFmtId="0" fontId="73" fillId="0" borderId="0" xfId="0" applyFont="1" applyAlignment="1">
      <alignment horizontal="right" vertical="center"/>
    </xf>
    <xf numFmtId="0" fontId="25" fillId="0" borderId="12" xfId="0" applyFont="1" applyBorder="1" applyAlignment="1">
      <alignment horizontal="center" vertical="center"/>
    </xf>
    <xf numFmtId="0" fontId="4" fillId="0" borderId="9" xfId="0" applyFont="1" applyBorder="1" applyAlignment="1">
      <alignment horizontal="center" vertical="center"/>
    </xf>
    <xf numFmtId="0" fontId="25" fillId="0" borderId="1" xfId="0" applyFont="1" applyBorder="1" applyAlignment="1">
      <alignment horizontal="center" vertical="center"/>
    </xf>
    <xf numFmtId="0" fontId="12" fillId="0" borderId="9" xfId="0" applyFont="1" applyFill="1" applyBorder="1">
      <alignment vertical="center"/>
    </xf>
    <xf numFmtId="0" fontId="12" fillId="0" borderId="10" xfId="0" applyFont="1" applyBorder="1">
      <alignment vertical="center"/>
    </xf>
    <xf numFmtId="186" fontId="59" fillId="0" borderId="13" xfId="1" applyNumberFormat="1" applyFont="1" applyFill="1" applyBorder="1">
      <alignment vertical="center"/>
    </xf>
    <xf numFmtId="0" fontId="12" fillId="0" borderId="14" xfId="0" applyFont="1" applyFill="1" applyBorder="1">
      <alignment vertical="center"/>
    </xf>
    <xf numFmtId="186" fontId="59" fillId="0" borderId="10" xfId="1" applyNumberFormat="1" applyFont="1" applyFill="1" applyBorder="1">
      <alignment vertical="center"/>
    </xf>
    <xf numFmtId="0" fontId="12" fillId="0" borderId="1" xfId="0" applyFont="1" applyBorder="1" applyAlignment="1">
      <alignment horizontal="left" vertical="center" indent="1"/>
    </xf>
    <xf numFmtId="0" fontId="12" fillId="0" borderId="9" xfId="0" applyFont="1" applyFill="1" applyBorder="1" applyAlignment="1">
      <alignment horizontal="left" vertical="center" indent="1"/>
    </xf>
    <xf numFmtId="186" fontId="59" fillId="0" borderId="12" xfId="54" applyNumberFormat="1" applyFont="1" applyFill="1" applyBorder="1" applyAlignment="1">
      <alignment vertical="center"/>
    </xf>
    <xf numFmtId="0" fontId="10" fillId="0" borderId="9" xfId="0" applyFont="1" applyFill="1" applyBorder="1" applyAlignment="1">
      <alignment horizontal="center" vertical="center"/>
    </xf>
    <xf numFmtId="186" fontId="70" fillId="0" borderId="0" xfId="0" applyNumberFormat="1" applyFont="1">
      <alignment vertical="center"/>
    </xf>
    <xf numFmtId="192" fontId="9" fillId="0" borderId="1" xfId="0" applyNumberFormat="1" applyFont="1" applyFill="1" applyBorder="1" applyAlignment="1">
      <alignment horizontal="right" vertical="center"/>
    </xf>
    <xf numFmtId="192" fontId="59" fillId="0" borderId="1" xfId="0" applyNumberFormat="1" applyFont="1" applyFill="1" applyBorder="1" applyAlignment="1">
      <alignment horizontal="right" vertical="center"/>
    </xf>
    <xf numFmtId="186" fontId="11" fillId="0" borderId="1" xfId="1" applyNumberFormat="1" applyFont="1" applyFill="1" applyBorder="1" applyAlignment="1">
      <alignment vertical="center"/>
    </xf>
    <xf numFmtId="193" fontId="4" fillId="0" borderId="0" xfId="53" applyNumberFormat="1" applyFont="1" applyAlignment="1" applyProtection="1">
      <alignment horizontal="center" vertical="center" wrapText="1"/>
    </xf>
    <xf numFmtId="0" fontId="4" fillId="0" borderId="0" xfId="53" applyFont="1" applyAlignment="1">
      <alignment horizontal="center" vertical="center" wrapText="1"/>
    </xf>
    <xf numFmtId="193" fontId="4" fillId="0" borderId="0" xfId="53" applyNumberFormat="1" applyFont="1" applyAlignment="1">
      <alignment horizontal="center" vertical="center" wrapText="1"/>
    </xf>
    <xf numFmtId="186" fontId="27" fillId="0" borderId="1" xfId="55" applyNumberFormat="1" applyFont="1" applyFill="1" applyBorder="1" applyAlignment="1">
      <alignment horizontal="center" vertical="center"/>
    </xf>
    <xf numFmtId="193" fontId="6" fillId="0" borderId="0" xfId="53" applyNumberFormat="1" applyFont="1">
      <alignment vertical="center"/>
    </xf>
    <xf numFmtId="186" fontId="59" fillId="0" borderId="1" xfId="55" applyNumberFormat="1" applyFont="1" applyFill="1" applyBorder="1">
      <alignment vertical="center"/>
    </xf>
    <xf numFmtId="0" fontId="6" fillId="0" borderId="0" xfId="53" applyFont="1">
      <alignment vertical="center"/>
    </xf>
    <xf numFmtId="0" fontId="74" fillId="4" borderId="15" xfId="0" applyFont="1" applyFill="1" applyBorder="1" applyAlignment="1">
      <alignment horizontal="right" vertical="center"/>
    </xf>
    <xf numFmtId="0" fontId="74" fillId="0" borderId="15" xfId="0" applyFont="1" applyFill="1" applyBorder="1" applyAlignment="1">
      <alignment horizontal="right" vertical="center"/>
    </xf>
    <xf numFmtId="10" fontId="0" fillId="0" borderId="0" xfId="0" applyNumberFormat="1">
      <alignment vertical="center"/>
    </xf>
    <xf numFmtId="193" fontId="0" fillId="0" borderId="0" xfId="53" applyNumberFormat="1">
      <alignment vertical="center"/>
    </xf>
    <xf numFmtId="0" fontId="0" fillId="0" borderId="0" xfId="53">
      <alignment vertical="center"/>
    </xf>
    <xf numFmtId="3" fontId="74" fillId="4" borderId="16" xfId="0" applyNumberFormat="1" applyFont="1" applyFill="1" applyBorder="1" applyAlignment="1">
      <alignment horizontal="right" vertical="center"/>
    </xf>
    <xf numFmtId="0" fontId="74" fillId="0" borderId="16" xfId="0" applyFont="1" applyFill="1" applyBorder="1" applyAlignment="1">
      <alignment horizontal="right" vertical="center"/>
    </xf>
    <xf numFmtId="0" fontId="74" fillId="4" borderId="16" xfId="0" applyFont="1" applyFill="1" applyBorder="1" applyAlignment="1">
      <alignment horizontal="right" vertical="center"/>
    </xf>
    <xf numFmtId="0" fontId="74" fillId="4" borderId="16" xfId="0" applyNumberFormat="1" applyFont="1" applyFill="1" applyBorder="1" applyAlignment="1">
      <alignment horizontal="right" vertical="center"/>
    </xf>
    <xf numFmtId="0" fontId="74" fillId="0" borderId="16" xfId="0" applyNumberFormat="1" applyFont="1" applyFill="1" applyBorder="1" applyAlignment="1">
      <alignment horizontal="right" vertical="center"/>
    </xf>
    <xf numFmtId="0" fontId="12" fillId="0" borderId="1" xfId="0" applyFont="1" applyBorder="1" applyAlignment="1">
      <alignment horizontal="left" vertical="center" indent="3"/>
    </xf>
    <xf numFmtId="186" fontId="75" fillId="0" borderId="1" xfId="1" applyNumberFormat="1" applyFont="1" applyFill="1" applyBorder="1">
      <alignment vertical="center"/>
    </xf>
    <xf numFmtId="3" fontId="74" fillId="0" borderId="16" xfId="0" applyNumberFormat="1" applyFont="1" applyFill="1" applyBorder="1" applyAlignment="1">
      <alignment horizontal="right" vertical="center"/>
    </xf>
    <xf numFmtId="0" fontId="2" fillId="0" borderId="0" xfId="0" applyFont="1" applyProtection="1">
      <alignment vertical="center"/>
      <protection locked="0"/>
    </xf>
    <xf numFmtId="179" fontId="9" fillId="0" borderId="1" xfId="1" applyNumberFormat="1" applyFont="1" applyFill="1" applyBorder="1" applyProtection="1">
      <alignment vertical="center"/>
      <protection locked="0"/>
    </xf>
    <xf numFmtId="0" fontId="76" fillId="0" borderId="0" xfId="0" applyFont="1" applyAlignment="1">
      <alignment horizontal="center" vertical="center"/>
    </xf>
    <xf numFmtId="0" fontId="77" fillId="0" borderId="0" xfId="0" applyFont="1" applyAlignment="1">
      <alignment horizontal="center" vertical="center"/>
    </xf>
    <xf numFmtId="0" fontId="77" fillId="0" borderId="0" xfId="0" applyFont="1">
      <alignment vertical="center"/>
    </xf>
    <xf numFmtId="0" fontId="76" fillId="0" borderId="1" xfId="0" applyFont="1" applyBorder="1" applyAlignment="1">
      <alignment horizontal="center" vertical="center"/>
    </xf>
    <xf numFmtId="0" fontId="77" fillId="0" borderId="1" xfId="0" applyFont="1" applyBorder="1" applyAlignment="1">
      <alignment horizontal="center" vertical="center"/>
    </xf>
    <xf numFmtId="0" fontId="77" fillId="0" borderId="1" xfId="0" applyFont="1" applyBorder="1">
      <alignment vertical="center"/>
    </xf>
    <xf numFmtId="49" fontId="13" fillId="0" borderId="5" xfId="1" applyNumberFormat="1" applyFont="1" applyFill="1" applyBorder="1" applyAlignment="1" applyProtection="1" quotePrefix="1">
      <alignment horizontal="center" vertical="center"/>
    </xf>
    <xf numFmtId="49" fontId="23" fillId="0" borderId="2" xfId="49" applyNumberFormat="1" applyFont="1" applyFill="1" applyBorder="1" applyAlignment="1" applyProtection="1" quotePrefix="1">
      <alignment horizontal="center" vertical="center"/>
    </xf>
    <xf numFmtId="49" fontId="23" fillId="0" borderId="1" xfId="49" applyNumberFormat="1" applyFont="1" applyFill="1" applyBorder="1" applyAlignment="1" applyProtection="1" quotePrefix="1">
      <alignment horizontal="center" vertical="center"/>
    </xf>
    <xf numFmtId="49" fontId="11" fillId="0" borderId="1" xfId="0" applyNumberFormat="1" applyFont="1" applyFill="1" applyBorder="1" applyAlignment="1" applyProtection="1" quotePrefix="1">
      <alignment horizontal="center"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 xfId="49"/>
    <cellStyle name="常规 2" xfId="50"/>
    <cellStyle name="常规 2 2 2" xfId="51"/>
    <cellStyle name="常规 3" xfId="52"/>
    <cellStyle name="常规 4" xfId="53"/>
    <cellStyle name="千位分隔 2" xfId="54"/>
    <cellStyle name="千位分隔 3" xfId="55"/>
    <cellStyle name="千位分隔 4 2" xfId="56"/>
  </cellStyle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tyles" Target="styles.xml"/><Relationship Id="rId26" Type="http://schemas.openxmlformats.org/officeDocument/2006/relationships/sharedStrings" Target="sharedStrings.xml"/><Relationship Id="rId25" Type="http://schemas.openxmlformats.org/officeDocument/2006/relationships/theme" Target="theme/theme1.xml"/><Relationship Id="rId24" Type="http://schemas.openxmlformats.org/officeDocument/2006/relationships/externalLink" Target="externalLinks/externalLink1.xml"/><Relationship Id="rId23" Type="http://schemas.openxmlformats.org/officeDocument/2006/relationships/customXml" Target="../customXml/item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TS01\jhc\unzipped\Eastern%20Airline%20FE\Spares\FILES\SMCTS2\SMCTSSP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eqpmad2"/>
    </sheetNames>
    <sheetDataSet>
      <sheetData sheetId="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0.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2"/>
  <sheetViews>
    <sheetView view="pageBreakPreview" zoomScaleNormal="100" workbookViewId="0">
      <selection activeCell="D8" sqref="D8"/>
    </sheetView>
  </sheetViews>
  <sheetFormatPr defaultColWidth="9" defaultRowHeight="15" outlineLevelCol="2"/>
  <cols>
    <col min="1" max="1" width="8.33333333333333" style="432" customWidth="1"/>
    <col min="2" max="2" width="57.0833333333333" style="433" customWidth="1"/>
    <col min="3" max="16384" width="9" style="433"/>
  </cols>
  <sheetData>
    <row r="1" ht="20.15" customHeight="1" spans="1:3">
      <c r="A1" s="431" t="s">
        <v>0</v>
      </c>
      <c r="B1" s="431"/>
      <c r="C1" s="431"/>
    </row>
    <row r="2" s="431" customFormat="1" ht="20.15" customHeight="1" spans="1:3">
      <c r="A2" s="434" t="s">
        <v>1</v>
      </c>
      <c r="B2" s="434" t="s">
        <v>2</v>
      </c>
      <c r="C2" s="434" t="s">
        <v>3</v>
      </c>
    </row>
    <row r="3" ht="20.15" customHeight="1" spans="1:3">
      <c r="A3" s="435" t="s">
        <v>4</v>
      </c>
      <c r="B3" s="436" t="s">
        <v>5</v>
      </c>
      <c r="C3" s="436"/>
    </row>
    <row r="4" ht="20.15" customHeight="1" spans="1:3">
      <c r="A4" s="435" t="s">
        <v>6</v>
      </c>
      <c r="B4" s="436" t="s">
        <v>7</v>
      </c>
      <c r="C4" s="436"/>
    </row>
    <row r="5" ht="20.15" customHeight="1" spans="1:3">
      <c r="A5" s="435" t="s">
        <v>8</v>
      </c>
      <c r="B5" s="436" t="s">
        <v>9</v>
      </c>
      <c r="C5" s="436"/>
    </row>
    <row r="6" ht="20.15" customHeight="1" spans="1:3">
      <c r="A6" s="435" t="s">
        <v>10</v>
      </c>
      <c r="B6" s="436" t="s">
        <v>11</v>
      </c>
      <c r="C6" s="436"/>
    </row>
    <row r="7" ht="20.15" customHeight="1" spans="1:3">
      <c r="A7" s="435" t="s">
        <v>12</v>
      </c>
      <c r="B7" s="436" t="s">
        <v>13</v>
      </c>
      <c r="C7" s="436"/>
    </row>
    <row r="8" ht="20.15" customHeight="1" spans="1:3">
      <c r="A8" s="435" t="s">
        <v>14</v>
      </c>
      <c r="B8" s="436" t="s">
        <v>15</v>
      </c>
      <c r="C8" s="436"/>
    </row>
    <row r="9" ht="20.15" customHeight="1" spans="1:3">
      <c r="A9" s="435" t="s">
        <v>16</v>
      </c>
      <c r="B9" s="436" t="s">
        <v>17</v>
      </c>
      <c r="C9" s="436"/>
    </row>
    <row r="10" ht="20.15" customHeight="1" spans="1:3">
      <c r="A10" s="435" t="s">
        <v>18</v>
      </c>
      <c r="B10" s="436" t="s">
        <v>19</v>
      </c>
      <c r="C10" s="436"/>
    </row>
    <row r="11" ht="20.15" customHeight="1" spans="1:3">
      <c r="A11" s="435" t="s">
        <v>20</v>
      </c>
      <c r="B11" s="436" t="s">
        <v>21</v>
      </c>
      <c r="C11" s="436"/>
    </row>
    <row r="12" ht="20.15" customHeight="1" spans="1:3">
      <c r="A12" s="435" t="s">
        <v>22</v>
      </c>
      <c r="B12" s="436" t="s">
        <v>23</v>
      </c>
      <c r="C12" s="436"/>
    </row>
    <row r="13" ht="20.15" customHeight="1" spans="1:3">
      <c r="A13" s="435" t="s">
        <v>24</v>
      </c>
      <c r="B13" s="436" t="s">
        <v>25</v>
      </c>
      <c r="C13" s="436"/>
    </row>
    <row r="14" ht="20.15" customHeight="1" spans="1:3">
      <c r="A14" s="435" t="s">
        <v>26</v>
      </c>
      <c r="B14" s="436" t="s">
        <v>27</v>
      </c>
      <c r="C14" s="436"/>
    </row>
    <row r="15" ht="20.15" customHeight="1" spans="1:3">
      <c r="A15" s="435" t="s">
        <v>28</v>
      </c>
      <c r="B15" s="436" t="s">
        <v>29</v>
      </c>
      <c r="C15" s="436"/>
    </row>
    <row r="16" ht="20.15" customHeight="1" spans="1:3">
      <c r="A16" s="435" t="s">
        <v>30</v>
      </c>
      <c r="B16" s="436" t="s">
        <v>31</v>
      </c>
      <c r="C16" s="436"/>
    </row>
    <row r="17" ht="20.15" customHeight="1" spans="1:3">
      <c r="A17" s="435" t="s">
        <v>32</v>
      </c>
      <c r="B17" s="436" t="s">
        <v>33</v>
      </c>
      <c r="C17" s="436"/>
    </row>
    <row r="18" ht="20.15" customHeight="1" spans="1:3">
      <c r="A18" s="435" t="s">
        <v>34</v>
      </c>
      <c r="B18" s="436" t="s">
        <v>35</v>
      </c>
      <c r="C18" s="436"/>
    </row>
    <row r="19" ht="20.15" customHeight="1" spans="1:3">
      <c r="A19" s="435" t="s">
        <v>36</v>
      </c>
      <c r="B19" s="436" t="s">
        <v>37</v>
      </c>
      <c r="C19" s="436"/>
    </row>
    <row r="20" ht="20.15" customHeight="1" spans="1:3">
      <c r="A20" s="435" t="s">
        <v>38</v>
      </c>
      <c r="B20" s="436" t="s">
        <v>39</v>
      </c>
      <c r="C20" s="436"/>
    </row>
    <row r="21" ht="20.15" customHeight="1" spans="1:3">
      <c r="A21" s="435" t="s">
        <v>40</v>
      </c>
      <c r="B21" s="436" t="s">
        <v>41</v>
      </c>
      <c r="C21" s="436"/>
    </row>
    <row r="22" ht="20.15" customHeight="1" spans="1:3">
      <c r="A22" s="435" t="s">
        <v>42</v>
      </c>
      <c r="B22" s="436" t="s">
        <v>43</v>
      </c>
      <c r="C22" s="436"/>
    </row>
  </sheetData>
  <mergeCells count="1">
    <mergeCell ref="A1:C1"/>
  </mergeCells>
  <pageMargins left="0.699305555555556" right="0.699305555555556"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F25"/>
  <sheetViews>
    <sheetView view="pageBreakPreview" zoomScaleNormal="100" workbookViewId="0">
      <selection activeCell="E12" sqref="E12:F12"/>
    </sheetView>
  </sheetViews>
  <sheetFormatPr defaultColWidth="9" defaultRowHeight="14.25" outlineLevelCol="5"/>
  <cols>
    <col min="1" max="1" width="25.5833333333333" customWidth="1"/>
    <col min="2" max="3" width="17.5833333333333" customWidth="1"/>
    <col min="4" max="4" width="25.5833333333333" customWidth="1"/>
    <col min="5" max="6" width="17.5833333333333" customWidth="1"/>
    <col min="7" max="7" width="17.125"/>
    <col min="12" max="14" width="9" hidden="1" customWidth="1"/>
  </cols>
  <sheetData>
    <row r="1" s="51" customFormat="1" ht="20.15" customHeight="1" spans="1:6">
      <c r="A1" s="51" t="s">
        <v>18</v>
      </c>
    </row>
    <row r="2" s="52" customFormat="1" ht="45" customHeight="1" spans="1:6">
      <c r="A2" s="272" t="s">
        <v>186</v>
      </c>
      <c r="B2" s="272"/>
      <c r="C2" s="272"/>
      <c r="D2" s="272"/>
      <c r="E2" s="272"/>
      <c r="F2" s="272"/>
    </row>
    <row r="3" s="53" customFormat="1" ht="20.15" customHeight="1" spans="1:6">
      <c r="A3" s="179"/>
      <c r="B3" s="179"/>
      <c r="C3" s="179"/>
      <c r="D3" s="179"/>
      <c r="E3" s="179"/>
      <c r="F3" s="273" t="s">
        <v>45</v>
      </c>
    </row>
    <row r="4" s="335" customFormat="1" ht="20" customHeight="1" spans="1:6">
      <c r="A4" s="336" t="s">
        <v>145</v>
      </c>
      <c r="B4" s="336"/>
      <c r="C4" s="337"/>
      <c r="D4" s="338" t="s">
        <v>146</v>
      </c>
      <c r="E4" s="336"/>
      <c r="F4" s="336"/>
    </row>
    <row r="5" s="54" customFormat="1" ht="20" customHeight="1" spans="1:6">
      <c r="A5" s="336" t="s">
        <v>147</v>
      </c>
      <c r="B5" s="336" t="s">
        <v>149</v>
      </c>
      <c r="C5" s="337" t="s">
        <v>188</v>
      </c>
      <c r="D5" s="338" t="s">
        <v>147</v>
      </c>
      <c r="E5" s="336" t="s">
        <v>149</v>
      </c>
      <c r="F5" s="336" t="s">
        <v>188</v>
      </c>
    </row>
    <row r="6" ht="20" customHeight="1" spans="1:6">
      <c r="A6" s="339" t="s">
        <v>150</v>
      </c>
      <c r="B6" s="313">
        <f>表3!C6</f>
        <v>626189</v>
      </c>
      <c r="C6" s="340">
        <f>'表4-2'!D5</f>
        <v>626300</v>
      </c>
      <c r="D6" s="341" t="s">
        <v>151</v>
      </c>
      <c r="E6" s="313">
        <f>表3!F6</f>
        <v>893746.9</v>
      </c>
      <c r="F6" s="313">
        <f>表5!D5</f>
        <v>765868</v>
      </c>
    </row>
    <row r="7" ht="20" customHeight="1" spans="1:6">
      <c r="A7" s="339" t="s">
        <v>152</v>
      </c>
      <c r="B7" s="313">
        <f>表3!C7</f>
        <v>459980</v>
      </c>
      <c r="C7" s="340">
        <f>C8+C12+C13+C16+C20</f>
        <v>306418</v>
      </c>
      <c r="D7" s="341" t="s">
        <v>153</v>
      </c>
      <c r="E7" s="313">
        <f>表3!F7</f>
        <v>192422</v>
      </c>
      <c r="F7" s="313">
        <f>F8+F12+F13+F14+F15</f>
        <v>166850</v>
      </c>
    </row>
    <row r="8" ht="20" customHeight="1" spans="1:6">
      <c r="A8" s="342" t="s">
        <v>154</v>
      </c>
      <c r="B8" s="313">
        <f>表3!C8</f>
        <v>331779</v>
      </c>
      <c r="C8" s="340">
        <f>SUM(C9:C11)</f>
        <v>212966</v>
      </c>
      <c r="D8" s="343" t="s">
        <v>155</v>
      </c>
      <c r="E8" s="313">
        <f>表3!F8</f>
        <v>95767</v>
      </c>
      <c r="F8" s="313">
        <f>SUM(F9:F11)</f>
        <v>99699</v>
      </c>
    </row>
    <row r="9" ht="20" customHeight="1" spans="1:6">
      <c r="A9" s="342" t="s">
        <v>156</v>
      </c>
      <c r="B9" s="313">
        <f>表3!C9</f>
        <v>2685</v>
      </c>
      <c r="C9" s="340">
        <v>2685</v>
      </c>
      <c r="D9" s="344" t="s">
        <v>157</v>
      </c>
      <c r="E9" s="313">
        <f>表3!F9</f>
        <v>1789</v>
      </c>
      <c r="F9" s="313">
        <v>1789</v>
      </c>
    </row>
    <row r="10" ht="20" customHeight="1" spans="1:6">
      <c r="A10" s="342" t="s">
        <v>158</v>
      </c>
      <c r="B10" s="313">
        <f>表3!C10</f>
        <v>293083</v>
      </c>
      <c r="C10" s="340">
        <f>206591+13+7</f>
        <v>206611</v>
      </c>
      <c r="D10" s="344" t="s">
        <v>159</v>
      </c>
      <c r="E10" s="313">
        <f>表3!F10</f>
        <v>79626</v>
      </c>
      <c r="F10" s="313">
        <f>ROUND('表4-2'!D6*0.209,)</f>
        <v>83558</v>
      </c>
    </row>
    <row r="11" ht="20" customHeight="1" spans="1:6">
      <c r="A11" s="342" t="s">
        <v>160</v>
      </c>
      <c r="B11" s="313">
        <f>表3!C11</f>
        <v>36011</v>
      </c>
      <c r="C11" s="340">
        <v>3670</v>
      </c>
      <c r="D11" s="344" t="s">
        <v>161</v>
      </c>
      <c r="E11" s="313">
        <f>表3!F11</f>
        <v>14352</v>
      </c>
      <c r="F11" s="313">
        <f>E11</f>
        <v>14352</v>
      </c>
    </row>
    <row r="12" ht="20" customHeight="1" spans="1:6">
      <c r="A12" s="342" t="s">
        <v>162</v>
      </c>
      <c r="B12" s="313">
        <f>表3!C12</f>
        <v>80086</v>
      </c>
      <c r="C12" s="340">
        <v>54100</v>
      </c>
      <c r="D12" s="343" t="s">
        <v>163</v>
      </c>
      <c r="E12" s="313">
        <f>表3!F12</f>
        <v>54358</v>
      </c>
      <c r="F12" s="313">
        <f>54142+1009</f>
        <v>55151</v>
      </c>
    </row>
    <row r="13" ht="20" customHeight="1" spans="1:6">
      <c r="A13" s="342" t="s">
        <v>164</v>
      </c>
      <c r="B13" s="313">
        <f>表3!C13</f>
        <v>35903</v>
      </c>
      <c r="C13" s="340">
        <f>SUM(C14:C15)</f>
        <v>22405</v>
      </c>
      <c r="D13" s="343" t="s">
        <v>165</v>
      </c>
      <c r="E13" s="313">
        <f>表3!F13</f>
        <v>19892</v>
      </c>
      <c r="F13" s="313">
        <v>12000</v>
      </c>
    </row>
    <row r="14" ht="20" customHeight="1" spans="1:6">
      <c r="A14" s="342" t="s">
        <v>166</v>
      </c>
      <c r="B14" s="313">
        <f>表3!C14</f>
        <v>35903</v>
      </c>
      <c r="C14" s="340">
        <f>表3!F15</f>
        <v>22405</v>
      </c>
      <c r="D14" s="343" t="s">
        <v>167</v>
      </c>
      <c r="E14" s="313">
        <f>表3!F14</f>
        <v>0</v>
      </c>
      <c r="F14" s="313"/>
    </row>
    <row r="15" ht="20" customHeight="1" spans="1:6">
      <c r="A15" s="342" t="s">
        <v>168</v>
      </c>
      <c r="B15" s="313"/>
      <c r="C15" s="340"/>
      <c r="D15" s="343" t="s">
        <v>169</v>
      </c>
      <c r="E15" s="313">
        <f>表3!F15</f>
        <v>22405</v>
      </c>
      <c r="F15" s="313"/>
    </row>
    <row r="16" ht="20" customHeight="1" spans="1:6">
      <c r="A16" s="342" t="s">
        <v>170</v>
      </c>
      <c r="B16" s="313">
        <f>表3!C16</f>
        <v>7212</v>
      </c>
      <c r="C16" s="340">
        <f>SUM(C17:C19)</f>
        <v>6947</v>
      </c>
      <c r="D16" s="343" t="s">
        <v>171</v>
      </c>
      <c r="E16" s="313">
        <f>表3!F16</f>
        <v>22405</v>
      </c>
      <c r="F16" s="313"/>
    </row>
    <row r="17" ht="20" customHeight="1" spans="1:6">
      <c r="A17" s="342" t="s">
        <v>172</v>
      </c>
      <c r="B17" s="313">
        <f>表3!C17</f>
        <v>0</v>
      </c>
      <c r="C17" s="340">
        <v>1120</v>
      </c>
      <c r="D17" s="343" t="s">
        <v>173</v>
      </c>
      <c r="E17" s="313"/>
      <c r="F17" s="313"/>
    </row>
    <row r="18" ht="20" customHeight="1" spans="1:6">
      <c r="A18" s="342" t="s">
        <v>174</v>
      </c>
      <c r="B18" s="313">
        <f>表3!C18</f>
        <v>7212</v>
      </c>
      <c r="C18" s="340">
        <v>5827</v>
      </c>
      <c r="D18" s="343"/>
      <c r="E18" s="313"/>
      <c r="F18" s="313"/>
    </row>
    <row r="19" ht="20" customHeight="1" spans="1:6">
      <c r="A19" s="342" t="s">
        <v>175</v>
      </c>
      <c r="B19" s="313"/>
      <c r="C19" s="340"/>
      <c r="D19" s="343"/>
      <c r="E19" s="313"/>
      <c r="F19" s="313"/>
    </row>
    <row r="20" ht="20" customHeight="1" spans="1:6">
      <c r="A20" s="342" t="s">
        <v>176</v>
      </c>
      <c r="B20" s="313">
        <f>表3!C20</f>
        <v>5000</v>
      </c>
      <c r="C20" s="340">
        <v>10000</v>
      </c>
      <c r="D20" s="343"/>
      <c r="E20" s="313"/>
      <c r="F20" s="313"/>
    </row>
    <row r="21" ht="20" customHeight="1" spans="1:6">
      <c r="A21" s="342"/>
      <c r="B21" s="313"/>
      <c r="C21" s="340"/>
      <c r="D21" s="343"/>
      <c r="E21" s="313"/>
      <c r="F21" s="313"/>
    </row>
    <row r="22" s="55" customFormat="1" ht="20" customHeight="1" spans="1:6">
      <c r="A22" s="345" t="s">
        <v>177</v>
      </c>
      <c r="B22" s="346">
        <f>B6+B7</f>
        <v>1086169</v>
      </c>
      <c r="C22" s="347">
        <f>C6+C7</f>
        <v>932718</v>
      </c>
      <c r="D22" s="348" t="s">
        <v>178</v>
      </c>
      <c r="E22" s="346">
        <f>E6+E7</f>
        <v>1086168.9</v>
      </c>
      <c r="F22" s="346">
        <f>F6+F7</f>
        <v>932718</v>
      </c>
    </row>
    <row r="23" spans="1:6">
      <c r="E23" s="315">
        <f>B22-E22</f>
        <v>0.100000000093132</v>
      </c>
      <c r="F23" s="315">
        <f>C22-F22</f>
        <v>0</v>
      </c>
    </row>
    <row r="25" ht="20.25" spans="1:6">
      <c r="C25" s="349"/>
    </row>
  </sheetData>
  <sheetProtection sheet="1" objects="1"/>
  <mergeCells count="3">
    <mergeCell ref="A2:F2"/>
    <mergeCell ref="A4:C4"/>
    <mergeCell ref="D4:F4"/>
  </mergeCells>
  <printOptions horizontalCentered="1"/>
  <pageMargins left="0.786805555555556" right="0.590277777777778" top="0.984027777777778" bottom="0.786805555555556" header="0.314583333333333" footer="0.314583333333333"/>
  <pageSetup paperSize="9" orientation="landscape" horizontalDpi="600"/>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outlinePr summaryBelow="0" summaryRight="0"/>
  </sheetPr>
  <dimension ref="A1:G325"/>
  <sheetViews>
    <sheetView view="pageBreakPreview" zoomScaleNormal="100" workbookViewId="0">
      <pane xSplit="1" ySplit="5" topLeftCell="B14" activePane="bottomRight" state="frozen"/>
      <selection/>
      <selection pane="topRight"/>
      <selection pane="bottomLeft"/>
      <selection pane="bottomRight" activeCell="F9" sqref="F9"/>
    </sheetView>
  </sheetViews>
  <sheetFormatPr defaultColWidth="9" defaultRowHeight="14.25" outlineLevelCol="6"/>
  <cols>
    <col min="1" max="1" width="45.375" customWidth="1"/>
    <col min="2" max="3" width="11.5833333333333" hidden="1" customWidth="1"/>
    <col min="4" max="4" width="11.5833333333333" customWidth="1"/>
    <col min="5" max="6" width="9.58333333333333" customWidth="1"/>
    <col min="7" max="7" width="7.125" customWidth="1"/>
  </cols>
  <sheetData>
    <row r="1" s="51" customFormat="1" ht="20.15" customHeight="1" spans="1:7">
      <c r="A1" s="51" t="s">
        <v>20</v>
      </c>
    </row>
    <row r="2" s="52" customFormat="1" ht="40" customHeight="1" spans="1:7">
      <c r="A2" s="307" t="s">
        <v>205</v>
      </c>
      <c r="B2" s="307"/>
      <c r="C2" s="307"/>
      <c r="D2" s="307"/>
      <c r="E2" s="307"/>
      <c r="F2" s="307"/>
      <c r="G2" s="307"/>
    </row>
    <row r="3" s="53" customFormat="1" ht="15" spans="1:7">
      <c r="G3" s="308" t="s">
        <v>45</v>
      </c>
    </row>
    <row r="4" s="54" customFormat="1" ht="35.15" customHeight="1" spans="1:7">
      <c r="A4" s="309" t="s">
        <v>206</v>
      </c>
      <c r="B4" s="310" t="s">
        <v>207</v>
      </c>
      <c r="C4" s="310" t="s">
        <v>208</v>
      </c>
      <c r="D4" s="310" t="s">
        <v>209</v>
      </c>
      <c r="E4" s="310" t="s">
        <v>210</v>
      </c>
      <c r="F4" s="310" t="s">
        <v>211</v>
      </c>
      <c r="G4" s="309" t="s">
        <v>3</v>
      </c>
    </row>
    <row r="5" ht="22" customHeight="1" spans="1:7">
      <c r="A5" s="316" t="s">
        <v>195</v>
      </c>
      <c r="B5" s="317">
        <f t="shared" ref="B5:F5" si="0">SUM(B6,B12,B269)</f>
        <v>299458</v>
      </c>
      <c r="C5" s="317">
        <f t="shared" si="0"/>
        <v>299458</v>
      </c>
      <c r="D5" s="318">
        <f t="shared" si="0"/>
        <v>212966</v>
      </c>
      <c r="E5" s="318">
        <f t="shared" si="0"/>
        <v>134264</v>
      </c>
      <c r="F5" s="318">
        <f t="shared" si="0"/>
        <v>78702</v>
      </c>
      <c r="G5" s="319"/>
    </row>
    <row r="6" s="55" customFormat="1" ht="22" customHeight="1" spans="1:7">
      <c r="A6" s="320" t="s">
        <v>212</v>
      </c>
      <c r="B6" s="321">
        <f>SUM(B7:B11)</f>
        <v>2685</v>
      </c>
      <c r="C6" s="321">
        <f>SUM(C7:C11)</f>
        <v>2685</v>
      </c>
      <c r="D6" s="318">
        <f>SUM(D7:D11)</f>
        <v>2685</v>
      </c>
      <c r="E6" s="318">
        <f>SUM(E7:E11)</f>
        <v>2685</v>
      </c>
      <c r="F6" s="318"/>
      <c r="G6" s="322"/>
    </row>
    <row r="7" ht="22" customHeight="1" outlineLevel="1" spans="1:7">
      <c r="A7" s="323" t="s">
        <v>213</v>
      </c>
      <c r="B7" s="324">
        <v>10520</v>
      </c>
      <c r="C7" s="324">
        <v>10520</v>
      </c>
      <c r="D7" s="313">
        <v>10520</v>
      </c>
      <c r="E7" s="313">
        <f t="shared" ref="E7:E11" si="1">D7</f>
        <v>10520</v>
      </c>
      <c r="F7" s="313"/>
      <c r="G7" s="325"/>
    </row>
    <row r="8" ht="22" customHeight="1" outlineLevel="1" spans="1:7">
      <c r="A8" s="323" t="s">
        <v>214</v>
      </c>
      <c r="B8" s="324">
        <v>2571</v>
      </c>
      <c r="C8" s="324">
        <v>2571</v>
      </c>
      <c r="D8" s="313">
        <v>2571</v>
      </c>
      <c r="E8" s="313">
        <f t="shared" si="1"/>
        <v>2571</v>
      </c>
      <c r="F8" s="313"/>
      <c r="G8" s="325"/>
    </row>
    <row r="9" ht="22" customHeight="1" outlineLevel="1" spans="1:7">
      <c r="A9" s="323" t="s">
        <v>215</v>
      </c>
      <c r="B9" s="324">
        <v>-13669</v>
      </c>
      <c r="C9" s="324">
        <v>-13669</v>
      </c>
      <c r="D9" s="313">
        <v>-13669</v>
      </c>
      <c r="E9" s="313">
        <f t="shared" si="1"/>
        <v>-13669</v>
      </c>
      <c r="F9" s="313"/>
      <c r="G9" s="325"/>
    </row>
    <row r="10" ht="22" customHeight="1" outlineLevel="1" spans="1:7">
      <c r="A10" s="323" t="s">
        <v>216</v>
      </c>
      <c r="B10" s="324">
        <v>1992</v>
      </c>
      <c r="C10" s="324">
        <v>1992</v>
      </c>
      <c r="D10" s="313">
        <v>1992</v>
      </c>
      <c r="E10" s="313">
        <f t="shared" si="1"/>
        <v>1992</v>
      </c>
      <c r="F10" s="313"/>
      <c r="G10" s="325"/>
    </row>
    <row r="11" ht="22" customHeight="1" outlineLevel="1" spans="1:7">
      <c r="A11" s="323" t="s">
        <v>217</v>
      </c>
      <c r="B11" s="324">
        <v>1271</v>
      </c>
      <c r="C11" s="324">
        <v>1271</v>
      </c>
      <c r="D11" s="313">
        <v>1271</v>
      </c>
      <c r="E11" s="313">
        <f t="shared" si="1"/>
        <v>1271</v>
      </c>
      <c r="F11" s="313"/>
      <c r="G11" s="325"/>
    </row>
    <row r="12" s="55" customFormat="1" ht="22" customHeight="1" spans="1:7">
      <c r="A12" s="320" t="s">
        <v>218</v>
      </c>
      <c r="B12" s="321">
        <f t="shared" ref="B12:F12" si="2">SUM(B13,B14,B35,B50,B74,B76,B78,B80,B115,B117,B119,B125,B140,B143,B152,B176,B199,B202,B233,B248,B255,B257,B262,B264,B267)</f>
        <v>267455</v>
      </c>
      <c r="C12" s="321">
        <f t="shared" si="2"/>
        <v>267455</v>
      </c>
      <c r="D12" s="318">
        <f t="shared" si="2"/>
        <v>206611</v>
      </c>
      <c r="E12" s="318">
        <f t="shared" si="2"/>
        <v>131579</v>
      </c>
      <c r="F12" s="318">
        <f t="shared" si="2"/>
        <v>75032</v>
      </c>
      <c r="G12" s="321"/>
    </row>
    <row r="13" ht="22" customHeight="1" outlineLevel="1" spans="1:7">
      <c r="A13" s="323" t="s">
        <v>219</v>
      </c>
      <c r="B13" s="324"/>
      <c r="C13" s="324"/>
      <c r="D13" s="313"/>
      <c r="E13" s="313"/>
      <c r="F13" s="313"/>
      <c r="G13" s="319"/>
    </row>
    <row r="14" ht="22" customHeight="1" outlineLevel="1" collapsed="1" spans="1:7">
      <c r="A14" s="323" t="s">
        <v>220</v>
      </c>
      <c r="B14" s="324">
        <f>SUM(B15:B32)</f>
        <v>21371</v>
      </c>
      <c r="C14" s="324">
        <f>SUM(C15:C32)</f>
        <v>21371</v>
      </c>
      <c r="D14" s="313">
        <f>SUM(D15:D34)</f>
        <v>16855</v>
      </c>
      <c r="E14" s="313">
        <f>SUM(E15:E34)</f>
        <v>16855</v>
      </c>
      <c r="F14" s="313"/>
      <c r="G14" s="319"/>
    </row>
    <row r="15" ht="22" hidden="1" customHeight="1" outlineLevel="2" spans="1:7">
      <c r="A15" s="323" t="s">
        <v>221</v>
      </c>
      <c r="B15" s="324">
        <v>20</v>
      </c>
      <c r="C15" s="324">
        <v>20</v>
      </c>
      <c r="D15" s="313"/>
      <c r="E15" s="313"/>
      <c r="F15" s="313"/>
      <c r="G15" s="319"/>
    </row>
    <row r="16" ht="22" hidden="1" customHeight="1" outlineLevel="2" spans="1:7">
      <c r="A16" s="323" t="s">
        <v>222</v>
      </c>
      <c r="B16" s="324">
        <v>227</v>
      </c>
      <c r="C16" s="324">
        <v>227</v>
      </c>
      <c r="D16" s="313"/>
      <c r="E16" s="313"/>
      <c r="F16" s="313"/>
      <c r="G16" s="319"/>
    </row>
    <row r="17" ht="22" hidden="1" customHeight="1" outlineLevel="2" spans="1:7">
      <c r="A17" s="323" t="s">
        <v>223</v>
      </c>
      <c r="B17" s="324">
        <v>-160</v>
      </c>
      <c r="C17" s="324">
        <v>-160</v>
      </c>
      <c r="D17" s="313"/>
      <c r="E17" s="313"/>
      <c r="F17" s="313"/>
      <c r="G17" s="319"/>
    </row>
    <row r="18" ht="22" hidden="1" customHeight="1" outlineLevel="2" spans="1:7">
      <c r="A18" s="323" t="s">
        <v>224</v>
      </c>
      <c r="B18" s="324">
        <v>63</v>
      </c>
      <c r="C18" s="324">
        <v>63</v>
      </c>
      <c r="D18" s="313"/>
      <c r="E18" s="313"/>
      <c r="F18" s="313"/>
      <c r="G18" s="319"/>
    </row>
    <row r="19" ht="22" hidden="1" customHeight="1" outlineLevel="2" spans="1:7">
      <c r="A19" s="323" t="s">
        <v>225</v>
      </c>
      <c r="B19" s="324">
        <v>33</v>
      </c>
      <c r="C19" s="324">
        <v>33</v>
      </c>
      <c r="D19" s="313"/>
      <c r="E19" s="313"/>
      <c r="F19" s="313"/>
      <c r="G19" s="319"/>
    </row>
    <row r="20" ht="22" hidden="1" customHeight="1" outlineLevel="2" spans="1:7">
      <c r="A20" s="323" t="s">
        <v>226</v>
      </c>
      <c r="B20" s="324">
        <v>30</v>
      </c>
      <c r="C20" s="324">
        <v>30</v>
      </c>
      <c r="D20" s="313"/>
      <c r="E20" s="313"/>
      <c r="F20" s="313"/>
      <c r="G20" s="319"/>
    </row>
    <row r="21" ht="22" hidden="1" customHeight="1" outlineLevel="2" spans="1:7">
      <c r="A21" s="323" t="s">
        <v>221</v>
      </c>
      <c r="B21" s="324">
        <v>992</v>
      </c>
      <c r="C21" s="324">
        <v>992</v>
      </c>
      <c r="D21" s="313"/>
      <c r="E21" s="313"/>
      <c r="F21" s="313"/>
      <c r="G21" s="319"/>
    </row>
    <row r="22" ht="22" hidden="1" customHeight="1" outlineLevel="2" spans="1:7">
      <c r="A22" s="323" t="s">
        <v>227</v>
      </c>
      <c r="B22" s="324">
        <v>900</v>
      </c>
      <c r="C22" s="324">
        <v>900</v>
      </c>
      <c r="D22" s="313"/>
      <c r="E22" s="313"/>
      <c r="F22" s="313"/>
      <c r="G22" s="319"/>
    </row>
    <row r="23" ht="22" hidden="1" customHeight="1" outlineLevel="2" spans="1:7">
      <c r="A23" s="323" t="s">
        <v>228</v>
      </c>
      <c r="B23" s="324">
        <v>90</v>
      </c>
      <c r="C23" s="324">
        <v>90</v>
      </c>
      <c r="D23" s="313"/>
      <c r="E23" s="313"/>
      <c r="F23" s="313"/>
      <c r="G23" s="319"/>
    </row>
    <row r="24" ht="22" hidden="1" customHeight="1" outlineLevel="2" spans="1:7">
      <c r="A24" s="323" t="s">
        <v>229</v>
      </c>
      <c r="B24" s="324">
        <v>1983</v>
      </c>
      <c r="C24" s="324">
        <v>1983</v>
      </c>
      <c r="D24" s="313"/>
      <c r="E24" s="313"/>
      <c r="F24" s="313"/>
      <c r="G24" s="319"/>
    </row>
    <row r="25" ht="22" hidden="1" customHeight="1" outlineLevel="2" spans="1:7">
      <c r="A25" s="323" t="s">
        <v>230</v>
      </c>
      <c r="B25" s="324">
        <v>56</v>
      </c>
      <c r="C25" s="324">
        <v>56</v>
      </c>
      <c r="D25" s="313"/>
      <c r="E25" s="313"/>
      <c r="F25" s="313"/>
      <c r="G25" s="319"/>
    </row>
    <row r="26" ht="22" hidden="1" customHeight="1" outlineLevel="2" spans="1:7">
      <c r="A26" s="323" t="s">
        <v>231</v>
      </c>
      <c r="B26" s="324">
        <v>210</v>
      </c>
      <c r="C26" s="324">
        <v>210</v>
      </c>
      <c r="D26" s="313"/>
      <c r="E26" s="313"/>
      <c r="F26" s="313"/>
      <c r="G26" s="319"/>
    </row>
    <row r="27" ht="22" hidden="1" customHeight="1" outlineLevel="2" spans="1:7">
      <c r="A27" s="323" t="s">
        <v>232</v>
      </c>
      <c r="B27" s="324">
        <v>72</v>
      </c>
      <c r="C27" s="324">
        <v>72</v>
      </c>
      <c r="D27" s="313"/>
      <c r="E27" s="313"/>
      <c r="F27" s="313"/>
      <c r="G27" s="319"/>
    </row>
    <row r="28" ht="22" hidden="1" customHeight="1" outlineLevel="2" spans="1:7">
      <c r="A28" s="323" t="s">
        <v>233</v>
      </c>
      <c r="B28" s="324">
        <v>4</v>
      </c>
      <c r="C28" s="324">
        <v>4</v>
      </c>
      <c r="D28" s="313">
        <v>4</v>
      </c>
      <c r="E28" s="313">
        <f t="shared" ref="E28:E32" si="3">D28</f>
        <v>4</v>
      </c>
      <c r="F28" s="313"/>
      <c r="G28" s="319"/>
    </row>
    <row r="29" ht="22" hidden="1" customHeight="1" outlineLevel="2" spans="1:7">
      <c r="A29" s="323" t="s">
        <v>234</v>
      </c>
      <c r="B29" s="324">
        <v>60</v>
      </c>
      <c r="C29" s="324">
        <v>60</v>
      </c>
      <c r="D29" s="313">
        <v>60</v>
      </c>
      <c r="E29" s="313">
        <f t="shared" si="3"/>
        <v>60</v>
      </c>
      <c r="F29" s="313"/>
      <c r="G29" s="319"/>
    </row>
    <row r="30" ht="22" hidden="1" customHeight="1" outlineLevel="2" spans="1:7">
      <c r="A30" s="323" t="s">
        <v>235</v>
      </c>
      <c r="B30" s="324">
        <v>400</v>
      </c>
      <c r="C30" s="324">
        <v>400</v>
      </c>
      <c r="D30" s="313">
        <v>400</v>
      </c>
      <c r="E30" s="313">
        <f t="shared" si="3"/>
        <v>400</v>
      </c>
      <c r="F30" s="313"/>
      <c r="G30" s="319"/>
    </row>
    <row r="31" ht="22" hidden="1" customHeight="1" outlineLevel="2" spans="1:7">
      <c r="A31" s="323" t="s">
        <v>236</v>
      </c>
      <c r="B31" s="324">
        <v>16385</v>
      </c>
      <c r="C31" s="324">
        <v>16385</v>
      </c>
      <c r="D31" s="313">
        <v>16385</v>
      </c>
      <c r="E31" s="313">
        <f t="shared" si="3"/>
        <v>16385</v>
      </c>
      <c r="F31" s="313"/>
      <c r="G31" s="319"/>
    </row>
    <row r="32" ht="22" hidden="1" customHeight="1" outlineLevel="2" spans="1:7">
      <c r="A32" s="323" t="s">
        <v>237</v>
      </c>
      <c r="B32" s="324">
        <v>6</v>
      </c>
      <c r="C32" s="324">
        <v>6</v>
      </c>
      <c r="D32" s="313">
        <v>6</v>
      </c>
      <c r="E32" s="313">
        <f t="shared" si="3"/>
        <v>6</v>
      </c>
      <c r="F32" s="313"/>
      <c r="G32" s="319"/>
    </row>
    <row r="33" ht="22" hidden="1" customHeight="1" outlineLevel="2" spans="1:7">
      <c r="A33" s="323" t="s">
        <v>238</v>
      </c>
      <c r="B33" s="324">
        <v>147</v>
      </c>
      <c r="C33" s="324">
        <v>147</v>
      </c>
      <c r="D33" s="313"/>
      <c r="E33" s="313"/>
      <c r="F33" s="313"/>
      <c r="G33" s="319"/>
    </row>
    <row r="34" ht="22" hidden="1" customHeight="1" outlineLevel="2" spans="1:7">
      <c r="A34" s="323" t="s">
        <v>239</v>
      </c>
      <c r="B34" s="324">
        <v>2</v>
      </c>
      <c r="C34" s="324">
        <v>2</v>
      </c>
      <c r="D34" s="313"/>
      <c r="E34" s="313"/>
      <c r="F34" s="313"/>
      <c r="G34" s="319"/>
    </row>
    <row r="35" ht="22" customHeight="1" outlineLevel="1" collapsed="1" spans="1:7">
      <c r="A35" s="323" t="s">
        <v>240</v>
      </c>
      <c r="B35" s="324">
        <f>SUM(B36:B49)</f>
        <v>20537</v>
      </c>
      <c r="C35" s="324">
        <f>SUM(C36:C49)</f>
        <v>20537</v>
      </c>
      <c r="D35" s="313">
        <f>SUM(D36:D49)</f>
        <v>31112</v>
      </c>
      <c r="E35" s="313">
        <f>SUM(E36:E49)</f>
        <v>31112</v>
      </c>
      <c r="F35" s="313"/>
      <c r="G35" s="319"/>
    </row>
    <row r="36" ht="22" hidden="1" customHeight="1" outlineLevel="2" spans="1:7">
      <c r="A36" s="323" t="s">
        <v>241</v>
      </c>
      <c r="B36" s="324">
        <v>76</v>
      </c>
      <c r="C36" s="324">
        <v>76</v>
      </c>
      <c r="D36" s="313">
        <v>76</v>
      </c>
      <c r="E36" s="313">
        <f t="shared" ref="E36:E49" si="4">D36</f>
        <v>76</v>
      </c>
      <c r="F36" s="313"/>
      <c r="G36" s="319"/>
    </row>
    <row r="37" ht="22" hidden="1" customHeight="1" outlineLevel="2" spans="1:7">
      <c r="A37" s="323" t="s">
        <v>242</v>
      </c>
      <c r="B37" s="324">
        <v>67</v>
      </c>
      <c r="C37" s="324">
        <v>67</v>
      </c>
      <c r="D37" s="313">
        <v>67</v>
      </c>
      <c r="E37" s="313">
        <f t="shared" si="4"/>
        <v>67</v>
      </c>
      <c r="F37" s="313"/>
      <c r="G37" s="319"/>
    </row>
    <row r="38" ht="22" hidden="1" customHeight="1" outlineLevel="2" spans="1:7">
      <c r="A38" s="323" t="s">
        <v>243</v>
      </c>
      <c r="B38" s="324">
        <v>517</v>
      </c>
      <c r="C38" s="324">
        <v>517</v>
      </c>
      <c r="D38" s="313">
        <v>517</v>
      </c>
      <c r="E38" s="313">
        <f t="shared" si="4"/>
        <v>517</v>
      </c>
      <c r="F38" s="313"/>
      <c r="G38" s="319"/>
    </row>
    <row r="39" ht="22" hidden="1" customHeight="1" outlineLevel="2" spans="1:7">
      <c r="A39" s="323" t="s">
        <v>244</v>
      </c>
      <c r="B39" s="324">
        <v>1045</v>
      </c>
      <c r="C39" s="324">
        <v>1045</v>
      </c>
      <c r="D39" s="313">
        <v>1045</v>
      </c>
      <c r="E39" s="313">
        <f t="shared" si="4"/>
        <v>1045</v>
      </c>
      <c r="F39" s="313"/>
      <c r="G39" s="319"/>
    </row>
    <row r="40" ht="22" hidden="1" customHeight="1" outlineLevel="2" spans="1:7">
      <c r="A40" s="323" t="s">
        <v>245</v>
      </c>
      <c r="B40" s="324">
        <v>57</v>
      </c>
      <c r="C40" s="324">
        <v>57</v>
      </c>
      <c r="D40" s="313">
        <v>57</v>
      </c>
      <c r="E40" s="313">
        <f t="shared" si="4"/>
        <v>57</v>
      </c>
      <c r="F40" s="313"/>
      <c r="G40" s="319"/>
    </row>
    <row r="41" ht="22" hidden="1" customHeight="1" outlineLevel="2" spans="1:7">
      <c r="A41" s="323" t="s">
        <v>246</v>
      </c>
      <c r="B41" s="324">
        <v>1459</v>
      </c>
      <c r="C41" s="324">
        <v>1459</v>
      </c>
      <c r="D41" s="313">
        <v>1543</v>
      </c>
      <c r="E41" s="313">
        <f t="shared" si="4"/>
        <v>1543</v>
      </c>
      <c r="F41" s="313"/>
      <c r="G41" s="326"/>
    </row>
    <row r="42" ht="22" hidden="1" customHeight="1" outlineLevel="2" spans="1:7">
      <c r="A42" s="323" t="s">
        <v>247</v>
      </c>
      <c r="B42" s="324">
        <v>84</v>
      </c>
      <c r="C42" s="324">
        <v>84</v>
      </c>
      <c r="D42" s="313"/>
      <c r="E42" s="313"/>
      <c r="F42" s="313"/>
      <c r="G42" s="319"/>
    </row>
    <row r="43" ht="22" hidden="1" customHeight="1" outlineLevel="2" spans="1:7">
      <c r="A43" s="323" t="s">
        <v>248</v>
      </c>
      <c r="B43" s="324">
        <v>1109</v>
      </c>
      <c r="C43" s="324">
        <v>1109</v>
      </c>
      <c r="D43" s="313">
        <v>1109</v>
      </c>
      <c r="E43" s="313">
        <f t="shared" si="4"/>
        <v>1109</v>
      </c>
      <c r="F43" s="313"/>
      <c r="G43" s="319"/>
    </row>
    <row r="44" ht="22" hidden="1" customHeight="1" outlineLevel="2" spans="1:7">
      <c r="A44" s="323" t="s">
        <v>249</v>
      </c>
      <c r="B44" s="324">
        <v>5200</v>
      </c>
      <c r="C44" s="324">
        <v>5200</v>
      </c>
      <c r="D44" s="313">
        <v>5200</v>
      </c>
      <c r="E44" s="313">
        <f t="shared" si="4"/>
        <v>5200</v>
      </c>
      <c r="F44" s="313"/>
      <c r="G44" s="319"/>
    </row>
    <row r="45" ht="22" hidden="1" customHeight="1" outlineLevel="2" spans="1:7">
      <c r="A45" s="323" t="s">
        <v>250</v>
      </c>
      <c r="B45" s="324">
        <v>3692</v>
      </c>
      <c r="C45" s="324">
        <v>3692</v>
      </c>
      <c r="D45" s="313">
        <v>3692</v>
      </c>
      <c r="E45" s="313">
        <f t="shared" si="4"/>
        <v>3692</v>
      </c>
      <c r="F45" s="313"/>
      <c r="G45" s="319"/>
    </row>
    <row r="46" ht="22" hidden="1" customHeight="1" outlineLevel="2" spans="1:7">
      <c r="A46" s="323" t="s">
        <v>251</v>
      </c>
      <c r="B46" s="324">
        <v>260</v>
      </c>
      <c r="C46" s="324">
        <v>260</v>
      </c>
      <c r="D46" s="313">
        <v>260</v>
      </c>
      <c r="E46" s="313">
        <f t="shared" si="4"/>
        <v>260</v>
      </c>
      <c r="F46" s="313"/>
      <c r="G46" s="319"/>
    </row>
    <row r="47" ht="22" hidden="1" customHeight="1" outlineLevel="2" spans="1:7">
      <c r="A47" s="323" t="s">
        <v>252</v>
      </c>
      <c r="B47" s="324">
        <v>2556</v>
      </c>
      <c r="C47" s="324">
        <v>2556</v>
      </c>
      <c r="D47" s="313">
        <v>2556</v>
      </c>
      <c r="E47" s="313">
        <f t="shared" si="4"/>
        <v>2556</v>
      </c>
      <c r="F47" s="313"/>
      <c r="G47" s="319"/>
    </row>
    <row r="48" ht="22" hidden="1" customHeight="1" outlineLevel="2" spans="1:7">
      <c r="A48" s="323" t="s">
        <v>253</v>
      </c>
      <c r="B48" s="324">
        <v>1174</v>
      </c>
      <c r="C48" s="324">
        <v>1174</v>
      </c>
      <c r="D48" s="313">
        <v>1174</v>
      </c>
      <c r="E48" s="313">
        <f t="shared" si="4"/>
        <v>1174</v>
      </c>
      <c r="F48" s="313"/>
      <c r="G48" s="319"/>
    </row>
    <row r="49" ht="22" hidden="1" customHeight="1" outlineLevel="2" spans="1:7">
      <c r="A49" s="323" t="s">
        <v>254</v>
      </c>
      <c r="B49" s="324">
        <v>3241</v>
      </c>
      <c r="C49" s="324">
        <v>3241</v>
      </c>
      <c r="D49" s="313">
        <v>13816</v>
      </c>
      <c r="E49" s="313">
        <f t="shared" si="4"/>
        <v>13816</v>
      </c>
      <c r="F49" s="313"/>
      <c r="G49" s="319"/>
    </row>
    <row r="50" ht="22" customHeight="1" outlineLevel="1" collapsed="1" spans="1:7">
      <c r="A50" s="323" t="s">
        <v>255</v>
      </c>
      <c r="B50" s="324">
        <f>SUM(B51:B73)</f>
        <v>18611</v>
      </c>
      <c r="C50" s="324">
        <f>SUM(C51:C73)</f>
        <v>18611</v>
      </c>
      <c r="D50" s="313">
        <f>SUM(D51:D73)</f>
        <v>878</v>
      </c>
      <c r="E50" s="313"/>
      <c r="F50" s="313">
        <f>SUM(F51:F73)</f>
        <v>878</v>
      </c>
      <c r="G50" s="319"/>
    </row>
    <row r="51" ht="22" hidden="1" customHeight="1" outlineLevel="2" spans="1:7">
      <c r="A51" s="323" t="s">
        <v>256</v>
      </c>
      <c r="B51" s="324">
        <v>826</v>
      </c>
      <c r="C51" s="324">
        <v>826</v>
      </c>
      <c r="D51" s="313"/>
      <c r="E51" s="313">
        <f t="shared" ref="E51:E59" si="5">D51</f>
        <v>0</v>
      </c>
      <c r="F51" s="313"/>
      <c r="G51" s="319"/>
    </row>
    <row r="52" ht="22" hidden="1" customHeight="1" outlineLevel="2" spans="1:7">
      <c r="A52" s="327" t="s">
        <v>257</v>
      </c>
      <c r="B52" s="319">
        <v>2454</v>
      </c>
      <c r="C52" s="319">
        <v>2454</v>
      </c>
      <c r="D52" s="313"/>
      <c r="E52" s="313">
        <f t="shared" si="5"/>
        <v>0</v>
      </c>
      <c r="F52" s="313"/>
      <c r="G52" s="319"/>
    </row>
    <row r="53" ht="22" hidden="1" customHeight="1" outlineLevel="2" spans="1:7">
      <c r="A53" s="327" t="s">
        <v>257</v>
      </c>
      <c r="B53" s="319">
        <v>284</v>
      </c>
      <c r="C53" s="319">
        <v>284</v>
      </c>
      <c r="D53" s="313"/>
      <c r="E53" s="313">
        <f t="shared" si="5"/>
        <v>0</v>
      </c>
      <c r="F53" s="313"/>
      <c r="G53" s="319"/>
    </row>
    <row r="54" ht="22" hidden="1" customHeight="1" outlineLevel="2" spans="1:7">
      <c r="A54" s="327" t="s">
        <v>258</v>
      </c>
      <c r="B54" s="319">
        <v>100</v>
      </c>
      <c r="C54" s="319">
        <v>100</v>
      </c>
      <c r="D54" s="313"/>
      <c r="E54" s="313">
        <f t="shared" si="5"/>
        <v>0</v>
      </c>
      <c r="F54" s="313"/>
      <c r="G54" s="319"/>
    </row>
    <row r="55" ht="22" hidden="1" customHeight="1" outlineLevel="2" spans="1:7">
      <c r="A55" s="327" t="s">
        <v>258</v>
      </c>
      <c r="B55" s="319">
        <v>60</v>
      </c>
      <c r="C55" s="319">
        <v>60</v>
      </c>
      <c r="D55" s="313"/>
      <c r="E55" s="313">
        <f t="shared" si="5"/>
        <v>0</v>
      </c>
      <c r="F55" s="313"/>
      <c r="G55" s="319"/>
    </row>
    <row r="56" ht="22" hidden="1" customHeight="1" outlineLevel="2" spans="1:7">
      <c r="A56" s="327" t="s">
        <v>257</v>
      </c>
      <c r="B56" s="319">
        <v>2895</v>
      </c>
      <c r="C56" s="319">
        <v>2895</v>
      </c>
      <c r="D56" s="313"/>
      <c r="E56" s="313">
        <f t="shared" si="5"/>
        <v>0</v>
      </c>
      <c r="F56" s="313"/>
      <c r="G56" s="319"/>
    </row>
    <row r="57" ht="22" hidden="1" customHeight="1" outlineLevel="2" spans="1:7">
      <c r="A57" s="327" t="s">
        <v>259</v>
      </c>
      <c r="B57" s="319">
        <v>60</v>
      </c>
      <c r="C57" s="319">
        <v>60</v>
      </c>
      <c r="D57" s="313"/>
      <c r="E57" s="313">
        <f t="shared" si="5"/>
        <v>0</v>
      </c>
      <c r="F57" s="313"/>
      <c r="G57" s="319"/>
    </row>
    <row r="58" ht="22" hidden="1" customHeight="1" outlineLevel="2" spans="1:7">
      <c r="A58" s="327" t="s">
        <v>260</v>
      </c>
      <c r="B58" s="319">
        <v>369</v>
      </c>
      <c r="C58" s="319">
        <v>369</v>
      </c>
      <c r="D58" s="313"/>
      <c r="E58" s="313">
        <f t="shared" si="5"/>
        <v>0</v>
      </c>
      <c r="F58" s="313"/>
      <c r="G58" s="319"/>
    </row>
    <row r="59" ht="22" hidden="1" customHeight="1" outlineLevel="2" spans="1:7">
      <c r="A59" s="327" t="s">
        <v>261</v>
      </c>
      <c r="B59" s="319">
        <v>813</v>
      </c>
      <c r="C59" s="319">
        <v>813</v>
      </c>
      <c r="D59" s="313">
        <v>716</v>
      </c>
      <c r="E59" s="141"/>
      <c r="F59" s="313">
        <v>716</v>
      </c>
      <c r="G59" s="328"/>
    </row>
    <row r="60" ht="22" hidden="1" customHeight="1" outlineLevel="2" spans="1:7">
      <c r="A60" s="327" t="s">
        <v>262</v>
      </c>
      <c r="B60" s="319">
        <v>80</v>
      </c>
      <c r="C60" s="319">
        <v>80</v>
      </c>
      <c r="D60" s="313"/>
      <c r="E60" s="313"/>
      <c r="F60" s="313"/>
      <c r="G60" s="319"/>
    </row>
    <row r="61" ht="22" hidden="1" customHeight="1" outlineLevel="2" spans="1:7">
      <c r="A61" s="327" t="s">
        <v>263</v>
      </c>
      <c r="B61" s="319">
        <v>18</v>
      </c>
      <c r="C61" s="319">
        <v>18</v>
      </c>
      <c r="D61" s="313">
        <v>18</v>
      </c>
      <c r="E61" s="329"/>
      <c r="F61" s="313">
        <v>18</v>
      </c>
      <c r="G61" s="328"/>
    </row>
    <row r="62" ht="22" hidden="1" customHeight="1" outlineLevel="2" spans="1:7">
      <c r="A62" s="327" t="s">
        <v>264</v>
      </c>
      <c r="B62" s="319">
        <v>147</v>
      </c>
      <c r="C62" s="319">
        <v>147</v>
      </c>
      <c r="D62" s="313">
        <v>144</v>
      </c>
      <c r="E62" s="329"/>
      <c r="F62" s="313">
        <v>144</v>
      </c>
      <c r="G62" s="328"/>
    </row>
    <row r="63" ht="22" hidden="1" customHeight="1" outlineLevel="2" spans="1:7">
      <c r="A63" s="327" t="s">
        <v>265</v>
      </c>
      <c r="B63" s="319">
        <v>84</v>
      </c>
      <c r="C63" s="319">
        <v>84</v>
      </c>
      <c r="D63" s="313"/>
      <c r="E63" s="313"/>
      <c r="F63" s="313"/>
      <c r="G63" s="319"/>
    </row>
    <row r="64" ht="22" hidden="1" customHeight="1" outlineLevel="2" spans="1:7">
      <c r="A64" s="327" t="s">
        <v>266</v>
      </c>
      <c r="B64" s="319">
        <v>138</v>
      </c>
      <c r="C64" s="319">
        <v>138</v>
      </c>
      <c r="D64" s="313"/>
      <c r="E64" s="313">
        <f t="shared" ref="E64:E73" si="6">D64</f>
        <v>0</v>
      </c>
      <c r="F64" s="313"/>
      <c r="G64" s="319"/>
    </row>
    <row r="65" ht="22" hidden="1" customHeight="1" outlineLevel="2" spans="1:7">
      <c r="A65" s="327" t="s">
        <v>267</v>
      </c>
      <c r="B65" s="319">
        <v>44</v>
      </c>
      <c r="C65" s="319">
        <v>44</v>
      </c>
      <c r="D65" s="313"/>
      <c r="E65" s="313">
        <f t="shared" si="6"/>
        <v>0</v>
      </c>
      <c r="F65" s="313"/>
      <c r="G65" s="319"/>
    </row>
    <row r="66" ht="22" hidden="1" customHeight="1" outlineLevel="2" spans="1:7">
      <c r="A66" s="327" t="s">
        <v>268</v>
      </c>
      <c r="B66" s="319">
        <v>-131</v>
      </c>
      <c r="C66" s="319">
        <v>-131</v>
      </c>
      <c r="D66" s="313"/>
      <c r="E66" s="313">
        <f t="shared" si="6"/>
        <v>0</v>
      </c>
      <c r="F66" s="313"/>
      <c r="G66" s="319"/>
    </row>
    <row r="67" ht="22" hidden="1" customHeight="1" outlineLevel="2" spans="1:7">
      <c r="A67" s="327" t="s">
        <v>269</v>
      </c>
      <c r="B67" s="319">
        <v>127</v>
      </c>
      <c r="C67" s="319">
        <v>127</v>
      </c>
      <c r="D67" s="313"/>
      <c r="E67" s="313">
        <f t="shared" si="6"/>
        <v>0</v>
      </c>
      <c r="F67" s="313"/>
      <c r="G67" s="319"/>
    </row>
    <row r="68" ht="22" hidden="1" customHeight="1" outlineLevel="2" spans="1:7">
      <c r="A68" s="327" t="s">
        <v>270</v>
      </c>
      <c r="B68" s="319">
        <v>9045</v>
      </c>
      <c r="C68" s="319">
        <v>9045</v>
      </c>
      <c r="D68" s="313"/>
      <c r="E68" s="313">
        <f t="shared" si="6"/>
        <v>0</v>
      </c>
      <c r="F68" s="313"/>
      <c r="G68" s="319"/>
    </row>
    <row r="69" ht="22" hidden="1" customHeight="1" outlineLevel="2" spans="1:7">
      <c r="A69" s="327" t="s">
        <v>271</v>
      </c>
      <c r="B69" s="319">
        <v>921</v>
      </c>
      <c r="C69" s="319">
        <v>921</v>
      </c>
      <c r="D69" s="313"/>
      <c r="E69" s="313">
        <f t="shared" si="6"/>
        <v>0</v>
      </c>
      <c r="F69" s="313"/>
      <c r="G69" s="319"/>
    </row>
    <row r="70" ht="22" hidden="1" customHeight="1" outlineLevel="2" spans="1:7">
      <c r="A70" s="327" t="s">
        <v>272</v>
      </c>
      <c r="B70" s="319">
        <v>153</v>
      </c>
      <c r="C70" s="319">
        <v>153</v>
      </c>
      <c r="D70" s="313"/>
      <c r="E70" s="313">
        <f t="shared" si="6"/>
        <v>0</v>
      </c>
      <c r="F70" s="313"/>
      <c r="G70" s="319"/>
    </row>
    <row r="71" ht="22" hidden="1" customHeight="1" outlineLevel="2" spans="1:7">
      <c r="A71" s="327" t="s">
        <v>272</v>
      </c>
      <c r="B71" s="319">
        <v>61</v>
      </c>
      <c r="C71" s="319">
        <v>61</v>
      </c>
      <c r="D71" s="313"/>
      <c r="E71" s="313">
        <f t="shared" si="6"/>
        <v>0</v>
      </c>
      <c r="F71" s="313"/>
      <c r="G71" s="319"/>
    </row>
    <row r="72" ht="22" hidden="1" customHeight="1" outlineLevel="2" spans="1:7">
      <c r="A72" s="327" t="s">
        <v>272</v>
      </c>
      <c r="B72" s="319">
        <v>12</v>
      </c>
      <c r="C72" s="319">
        <v>12</v>
      </c>
      <c r="D72" s="313"/>
      <c r="E72" s="313">
        <f t="shared" si="6"/>
        <v>0</v>
      </c>
      <c r="F72" s="313"/>
      <c r="G72" s="319"/>
    </row>
    <row r="73" ht="22" hidden="1" customHeight="1" outlineLevel="2" spans="1:7">
      <c r="A73" s="327" t="s">
        <v>272</v>
      </c>
      <c r="B73" s="319">
        <v>51</v>
      </c>
      <c r="C73" s="319">
        <v>51</v>
      </c>
      <c r="D73" s="313"/>
      <c r="E73" s="313">
        <f t="shared" si="6"/>
        <v>0</v>
      </c>
      <c r="F73" s="313"/>
      <c r="G73" s="319"/>
    </row>
    <row r="74" ht="22" customHeight="1" outlineLevel="1" collapsed="1" spans="1:7">
      <c r="A74" s="323" t="s">
        <v>273</v>
      </c>
      <c r="B74" s="324">
        <f t="shared" ref="B74:B78" si="7">B75</f>
        <v>18653</v>
      </c>
      <c r="C74" s="324">
        <f t="shared" ref="C74:C78" si="8">C75</f>
        <v>18653</v>
      </c>
      <c r="D74" s="313">
        <f>SUM(D75)</f>
        <v>15300</v>
      </c>
      <c r="E74" s="313">
        <f>SUM(E75)</f>
        <v>15300</v>
      </c>
      <c r="F74" s="313"/>
      <c r="G74" s="319"/>
    </row>
    <row r="75" ht="22" hidden="1" customHeight="1" outlineLevel="2" spans="1:7">
      <c r="A75" s="323" t="s">
        <v>274</v>
      </c>
      <c r="B75" s="324">
        <v>18653</v>
      </c>
      <c r="C75" s="324">
        <v>18653</v>
      </c>
      <c r="D75" s="313">
        <v>15300</v>
      </c>
      <c r="E75" s="313">
        <f>D75</f>
        <v>15300</v>
      </c>
      <c r="F75" s="313"/>
      <c r="G75" s="319"/>
    </row>
    <row r="76" ht="22" customHeight="1" outlineLevel="1" collapsed="1" spans="1:7">
      <c r="A76" s="323" t="s">
        <v>275</v>
      </c>
      <c r="B76" s="324">
        <f t="shared" si="7"/>
        <v>2364</v>
      </c>
      <c r="C76" s="324">
        <f t="shared" si="8"/>
        <v>2364</v>
      </c>
      <c r="D76" s="313">
        <f>SUM(D77:D77)</f>
        <v>2785</v>
      </c>
      <c r="E76" s="313"/>
      <c r="F76" s="313">
        <f>SUM(F77:F77)</f>
        <v>2785</v>
      </c>
      <c r="G76" s="319"/>
    </row>
    <row r="77" ht="22" hidden="1" customHeight="1" outlineLevel="2" spans="1:7">
      <c r="A77" s="323" t="s">
        <v>276</v>
      </c>
      <c r="B77" s="324">
        <v>2364</v>
      </c>
      <c r="C77" s="324">
        <v>2364</v>
      </c>
      <c r="D77" s="313">
        <v>2785</v>
      </c>
      <c r="E77" s="313"/>
      <c r="F77" s="313">
        <v>2785</v>
      </c>
      <c r="G77" s="328"/>
    </row>
    <row r="78" ht="22" customHeight="1" outlineLevel="1" collapsed="1" spans="1:7">
      <c r="A78" s="323" t="s">
        <v>277</v>
      </c>
      <c r="B78" s="324">
        <f t="shared" si="7"/>
        <v>49</v>
      </c>
      <c r="C78" s="324">
        <f t="shared" si="8"/>
        <v>49</v>
      </c>
      <c r="D78" s="313"/>
      <c r="E78" s="313"/>
      <c r="F78" s="313"/>
      <c r="G78" s="319"/>
    </row>
    <row r="79" ht="22" hidden="1" customHeight="1" outlineLevel="2" spans="1:7">
      <c r="A79" s="323" t="s">
        <v>278</v>
      </c>
      <c r="B79" s="324">
        <v>49</v>
      </c>
      <c r="C79" s="324">
        <v>49</v>
      </c>
      <c r="D79" s="313"/>
      <c r="E79" s="313">
        <f>D79</f>
        <v>0</v>
      </c>
      <c r="F79" s="313"/>
      <c r="G79" s="319"/>
    </row>
    <row r="80" ht="22" customHeight="1" outlineLevel="1" collapsed="1" spans="1:7">
      <c r="A80" s="323" t="s">
        <v>279</v>
      </c>
      <c r="B80" s="324">
        <f>SUM(B81:B114)</f>
        <v>49414</v>
      </c>
      <c r="C80" s="324">
        <f>SUM(C81:C114)</f>
        <v>49414</v>
      </c>
      <c r="D80" s="313">
        <f>SUM(D81:D114)</f>
        <v>57643</v>
      </c>
      <c r="E80" s="313">
        <f>SUM(E81:E114)</f>
        <v>57643</v>
      </c>
      <c r="F80" s="313"/>
      <c r="G80" s="319"/>
    </row>
    <row r="81" ht="22" hidden="1" customHeight="1" outlineLevel="2" spans="1:7">
      <c r="A81" s="323" t="s">
        <v>280</v>
      </c>
      <c r="B81" s="324">
        <v>1710</v>
      </c>
      <c r="C81" s="324">
        <v>1710</v>
      </c>
      <c r="D81" s="313">
        <v>1710</v>
      </c>
      <c r="E81" s="313">
        <f t="shared" ref="E81:E88" si="9">D81</f>
        <v>1710</v>
      </c>
      <c r="F81" s="313"/>
      <c r="G81" s="319"/>
    </row>
    <row r="82" ht="22" hidden="1" customHeight="1" outlineLevel="2" spans="1:7">
      <c r="A82" s="323" t="s">
        <v>281</v>
      </c>
      <c r="B82" s="324">
        <v>76</v>
      </c>
      <c r="C82" s="324">
        <v>76</v>
      </c>
      <c r="D82" s="313">
        <v>76</v>
      </c>
      <c r="E82" s="313">
        <f t="shared" si="9"/>
        <v>76</v>
      </c>
      <c r="F82" s="313"/>
      <c r="G82" s="319"/>
    </row>
    <row r="83" ht="22" hidden="1" customHeight="1" outlineLevel="2" spans="1:7">
      <c r="A83" s="323" t="s">
        <v>282</v>
      </c>
      <c r="B83" s="324">
        <v>160</v>
      </c>
      <c r="C83" s="324">
        <v>160</v>
      </c>
      <c r="D83" s="313">
        <v>160</v>
      </c>
      <c r="E83" s="313">
        <f t="shared" si="9"/>
        <v>160</v>
      </c>
      <c r="F83" s="313"/>
      <c r="G83" s="319"/>
    </row>
    <row r="84" ht="22" hidden="1" customHeight="1" outlineLevel="2" spans="1:7">
      <c r="A84" s="323" t="s">
        <v>283</v>
      </c>
      <c r="B84" s="324">
        <v>13139</v>
      </c>
      <c r="C84" s="324">
        <v>13139</v>
      </c>
      <c r="D84" s="313">
        <v>13139</v>
      </c>
      <c r="E84" s="313">
        <f t="shared" si="9"/>
        <v>13139</v>
      </c>
      <c r="F84" s="313"/>
      <c r="G84" s="319"/>
    </row>
    <row r="85" ht="22" hidden="1" customHeight="1" outlineLevel="2" spans="1:7">
      <c r="A85" s="323" t="s">
        <v>284</v>
      </c>
      <c r="B85" s="324">
        <v>7051</v>
      </c>
      <c r="C85" s="324">
        <v>7051</v>
      </c>
      <c r="D85" s="313">
        <v>7051</v>
      </c>
      <c r="E85" s="313">
        <f t="shared" si="9"/>
        <v>7051</v>
      </c>
      <c r="F85" s="313"/>
      <c r="G85" s="319"/>
    </row>
    <row r="86" ht="22" hidden="1" customHeight="1" outlineLevel="2" spans="1:7">
      <c r="A86" s="323" t="s">
        <v>285</v>
      </c>
      <c r="B86" s="324">
        <v>5316</v>
      </c>
      <c r="C86" s="324">
        <v>5316</v>
      </c>
      <c r="D86" s="313">
        <v>5316</v>
      </c>
      <c r="E86" s="313">
        <f t="shared" si="9"/>
        <v>5316</v>
      </c>
      <c r="F86" s="313"/>
      <c r="G86" s="319"/>
    </row>
    <row r="87" ht="22" hidden="1" customHeight="1" outlineLevel="2" spans="1:7">
      <c r="A87" s="323" t="s">
        <v>286</v>
      </c>
      <c r="B87" s="324">
        <v>2500</v>
      </c>
      <c r="C87" s="324">
        <v>2500</v>
      </c>
      <c r="D87" s="313">
        <v>2500</v>
      </c>
      <c r="E87" s="313">
        <f t="shared" si="9"/>
        <v>2500</v>
      </c>
      <c r="F87" s="313"/>
      <c r="G87" s="319"/>
    </row>
    <row r="88" ht="22" hidden="1" customHeight="1" outlineLevel="2" spans="1:7">
      <c r="A88" s="323" t="s">
        <v>287</v>
      </c>
      <c r="B88" s="324">
        <v>2500</v>
      </c>
      <c r="C88" s="324">
        <v>2500</v>
      </c>
      <c r="D88" s="313">
        <v>2500</v>
      </c>
      <c r="E88" s="313">
        <f t="shared" si="9"/>
        <v>2500</v>
      </c>
      <c r="F88" s="313"/>
      <c r="G88" s="319"/>
    </row>
    <row r="89" ht="22" hidden="1" customHeight="1" outlineLevel="2" spans="1:7">
      <c r="A89" s="323" t="s">
        <v>288</v>
      </c>
      <c r="B89" s="324"/>
      <c r="C89" s="324"/>
      <c r="D89" s="313">
        <v>8464</v>
      </c>
      <c r="E89" s="313">
        <v>8464</v>
      </c>
      <c r="F89" s="313"/>
      <c r="G89" s="319"/>
    </row>
    <row r="90" ht="22" hidden="1" customHeight="1" outlineLevel="2" spans="1:7">
      <c r="A90" s="323" t="s">
        <v>289</v>
      </c>
      <c r="B90" s="324">
        <v>128</v>
      </c>
      <c r="C90" s="324">
        <v>128</v>
      </c>
      <c r="D90" s="313">
        <v>128</v>
      </c>
      <c r="E90" s="313">
        <f t="shared" ref="E90:E114" si="10">D90</f>
        <v>128</v>
      </c>
      <c r="F90" s="313"/>
      <c r="G90" s="319"/>
    </row>
    <row r="91" ht="22" hidden="1" customHeight="1" outlineLevel="2" spans="1:7">
      <c r="A91" s="323" t="s">
        <v>290</v>
      </c>
      <c r="B91" s="324">
        <v>20</v>
      </c>
      <c r="C91" s="324">
        <v>20</v>
      </c>
      <c r="D91" s="313">
        <v>20</v>
      </c>
      <c r="E91" s="313">
        <f t="shared" si="10"/>
        <v>20</v>
      </c>
      <c r="F91" s="313"/>
      <c r="G91" s="319"/>
    </row>
    <row r="92" ht="22" hidden="1" customHeight="1" outlineLevel="2" spans="1:7">
      <c r="A92" s="323" t="s">
        <v>291</v>
      </c>
      <c r="B92" s="324">
        <v>10</v>
      </c>
      <c r="C92" s="324">
        <v>10</v>
      </c>
      <c r="D92" s="313">
        <v>10</v>
      </c>
      <c r="E92" s="313">
        <f t="shared" si="10"/>
        <v>10</v>
      </c>
      <c r="F92" s="313"/>
      <c r="G92" s="319"/>
    </row>
    <row r="93" ht="22" hidden="1" customHeight="1" outlineLevel="2" spans="1:7">
      <c r="A93" s="323" t="s">
        <v>292</v>
      </c>
      <c r="B93" s="324">
        <v>22</v>
      </c>
      <c r="C93" s="324">
        <v>22</v>
      </c>
      <c r="D93" s="313">
        <v>22</v>
      </c>
      <c r="E93" s="313">
        <f t="shared" si="10"/>
        <v>22</v>
      </c>
      <c r="F93" s="313"/>
      <c r="G93" s="319"/>
    </row>
    <row r="94" ht="22" hidden="1" customHeight="1" outlineLevel="2" spans="1:7">
      <c r="A94" s="323" t="s">
        <v>293</v>
      </c>
      <c r="B94" s="324">
        <v>2228</v>
      </c>
      <c r="C94" s="324">
        <v>2228</v>
      </c>
      <c r="D94" s="313">
        <v>2228</v>
      </c>
      <c r="E94" s="313">
        <f t="shared" si="10"/>
        <v>2228</v>
      </c>
      <c r="F94" s="313"/>
      <c r="G94" s="319"/>
    </row>
    <row r="95" ht="22" hidden="1" customHeight="1" outlineLevel="2" spans="1:7">
      <c r="A95" s="323" t="s">
        <v>294</v>
      </c>
      <c r="B95" s="324">
        <v>-539</v>
      </c>
      <c r="C95" s="324">
        <v>-539</v>
      </c>
      <c r="D95" s="313">
        <v>-539</v>
      </c>
      <c r="E95" s="313">
        <f t="shared" si="10"/>
        <v>-539</v>
      </c>
      <c r="F95" s="313"/>
      <c r="G95" s="319"/>
    </row>
    <row r="96" ht="22" hidden="1" customHeight="1" outlineLevel="2" spans="1:7">
      <c r="A96" s="323" t="s">
        <v>295</v>
      </c>
      <c r="B96" s="324">
        <v>291</v>
      </c>
      <c r="C96" s="324">
        <v>291</v>
      </c>
      <c r="D96" s="313">
        <v>291</v>
      </c>
      <c r="E96" s="313">
        <f t="shared" si="10"/>
        <v>291</v>
      </c>
      <c r="F96" s="313"/>
      <c r="G96" s="319"/>
    </row>
    <row r="97" ht="22" hidden="1" customHeight="1" outlineLevel="2" spans="1:7">
      <c r="A97" s="323" t="s">
        <v>296</v>
      </c>
      <c r="B97" s="324">
        <v>2641</v>
      </c>
      <c r="C97" s="324">
        <v>2641</v>
      </c>
      <c r="D97" s="313">
        <v>2641</v>
      </c>
      <c r="E97" s="313">
        <f t="shared" si="10"/>
        <v>2641</v>
      </c>
      <c r="F97" s="313"/>
      <c r="G97" s="319"/>
    </row>
    <row r="98" ht="22" hidden="1" customHeight="1" outlineLevel="2" spans="1:7">
      <c r="A98" s="323" t="s">
        <v>297</v>
      </c>
      <c r="B98" s="324">
        <v>1901</v>
      </c>
      <c r="C98" s="324">
        <v>1901</v>
      </c>
      <c r="D98" s="313">
        <v>1901</v>
      </c>
      <c r="E98" s="313">
        <f t="shared" si="10"/>
        <v>1901</v>
      </c>
      <c r="F98" s="313"/>
      <c r="G98" s="319"/>
    </row>
    <row r="99" ht="22" hidden="1" customHeight="1" outlineLevel="2" spans="1:7">
      <c r="A99" s="323" t="s">
        <v>298</v>
      </c>
      <c r="B99" s="324">
        <v>971</v>
      </c>
      <c r="C99" s="324">
        <v>971</v>
      </c>
      <c r="D99" s="313">
        <v>971</v>
      </c>
      <c r="E99" s="313">
        <f t="shared" si="10"/>
        <v>971</v>
      </c>
      <c r="F99" s="313"/>
      <c r="G99" s="319"/>
    </row>
    <row r="100" ht="22" hidden="1" customHeight="1" outlineLevel="2" spans="1:7">
      <c r="A100" s="323" t="s">
        <v>299</v>
      </c>
      <c r="B100" s="324">
        <v>717</v>
      </c>
      <c r="C100" s="324">
        <v>717</v>
      </c>
      <c r="D100" s="313">
        <v>717</v>
      </c>
      <c r="E100" s="313">
        <f t="shared" si="10"/>
        <v>717</v>
      </c>
      <c r="F100" s="313"/>
      <c r="G100" s="319"/>
    </row>
    <row r="101" ht="22" hidden="1" customHeight="1" outlineLevel="2" spans="1:7">
      <c r="A101" s="323" t="s">
        <v>300</v>
      </c>
      <c r="B101" s="324">
        <v>10</v>
      </c>
      <c r="C101" s="324">
        <v>10</v>
      </c>
      <c r="D101" s="313">
        <v>10</v>
      </c>
      <c r="E101" s="313">
        <f t="shared" si="10"/>
        <v>10</v>
      </c>
      <c r="F101" s="313"/>
      <c r="G101" s="319"/>
    </row>
    <row r="102" ht="22" hidden="1" customHeight="1" outlineLevel="2" spans="1:7">
      <c r="A102" s="323" t="s">
        <v>301</v>
      </c>
      <c r="B102" s="324">
        <v>6</v>
      </c>
      <c r="C102" s="324">
        <v>6</v>
      </c>
      <c r="D102" s="313">
        <v>0</v>
      </c>
      <c r="E102" s="313">
        <f t="shared" si="10"/>
        <v>0</v>
      </c>
      <c r="F102" s="313"/>
      <c r="G102" s="319"/>
    </row>
    <row r="103" ht="22" hidden="1" customHeight="1" outlineLevel="2" spans="1:7">
      <c r="A103" s="323" t="s">
        <v>302</v>
      </c>
      <c r="B103" s="324">
        <v>261</v>
      </c>
      <c r="C103" s="324">
        <v>261</v>
      </c>
      <c r="D103" s="313">
        <v>261</v>
      </c>
      <c r="E103" s="313">
        <f t="shared" si="10"/>
        <v>261</v>
      </c>
      <c r="F103" s="313"/>
      <c r="G103" s="319"/>
    </row>
    <row r="104" ht="22" hidden="1" customHeight="1" outlineLevel="2" spans="1:7">
      <c r="A104" s="323" t="s">
        <v>303</v>
      </c>
      <c r="B104" s="324">
        <v>1251</v>
      </c>
      <c r="C104" s="324">
        <v>1251</v>
      </c>
      <c r="D104" s="313">
        <v>1251</v>
      </c>
      <c r="E104" s="313">
        <f t="shared" si="10"/>
        <v>1251</v>
      </c>
      <c r="F104" s="313"/>
      <c r="G104" s="319"/>
    </row>
    <row r="105" ht="22" hidden="1" customHeight="1" outlineLevel="2" spans="1:7">
      <c r="A105" s="323" t="s">
        <v>304</v>
      </c>
      <c r="B105" s="324">
        <v>95</v>
      </c>
      <c r="C105" s="324">
        <v>95</v>
      </c>
      <c r="D105" s="313">
        <v>95</v>
      </c>
      <c r="E105" s="313">
        <f t="shared" si="10"/>
        <v>95</v>
      </c>
      <c r="F105" s="313"/>
      <c r="G105" s="319"/>
    </row>
    <row r="106" ht="22" hidden="1" customHeight="1" outlineLevel="2" spans="1:7">
      <c r="A106" s="323" t="s">
        <v>305</v>
      </c>
      <c r="B106" s="324">
        <v>94</v>
      </c>
      <c r="C106" s="324">
        <v>94</v>
      </c>
      <c r="D106" s="313">
        <v>94</v>
      </c>
      <c r="E106" s="313">
        <f t="shared" si="10"/>
        <v>94</v>
      </c>
      <c r="F106" s="313"/>
      <c r="G106" s="319"/>
    </row>
    <row r="107" ht="22" hidden="1" customHeight="1" outlineLevel="2" spans="1:7">
      <c r="A107" s="323" t="s">
        <v>306</v>
      </c>
      <c r="B107" s="324">
        <v>292</v>
      </c>
      <c r="C107" s="324">
        <v>292</v>
      </c>
      <c r="D107" s="313">
        <v>292</v>
      </c>
      <c r="E107" s="313">
        <f t="shared" si="10"/>
        <v>292</v>
      </c>
      <c r="F107" s="313"/>
      <c r="G107" s="319"/>
    </row>
    <row r="108" ht="22" hidden="1" customHeight="1" outlineLevel="2" spans="1:7">
      <c r="A108" s="323" t="s">
        <v>307</v>
      </c>
      <c r="B108" s="324">
        <v>109</v>
      </c>
      <c r="C108" s="324">
        <v>109</v>
      </c>
      <c r="D108" s="313">
        <v>109</v>
      </c>
      <c r="E108" s="313">
        <f t="shared" si="10"/>
        <v>109</v>
      </c>
      <c r="F108" s="313"/>
      <c r="G108" s="319"/>
    </row>
    <row r="109" ht="22" hidden="1" customHeight="1" outlineLevel="2" spans="1:7">
      <c r="A109" s="323" t="s">
        <v>308</v>
      </c>
      <c r="B109" s="324">
        <v>196</v>
      </c>
      <c r="C109" s="324">
        <v>196</v>
      </c>
      <c r="D109" s="313">
        <v>196</v>
      </c>
      <c r="E109" s="313">
        <f t="shared" si="10"/>
        <v>196</v>
      </c>
      <c r="F109" s="313"/>
      <c r="G109" s="319"/>
    </row>
    <row r="110" ht="22" hidden="1" customHeight="1" outlineLevel="2" spans="1:7">
      <c r="A110" s="323" t="s">
        <v>309</v>
      </c>
      <c r="B110" s="324">
        <v>229</v>
      </c>
      <c r="C110" s="324">
        <v>229</v>
      </c>
      <c r="D110" s="313">
        <v>0</v>
      </c>
      <c r="E110" s="313">
        <f t="shared" si="10"/>
        <v>0</v>
      </c>
      <c r="F110" s="313"/>
      <c r="G110" s="319"/>
    </row>
    <row r="111" ht="22" hidden="1" customHeight="1" outlineLevel="2" spans="1:7">
      <c r="A111" s="323" t="s">
        <v>310</v>
      </c>
      <c r="B111" s="324">
        <v>155</v>
      </c>
      <c r="C111" s="324">
        <v>155</v>
      </c>
      <c r="D111" s="313">
        <v>155</v>
      </c>
      <c r="E111" s="313">
        <f t="shared" si="10"/>
        <v>155</v>
      </c>
      <c r="F111" s="313"/>
      <c r="G111" s="319"/>
    </row>
    <row r="112" ht="22" hidden="1" customHeight="1" outlineLevel="2" spans="1:7">
      <c r="A112" s="323" t="s">
        <v>311</v>
      </c>
      <c r="B112" s="324">
        <v>684</v>
      </c>
      <c r="C112" s="324">
        <v>684</v>
      </c>
      <c r="D112" s="313">
        <v>684</v>
      </c>
      <c r="E112" s="313">
        <f t="shared" si="10"/>
        <v>684</v>
      </c>
      <c r="F112" s="313"/>
      <c r="G112" s="319"/>
    </row>
    <row r="113" ht="22" hidden="1" customHeight="1" outlineLevel="2" spans="1:7">
      <c r="A113" s="323" t="s">
        <v>312</v>
      </c>
      <c r="B113" s="324">
        <v>32</v>
      </c>
      <c r="C113" s="324">
        <v>32</v>
      </c>
      <c r="D113" s="313">
        <v>32</v>
      </c>
      <c r="E113" s="313">
        <f t="shared" si="10"/>
        <v>32</v>
      </c>
      <c r="F113" s="313"/>
      <c r="G113" s="319"/>
    </row>
    <row r="114" ht="22" hidden="1" customHeight="1" outlineLevel="2" spans="1:7">
      <c r="A114" s="323" t="s">
        <v>313</v>
      </c>
      <c r="B114" s="324">
        <v>5158</v>
      </c>
      <c r="C114" s="324">
        <v>5158</v>
      </c>
      <c r="D114" s="313">
        <v>5158</v>
      </c>
      <c r="E114" s="313">
        <f t="shared" si="10"/>
        <v>5158</v>
      </c>
      <c r="F114" s="313"/>
      <c r="G114" s="319"/>
    </row>
    <row r="115" ht="22" customHeight="1" outlineLevel="1" collapsed="1" spans="1:7">
      <c r="A115" s="323" t="s">
        <v>314</v>
      </c>
      <c r="B115" s="324">
        <f>B116</f>
        <v>1656</v>
      </c>
      <c r="C115" s="324">
        <f>C116</f>
        <v>1656</v>
      </c>
      <c r="D115" s="313">
        <f>SUM(D116)</f>
        <v>1489</v>
      </c>
      <c r="E115" s="313">
        <f>SUM(E116)</f>
        <v>1489</v>
      </c>
      <c r="F115" s="313"/>
      <c r="G115" s="319"/>
    </row>
    <row r="116" ht="22" hidden="1" customHeight="1" outlineLevel="2" spans="1:7">
      <c r="A116" s="323" t="s">
        <v>315</v>
      </c>
      <c r="B116" s="324">
        <v>1656</v>
      </c>
      <c r="C116" s="324">
        <v>1656</v>
      </c>
      <c r="D116" s="313">
        <v>1489</v>
      </c>
      <c r="E116" s="313">
        <f>D116</f>
        <v>1489</v>
      </c>
      <c r="F116" s="313"/>
      <c r="G116" s="319"/>
    </row>
    <row r="117" ht="22" customHeight="1" outlineLevel="1" collapsed="1" spans="1:7">
      <c r="A117" s="323" t="s">
        <v>316</v>
      </c>
      <c r="B117" s="324">
        <f>B118</f>
        <v>6000</v>
      </c>
      <c r="C117" s="324">
        <f>C118</f>
        <v>6000</v>
      </c>
      <c r="D117" s="313">
        <f>SUM(D118)</f>
        <v>1842</v>
      </c>
      <c r="E117" s="313"/>
      <c r="F117" s="313">
        <f>SUM(F118)</f>
        <v>1842</v>
      </c>
      <c r="G117" s="319"/>
    </row>
    <row r="118" ht="22" hidden="1" customHeight="1" outlineLevel="2" spans="1:7">
      <c r="A118" s="323" t="s">
        <v>317</v>
      </c>
      <c r="B118" s="324">
        <v>6000</v>
      </c>
      <c r="C118" s="324">
        <v>6000</v>
      </c>
      <c r="D118" s="313">
        <v>1842</v>
      </c>
      <c r="E118" s="313"/>
      <c r="F118" s="313">
        <v>1842</v>
      </c>
      <c r="G118" s="328"/>
    </row>
    <row r="119" ht="22" customHeight="1" outlineLevel="1" collapsed="1" spans="1:7">
      <c r="A119" s="323" t="s">
        <v>318</v>
      </c>
      <c r="B119" s="324">
        <f>SUM(B120:B124)</f>
        <v>3452</v>
      </c>
      <c r="C119" s="324">
        <f>SUM(C120:C124)</f>
        <v>3452</v>
      </c>
      <c r="D119" s="313">
        <f>SUM(D120:D124)</f>
        <v>2340</v>
      </c>
      <c r="E119" s="313"/>
      <c r="F119" s="313">
        <f>SUM(F120:F124)</f>
        <v>2340</v>
      </c>
      <c r="G119" s="319"/>
    </row>
    <row r="120" ht="22" hidden="1" customHeight="1" outlineLevel="2" spans="1:7">
      <c r="A120" s="323" t="s">
        <v>319</v>
      </c>
      <c r="B120" s="324">
        <v>2812</v>
      </c>
      <c r="C120" s="324">
        <v>2812</v>
      </c>
      <c r="D120" s="313"/>
      <c r="E120" s="313"/>
      <c r="F120" s="313"/>
      <c r="G120" s="319"/>
    </row>
    <row r="121" ht="22" hidden="1" customHeight="1" outlineLevel="2" spans="1:7">
      <c r="A121" s="323" t="s">
        <v>320</v>
      </c>
      <c r="B121" s="324"/>
      <c r="C121" s="324"/>
      <c r="D121" s="313">
        <v>2340</v>
      </c>
      <c r="E121" s="141"/>
      <c r="F121" s="313">
        <f>D121</f>
        <v>2340</v>
      </c>
      <c r="G121" s="328"/>
    </row>
    <row r="122" ht="22" hidden="1" customHeight="1" outlineLevel="2" spans="1:7">
      <c r="A122" s="323" t="s">
        <v>321</v>
      </c>
      <c r="B122" s="324">
        <v>427</v>
      </c>
      <c r="C122" s="324">
        <v>427</v>
      </c>
      <c r="D122" s="313"/>
      <c r="E122" s="313"/>
      <c r="F122" s="313"/>
      <c r="G122" s="319"/>
    </row>
    <row r="123" ht="22" hidden="1" customHeight="1" outlineLevel="2" spans="1:7">
      <c r="A123" s="323" t="s">
        <v>322</v>
      </c>
      <c r="B123" s="324">
        <v>66</v>
      </c>
      <c r="C123" s="324">
        <v>66</v>
      </c>
      <c r="D123" s="313"/>
      <c r="E123" s="313"/>
      <c r="F123" s="313"/>
      <c r="G123" s="319"/>
    </row>
    <row r="124" ht="22" hidden="1" customHeight="1" outlineLevel="2" spans="1:7">
      <c r="A124" s="323" t="s">
        <v>323</v>
      </c>
      <c r="B124" s="324">
        <v>147</v>
      </c>
      <c r="C124" s="324">
        <v>147</v>
      </c>
      <c r="D124" s="313"/>
      <c r="E124" s="313"/>
      <c r="F124" s="313"/>
      <c r="G124" s="319"/>
    </row>
    <row r="125" ht="22" customHeight="1" outlineLevel="1" collapsed="1" spans="1:7">
      <c r="A125" s="323" t="s">
        <v>324</v>
      </c>
      <c r="B125" s="324">
        <f t="shared" ref="B125:F125" si="11">SUM(B126:B139)</f>
        <v>17311</v>
      </c>
      <c r="C125" s="324">
        <f t="shared" si="11"/>
        <v>17311</v>
      </c>
      <c r="D125" s="313">
        <f t="shared" si="11"/>
        <v>12609</v>
      </c>
      <c r="E125" s="313">
        <f t="shared" si="11"/>
        <v>9180</v>
      </c>
      <c r="F125" s="313">
        <f t="shared" si="11"/>
        <v>3429</v>
      </c>
      <c r="G125" s="319"/>
    </row>
    <row r="126" ht="22" hidden="1" customHeight="1" outlineLevel="2" spans="1:7">
      <c r="A126" s="323" t="s">
        <v>325</v>
      </c>
      <c r="B126" s="324">
        <v>11276</v>
      </c>
      <c r="C126" s="324">
        <v>11276</v>
      </c>
      <c r="D126" s="313">
        <f>10000-818-15+13</f>
        <v>9180</v>
      </c>
      <c r="E126" s="313">
        <f>D126</f>
        <v>9180</v>
      </c>
      <c r="F126" s="313"/>
      <c r="G126" s="319"/>
    </row>
    <row r="127" ht="22" hidden="1" customHeight="1" outlineLevel="2" spans="1:7">
      <c r="A127" s="323" t="s">
        <v>326</v>
      </c>
      <c r="B127" s="324">
        <v>24</v>
      </c>
      <c r="C127" s="324">
        <v>24</v>
      </c>
      <c r="D127" s="313"/>
      <c r="E127" s="313"/>
      <c r="F127" s="313"/>
      <c r="G127" s="319"/>
    </row>
    <row r="128" ht="22" hidden="1" customHeight="1" outlineLevel="2" spans="1:7">
      <c r="A128" s="323" t="s">
        <v>325</v>
      </c>
      <c r="B128" s="324">
        <v>983</v>
      </c>
      <c r="C128" s="324">
        <v>983</v>
      </c>
      <c r="D128" s="313"/>
      <c r="E128" s="313"/>
      <c r="F128" s="313"/>
      <c r="G128" s="319"/>
    </row>
    <row r="129" ht="22" hidden="1" customHeight="1" outlineLevel="2" spans="1:7">
      <c r="A129" s="323" t="s">
        <v>327</v>
      </c>
      <c r="B129" s="324">
        <v>465</v>
      </c>
      <c r="C129" s="324">
        <v>465</v>
      </c>
      <c r="D129" s="313"/>
      <c r="E129" s="313"/>
      <c r="F129" s="313"/>
      <c r="G129" s="319"/>
    </row>
    <row r="130" ht="22" hidden="1" customHeight="1" outlineLevel="2" spans="1:7">
      <c r="A130" s="323" t="s">
        <v>326</v>
      </c>
      <c r="B130" s="324">
        <v>162</v>
      </c>
      <c r="C130" s="324">
        <v>162</v>
      </c>
      <c r="D130" s="313"/>
      <c r="E130" s="313"/>
      <c r="F130" s="313"/>
      <c r="G130" s="319"/>
    </row>
    <row r="131" ht="22" hidden="1" customHeight="1" outlineLevel="2" spans="1:7">
      <c r="A131" s="323" t="s">
        <v>328</v>
      </c>
      <c r="B131" s="324">
        <v>474</v>
      </c>
      <c r="C131" s="324">
        <v>474</v>
      </c>
      <c r="D131" s="313">
        <v>416</v>
      </c>
      <c r="E131" s="313"/>
      <c r="F131" s="313">
        <v>416</v>
      </c>
      <c r="G131" s="328"/>
    </row>
    <row r="132" ht="22" hidden="1" customHeight="1" outlineLevel="2" spans="1:7">
      <c r="A132" s="323" t="s">
        <v>329</v>
      </c>
      <c r="B132" s="324">
        <v>723</v>
      </c>
      <c r="C132" s="324">
        <v>723</v>
      </c>
      <c r="D132" s="313">
        <v>621</v>
      </c>
      <c r="E132" s="313"/>
      <c r="F132" s="313">
        <f>D132</f>
        <v>621</v>
      </c>
      <c r="G132" s="328"/>
    </row>
    <row r="133" ht="22" hidden="1" customHeight="1" outlineLevel="2" spans="1:7">
      <c r="A133" s="323" t="s">
        <v>327</v>
      </c>
      <c r="B133" s="324">
        <v>2079</v>
      </c>
      <c r="C133" s="324">
        <v>2079</v>
      </c>
      <c r="D133" s="313">
        <f>818+15+7</f>
        <v>840</v>
      </c>
      <c r="E133" s="313"/>
      <c r="F133" s="313">
        <f>D133</f>
        <v>840</v>
      </c>
      <c r="G133" s="328"/>
    </row>
    <row r="134" ht="22" hidden="1" customHeight="1" outlineLevel="2" spans="1:7">
      <c r="A134" s="323" t="s">
        <v>326</v>
      </c>
      <c r="B134" s="324">
        <v>1493</v>
      </c>
      <c r="C134" s="324">
        <v>1493</v>
      </c>
      <c r="D134" s="313">
        <v>1552</v>
      </c>
      <c r="E134" s="313"/>
      <c r="F134" s="313">
        <f>D134</f>
        <v>1552</v>
      </c>
      <c r="G134" s="328"/>
    </row>
    <row r="135" ht="22" hidden="1" customHeight="1" outlineLevel="2" spans="1:7">
      <c r="A135" s="323" t="s">
        <v>328</v>
      </c>
      <c r="B135" s="324">
        <v>-368</v>
      </c>
      <c r="C135" s="324">
        <v>-368</v>
      </c>
      <c r="D135" s="313"/>
      <c r="E135" s="313"/>
      <c r="F135" s="313"/>
      <c r="G135" s="319"/>
    </row>
    <row r="136" ht="22" hidden="1" customHeight="1" outlineLevel="2" spans="1:7">
      <c r="A136" s="323" t="s">
        <v>329</v>
      </c>
      <c r="B136" s="324">
        <v>-20</v>
      </c>
      <c r="C136" s="324">
        <v>-20</v>
      </c>
      <c r="D136" s="313"/>
      <c r="E136" s="313"/>
      <c r="F136" s="313"/>
      <c r="G136" s="319"/>
    </row>
    <row r="137" ht="22" hidden="1" customHeight="1" outlineLevel="2" spans="1:7">
      <c r="A137" s="323" t="s">
        <v>330</v>
      </c>
      <c r="B137" s="324">
        <v>11</v>
      </c>
      <c r="C137" s="324">
        <v>11</v>
      </c>
      <c r="D137" s="313"/>
      <c r="E137" s="313"/>
      <c r="F137" s="313"/>
      <c r="G137" s="319"/>
    </row>
    <row r="138" ht="22" hidden="1" customHeight="1" outlineLevel="2" spans="1:7">
      <c r="A138" s="323" t="s">
        <v>331</v>
      </c>
      <c r="B138" s="324">
        <v>9</v>
      </c>
      <c r="C138" s="324">
        <v>9</v>
      </c>
      <c r="D138" s="313"/>
      <c r="E138" s="313"/>
      <c r="F138" s="313"/>
      <c r="G138" s="319"/>
    </row>
    <row r="139" ht="22" hidden="1" customHeight="1" outlineLevel="2" spans="1:7">
      <c r="A139" s="330" t="s">
        <v>332</v>
      </c>
      <c r="B139" s="324"/>
      <c r="C139" s="324"/>
      <c r="D139" s="313">
        <v>0</v>
      </c>
      <c r="E139" s="313"/>
      <c r="F139" s="313">
        <f>D139</f>
        <v>0</v>
      </c>
      <c r="G139" s="319"/>
    </row>
    <row r="140" ht="22" customHeight="1" outlineLevel="1" collapsed="1" spans="1:7">
      <c r="A140" s="323" t="s">
        <v>333</v>
      </c>
      <c r="B140" s="324">
        <f t="shared" ref="B140:F140" si="12">SUM(B141:B142)</f>
        <v>65</v>
      </c>
      <c r="C140" s="324">
        <f t="shared" si="12"/>
        <v>65</v>
      </c>
      <c r="D140" s="313"/>
      <c r="E140" s="313"/>
      <c r="F140" s="313"/>
      <c r="G140" s="319"/>
    </row>
    <row r="141" ht="22" hidden="1" customHeight="1" outlineLevel="2" spans="1:7">
      <c r="A141" s="323" t="s">
        <v>334</v>
      </c>
      <c r="B141" s="324">
        <v>45</v>
      </c>
      <c r="C141" s="324">
        <v>45</v>
      </c>
      <c r="D141" s="313"/>
      <c r="E141" s="313"/>
      <c r="F141" s="313"/>
      <c r="G141" s="319"/>
    </row>
    <row r="142" ht="22" hidden="1" customHeight="1" outlineLevel="2" spans="1:7">
      <c r="A142" s="323" t="s">
        <v>335</v>
      </c>
      <c r="B142" s="324">
        <v>20</v>
      </c>
      <c r="C142" s="324">
        <v>20</v>
      </c>
      <c r="D142" s="313"/>
      <c r="E142" s="313"/>
      <c r="F142" s="313"/>
      <c r="G142" s="319"/>
    </row>
    <row r="143" ht="22" customHeight="1" outlineLevel="1" collapsed="1" spans="1:7">
      <c r="A143" s="323" t="s">
        <v>336</v>
      </c>
      <c r="B143" s="324">
        <f t="shared" ref="B143:F143" si="13">SUM(B144:B151)</f>
        <v>1535</v>
      </c>
      <c r="C143" s="324">
        <f t="shared" si="13"/>
        <v>1535</v>
      </c>
      <c r="D143" s="313">
        <f t="shared" si="13"/>
        <v>1299</v>
      </c>
      <c r="E143" s="313"/>
      <c r="F143" s="313">
        <f t="shared" si="13"/>
        <v>1299</v>
      </c>
      <c r="G143" s="319"/>
    </row>
    <row r="144" ht="22" hidden="1" customHeight="1" outlineLevel="2" spans="1:7">
      <c r="A144" s="323" t="s">
        <v>337</v>
      </c>
      <c r="B144" s="324">
        <v>570</v>
      </c>
      <c r="C144" s="324">
        <v>570</v>
      </c>
      <c r="D144" s="313">
        <v>1200</v>
      </c>
      <c r="E144" s="313"/>
      <c r="F144" s="313">
        <f>D144</f>
        <v>1200</v>
      </c>
      <c r="G144" s="328"/>
    </row>
    <row r="145" ht="22" hidden="1" customHeight="1" outlineLevel="2" spans="1:7">
      <c r="A145" s="323" t="s">
        <v>338</v>
      </c>
      <c r="B145" s="324">
        <v>52</v>
      </c>
      <c r="C145" s="324">
        <v>52</v>
      </c>
      <c r="D145" s="313">
        <v>15</v>
      </c>
      <c r="E145" s="313"/>
      <c r="F145" s="313">
        <v>15</v>
      </c>
      <c r="G145" s="328"/>
    </row>
    <row r="146" ht="22" hidden="1" customHeight="1" outlineLevel="2" spans="1:7">
      <c r="A146" s="323" t="s">
        <v>339</v>
      </c>
      <c r="B146" s="324">
        <v>492</v>
      </c>
      <c r="C146" s="324">
        <v>492</v>
      </c>
      <c r="D146" s="313">
        <v>84</v>
      </c>
      <c r="E146" s="313"/>
      <c r="F146" s="313">
        <v>84</v>
      </c>
      <c r="G146" s="328"/>
    </row>
    <row r="147" ht="22" hidden="1" customHeight="1" outlineLevel="2" spans="1:7">
      <c r="A147" s="323" t="s">
        <v>340</v>
      </c>
      <c r="B147" s="324">
        <v>6</v>
      </c>
      <c r="C147" s="324">
        <v>6</v>
      </c>
      <c r="D147" s="313"/>
      <c r="E147" s="313"/>
      <c r="F147" s="313"/>
      <c r="G147" s="319"/>
    </row>
    <row r="148" ht="22" hidden="1" customHeight="1" outlineLevel="2" spans="1:7">
      <c r="A148" s="323" t="s">
        <v>340</v>
      </c>
      <c r="B148" s="324">
        <v>45</v>
      </c>
      <c r="C148" s="324">
        <v>45</v>
      </c>
      <c r="D148" s="313"/>
      <c r="E148" s="313"/>
      <c r="F148" s="313"/>
      <c r="G148" s="319"/>
    </row>
    <row r="149" ht="22" hidden="1" customHeight="1" outlineLevel="2" spans="1:7">
      <c r="A149" s="323" t="s">
        <v>340</v>
      </c>
      <c r="B149" s="324">
        <v>73</v>
      </c>
      <c r="C149" s="324">
        <v>73</v>
      </c>
      <c r="D149" s="313"/>
      <c r="E149" s="313"/>
      <c r="F149" s="313"/>
      <c r="G149" s="319"/>
    </row>
    <row r="150" ht="22" hidden="1" customHeight="1" outlineLevel="2" spans="1:7">
      <c r="A150" s="323" t="s">
        <v>341</v>
      </c>
      <c r="B150" s="324">
        <v>279</v>
      </c>
      <c r="C150" s="324">
        <v>279</v>
      </c>
      <c r="D150" s="313"/>
      <c r="E150" s="313"/>
      <c r="F150" s="313"/>
      <c r="G150" s="319"/>
    </row>
    <row r="151" ht="22" hidden="1" customHeight="1" outlineLevel="2" spans="1:7">
      <c r="A151" s="323" t="s">
        <v>342</v>
      </c>
      <c r="B151" s="324">
        <v>18</v>
      </c>
      <c r="C151" s="324">
        <v>18</v>
      </c>
      <c r="D151" s="313"/>
      <c r="E151" s="313"/>
      <c r="F151" s="313"/>
      <c r="G151" s="319"/>
    </row>
    <row r="152" ht="22" customHeight="1" outlineLevel="1" collapsed="1" spans="1:7">
      <c r="A152" s="323" t="s">
        <v>343</v>
      </c>
      <c r="B152" s="324">
        <f t="shared" ref="B152:F152" si="14">SUM(B153:B175)</f>
        <v>42932</v>
      </c>
      <c r="C152" s="324">
        <f t="shared" si="14"/>
        <v>42932</v>
      </c>
      <c r="D152" s="313">
        <f t="shared" si="14"/>
        <v>40138</v>
      </c>
      <c r="E152" s="313"/>
      <c r="F152" s="313">
        <f t="shared" si="14"/>
        <v>40138</v>
      </c>
      <c r="G152" s="319"/>
    </row>
    <row r="153" ht="22" hidden="1" customHeight="1" outlineLevel="2" spans="1:7">
      <c r="A153" s="323" t="s">
        <v>344</v>
      </c>
      <c r="B153" s="324">
        <v>-40</v>
      </c>
      <c r="C153" s="324">
        <v>-40</v>
      </c>
      <c r="D153" s="313"/>
      <c r="E153" s="313"/>
      <c r="F153" s="313">
        <f t="shared" ref="F153:F157" si="15">D153</f>
        <v>0</v>
      </c>
      <c r="G153" s="319"/>
    </row>
    <row r="154" ht="22" hidden="1" customHeight="1" outlineLevel="2" spans="1:7">
      <c r="A154" s="323" t="s">
        <v>345</v>
      </c>
      <c r="B154" s="324">
        <v>71</v>
      </c>
      <c r="C154" s="324">
        <v>71</v>
      </c>
      <c r="D154" s="313">
        <v>334</v>
      </c>
      <c r="E154" s="313"/>
      <c r="F154" s="313">
        <f t="shared" si="15"/>
        <v>334</v>
      </c>
      <c r="G154" s="328"/>
    </row>
    <row r="155" ht="22" hidden="1" customHeight="1" outlineLevel="2" spans="1:7">
      <c r="A155" s="323" t="s">
        <v>346</v>
      </c>
      <c r="B155" s="324">
        <v>4361</v>
      </c>
      <c r="C155" s="324">
        <v>4361</v>
      </c>
      <c r="D155" s="313">
        <v>5000</v>
      </c>
      <c r="E155" s="313"/>
      <c r="F155" s="313">
        <f t="shared" si="15"/>
        <v>5000</v>
      </c>
      <c r="G155" s="328"/>
    </row>
    <row r="156" ht="22" hidden="1" customHeight="1" outlineLevel="2" spans="1:7">
      <c r="A156" s="323" t="s">
        <v>347</v>
      </c>
      <c r="B156" s="324">
        <v>8180</v>
      </c>
      <c r="C156" s="324">
        <v>8180</v>
      </c>
      <c r="D156" s="313">
        <v>9962</v>
      </c>
      <c r="E156" s="313"/>
      <c r="F156" s="313">
        <f t="shared" si="15"/>
        <v>9962</v>
      </c>
      <c r="G156" s="328"/>
    </row>
    <row r="157" ht="22" hidden="1" customHeight="1" outlineLevel="2" spans="1:7">
      <c r="A157" s="323" t="s">
        <v>348</v>
      </c>
      <c r="B157" s="324">
        <v>3449</v>
      </c>
      <c r="C157" s="324">
        <v>3449</v>
      </c>
      <c r="D157" s="313">
        <v>0</v>
      </c>
      <c r="E157" s="313"/>
      <c r="F157" s="313">
        <f t="shared" si="15"/>
        <v>0</v>
      </c>
      <c r="G157" s="319"/>
    </row>
    <row r="158" ht="22" hidden="1" customHeight="1" outlineLevel="2" spans="1:7">
      <c r="A158" s="323" t="s">
        <v>349</v>
      </c>
      <c r="B158" s="324">
        <v>100</v>
      </c>
      <c r="C158" s="324">
        <v>100</v>
      </c>
      <c r="D158" s="313"/>
      <c r="E158" s="313"/>
      <c r="F158" s="313">
        <f t="shared" ref="F158:F173" si="16">D158</f>
        <v>0</v>
      </c>
      <c r="G158" s="319"/>
    </row>
    <row r="159" ht="22" hidden="1" customHeight="1" outlineLevel="2" spans="1:7">
      <c r="A159" s="323" t="s">
        <v>350</v>
      </c>
      <c r="B159" s="324">
        <v>158</v>
      </c>
      <c r="C159" s="324">
        <v>158</v>
      </c>
      <c r="D159" s="313"/>
      <c r="E159" s="313"/>
      <c r="F159" s="313">
        <f t="shared" si="16"/>
        <v>0</v>
      </c>
      <c r="G159" s="319"/>
    </row>
    <row r="160" ht="22" hidden="1" customHeight="1" outlineLevel="2" spans="1:7">
      <c r="A160" s="323" t="s">
        <v>351</v>
      </c>
      <c r="B160" s="324">
        <v>2869</v>
      </c>
      <c r="C160" s="324">
        <v>2869</v>
      </c>
      <c r="D160" s="313"/>
      <c r="E160" s="313"/>
      <c r="F160" s="313">
        <f t="shared" si="16"/>
        <v>0</v>
      </c>
      <c r="G160" s="319"/>
    </row>
    <row r="161" ht="22" hidden="1" customHeight="1" outlineLevel="2" spans="1:7">
      <c r="A161" s="323" t="s">
        <v>352</v>
      </c>
      <c r="B161" s="324">
        <v>43</v>
      </c>
      <c r="C161" s="324">
        <v>43</v>
      </c>
      <c r="D161" s="313"/>
      <c r="E161" s="313"/>
      <c r="F161" s="313">
        <f t="shared" si="16"/>
        <v>0</v>
      </c>
      <c r="G161" s="319"/>
    </row>
    <row r="162" ht="22" hidden="1" customHeight="1" outlineLevel="2" spans="1:7">
      <c r="A162" s="323" t="s">
        <v>353</v>
      </c>
      <c r="B162" s="324">
        <v>2247</v>
      </c>
      <c r="C162" s="324">
        <v>2247</v>
      </c>
      <c r="D162" s="313"/>
      <c r="E162" s="313"/>
      <c r="F162" s="313"/>
      <c r="G162" s="319"/>
    </row>
    <row r="163" ht="22" hidden="1" customHeight="1" outlineLevel="2" spans="1:7">
      <c r="A163" s="323" t="s">
        <v>354</v>
      </c>
      <c r="B163" s="324">
        <v>285</v>
      </c>
      <c r="C163" s="324">
        <v>285</v>
      </c>
      <c r="D163" s="313"/>
      <c r="E163" s="313"/>
      <c r="F163" s="313">
        <f t="shared" si="16"/>
        <v>0</v>
      </c>
      <c r="G163" s="319"/>
    </row>
    <row r="164" ht="22" hidden="1" customHeight="1" outlineLevel="2" spans="1:7">
      <c r="A164" s="323" t="s">
        <v>355</v>
      </c>
      <c r="B164" s="324">
        <v>653</v>
      </c>
      <c r="C164" s="324">
        <v>653</v>
      </c>
      <c r="D164" s="313"/>
      <c r="E164" s="313"/>
      <c r="F164" s="313">
        <f t="shared" si="16"/>
        <v>0</v>
      </c>
      <c r="G164" s="319"/>
    </row>
    <row r="165" ht="22" hidden="1" customHeight="1" outlineLevel="2" spans="1:7">
      <c r="A165" s="323" t="s">
        <v>356</v>
      </c>
      <c r="B165" s="324">
        <v>165</v>
      </c>
      <c r="C165" s="324">
        <v>165</v>
      </c>
      <c r="D165" s="313"/>
      <c r="E165" s="313"/>
      <c r="F165" s="313">
        <f t="shared" si="16"/>
        <v>0</v>
      </c>
      <c r="G165" s="319"/>
    </row>
    <row r="166" ht="22" hidden="1" customHeight="1" outlineLevel="2" spans="1:7">
      <c r="A166" s="323" t="s">
        <v>357</v>
      </c>
      <c r="B166" s="324">
        <v>10</v>
      </c>
      <c r="C166" s="324">
        <v>10</v>
      </c>
      <c r="D166" s="313"/>
      <c r="E166" s="313"/>
      <c r="F166" s="313">
        <f t="shared" si="16"/>
        <v>0</v>
      </c>
      <c r="G166" s="319"/>
    </row>
    <row r="167" ht="22" hidden="1" customHeight="1" outlineLevel="2" spans="1:7">
      <c r="A167" s="323" t="s">
        <v>358</v>
      </c>
      <c r="B167" s="324">
        <v>800</v>
      </c>
      <c r="C167" s="324">
        <v>800</v>
      </c>
      <c r="D167" s="313"/>
      <c r="E167" s="313"/>
      <c r="F167" s="313">
        <f t="shared" si="16"/>
        <v>0</v>
      </c>
      <c r="G167" s="319"/>
    </row>
    <row r="168" ht="22" hidden="1" customHeight="1" outlineLevel="2" spans="1:7">
      <c r="A168" s="323" t="s">
        <v>359</v>
      </c>
      <c r="B168" s="324">
        <v>25</v>
      </c>
      <c r="C168" s="324">
        <v>25</v>
      </c>
      <c r="D168" s="313"/>
      <c r="E168" s="313"/>
      <c r="F168" s="313">
        <f t="shared" si="16"/>
        <v>0</v>
      </c>
      <c r="G168" s="319"/>
    </row>
    <row r="169" ht="22" hidden="1" customHeight="1" outlineLevel="2" spans="1:7">
      <c r="A169" s="323" t="s">
        <v>360</v>
      </c>
      <c r="B169" s="324">
        <v>1592</v>
      </c>
      <c r="C169" s="324">
        <v>1592</v>
      </c>
      <c r="D169" s="313">
        <v>4474</v>
      </c>
      <c r="E169" s="313"/>
      <c r="F169" s="313">
        <f t="shared" si="16"/>
        <v>4474</v>
      </c>
      <c r="G169" s="328"/>
    </row>
    <row r="170" ht="22" hidden="1" customHeight="1" outlineLevel="2" spans="1:7">
      <c r="A170" s="323" t="s">
        <v>361</v>
      </c>
      <c r="B170" s="324">
        <v>2789</v>
      </c>
      <c r="C170" s="324">
        <v>2789</v>
      </c>
      <c r="D170" s="313"/>
      <c r="E170" s="313"/>
      <c r="F170" s="313">
        <f t="shared" si="16"/>
        <v>0</v>
      </c>
      <c r="G170" s="319"/>
    </row>
    <row r="171" ht="22" hidden="1" customHeight="1" outlineLevel="2" spans="1:7">
      <c r="A171" s="323" t="s">
        <v>362</v>
      </c>
      <c r="B171" s="324">
        <v>704</v>
      </c>
      <c r="C171" s="324">
        <v>704</v>
      </c>
      <c r="D171" s="313"/>
      <c r="E171" s="313"/>
      <c r="F171" s="313">
        <f t="shared" si="16"/>
        <v>0</v>
      </c>
      <c r="G171" s="319"/>
    </row>
    <row r="172" ht="22" hidden="1" customHeight="1" outlineLevel="2" spans="1:7">
      <c r="A172" s="323" t="s">
        <v>363</v>
      </c>
      <c r="B172" s="324">
        <v>140</v>
      </c>
      <c r="C172" s="324">
        <v>140</v>
      </c>
      <c r="D172" s="313"/>
      <c r="E172" s="313"/>
      <c r="F172" s="313">
        <f t="shared" si="16"/>
        <v>0</v>
      </c>
      <c r="G172" s="319"/>
    </row>
    <row r="173" ht="22" hidden="1" customHeight="1" outlineLevel="2" spans="1:7">
      <c r="A173" s="323" t="s">
        <v>364</v>
      </c>
      <c r="B173" s="324">
        <v>1950</v>
      </c>
      <c r="C173" s="324">
        <v>1950</v>
      </c>
      <c r="D173" s="313">
        <v>0</v>
      </c>
      <c r="E173" s="313"/>
      <c r="F173" s="313">
        <f t="shared" si="16"/>
        <v>0</v>
      </c>
      <c r="G173" s="319"/>
    </row>
    <row r="174" ht="22" hidden="1" customHeight="1" outlineLevel="2" spans="1:7">
      <c r="A174" s="323" t="s">
        <v>365</v>
      </c>
      <c r="B174" s="324">
        <v>12161</v>
      </c>
      <c r="C174" s="324">
        <v>12161</v>
      </c>
      <c r="D174" s="313">
        <v>20284</v>
      </c>
      <c r="E174" s="313"/>
      <c r="F174" s="313">
        <v>20284</v>
      </c>
      <c r="G174" s="328"/>
    </row>
    <row r="175" ht="22" hidden="1" customHeight="1" outlineLevel="2" spans="1:7">
      <c r="A175" s="323" t="s">
        <v>366</v>
      </c>
      <c r="B175" s="324">
        <v>220</v>
      </c>
      <c r="C175" s="324">
        <v>220</v>
      </c>
      <c r="D175" s="313">
        <v>84</v>
      </c>
      <c r="E175" s="313"/>
      <c r="F175" s="313">
        <f t="shared" ref="F175:F181" si="17">D175</f>
        <v>84</v>
      </c>
      <c r="G175" s="328"/>
    </row>
    <row r="176" ht="22" customHeight="1" outlineLevel="1" collapsed="1" spans="1:7">
      <c r="A176" s="323" t="s">
        <v>367</v>
      </c>
      <c r="B176" s="324">
        <f t="shared" ref="B176:F176" si="18">SUM(B177:B198)</f>
        <v>9385</v>
      </c>
      <c r="C176" s="324">
        <f t="shared" si="18"/>
        <v>9385</v>
      </c>
      <c r="D176" s="313">
        <f t="shared" si="18"/>
        <v>12971</v>
      </c>
      <c r="E176" s="313"/>
      <c r="F176" s="313">
        <f t="shared" si="18"/>
        <v>12971</v>
      </c>
      <c r="G176" s="319"/>
    </row>
    <row r="177" ht="22" hidden="1" customHeight="1" outlineLevel="2" spans="1:7">
      <c r="A177" s="323" t="s">
        <v>368</v>
      </c>
      <c r="B177" s="324">
        <v>3936</v>
      </c>
      <c r="C177" s="324">
        <v>3936</v>
      </c>
      <c r="D177" s="313">
        <v>4853</v>
      </c>
      <c r="E177" s="313"/>
      <c r="F177" s="313">
        <v>4853</v>
      </c>
      <c r="G177" s="328"/>
    </row>
    <row r="178" ht="22" hidden="1" customHeight="1" outlineLevel="2" spans="1:7">
      <c r="A178" s="323" t="s">
        <v>369</v>
      </c>
      <c r="B178" s="324">
        <v>569</v>
      </c>
      <c r="C178" s="324">
        <v>569</v>
      </c>
      <c r="D178" s="313">
        <v>642</v>
      </c>
      <c r="E178" s="313"/>
      <c r="F178" s="313">
        <v>642</v>
      </c>
      <c r="G178" s="328"/>
    </row>
    <row r="179" ht="22" hidden="1" customHeight="1" outlineLevel="2" spans="1:7">
      <c r="A179" s="323" t="s">
        <v>370</v>
      </c>
      <c r="B179" s="324">
        <v>150</v>
      </c>
      <c r="C179" s="324">
        <v>150</v>
      </c>
      <c r="D179" s="313">
        <v>0</v>
      </c>
      <c r="E179" s="313"/>
      <c r="F179" s="313">
        <f t="shared" si="17"/>
        <v>0</v>
      </c>
      <c r="G179" s="319"/>
    </row>
    <row r="180" ht="22" hidden="1" customHeight="1" outlineLevel="2" spans="1:7">
      <c r="A180" s="323" t="s">
        <v>371</v>
      </c>
      <c r="B180" s="324">
        <v>183</v>
      </c>
      <c r="C180" s="324">
        <v>183</v>
      </c>
      <c r="D180" s="313"/>
      <c r="E180" s="313"/>
      <c r="F180" s="313">
        <f t="shared" si="17"/>
        <v>0</v>
      </c>
      <c r="G180" s="319"/>
    </row>
    <row r="181" ht="22" hidden="1" customHeight="1" outlineLevel="2" spans="1:7">
      <c r="A181" s="323" t="s">
        <v>372</v>
      </c>
      <c r="B181" s="324">
        <v>86</v>
      </c>
      <c r="C181" s="324">
        <v>86</v>
      </c>
      <c r="D181" s="313">
        <v>51</v>
      </c>
      <c r="E181" s="313"/>
      <c r="F181" s="313">
        <f t="shared" si="17"/>
        <v>51</v>
      </c>
      <c r="G181" s="328"/>
    </row>
    <row r="182" ht="22" hidden="1" customHeight="1" outlineLevel="2" spans="1:7">
      <c r="A182" s="323" t="s">
        <v>373</v>
      </c>
      <c r="B182" s="324">
        <v>73</v>
      </c>
      <c r="C182" s="324">
        <v>73</v>
      </c>
      <c r="D182" s="313">
        <v>1999</v>
      </c>
      <c r="E182" s="313"/>
      <c r="F182" s="313">
        <v>1999</v>
      </c>
      <c r="G182" s="328"/>
    </row>
    <row r="183" ht="22" hidden="1" customHeight="1" outlineLevel="2" spans="1:7">
      <c r="A183" s="323" t="s">
        <v>374</v>
      </c>
      <c r="B183" s="324">
        <v>971</v>
      </c>
      <c r="C183" s="324">
        <v>971</v>
      </c>
      <c r="D183" s="313">
        <v>873</v>
      </c>
      <c r="E183" s="313"/>
      <c r="F183" s="313">
        <f t="shared" ref="F183:F198" si="19">D183</f>
        <v>873</v>
      </c>
      <c r="G183" s="328"/>
    </row>
    <row r="184" ht="22" hidden="1" customHeight="1" outlineLevel="2" spans="1:7">
      <c r="A184" s="323" t="s">
        <v>375</v>
      </c>
      <c r="B184" s="324">
        <v>23</v>
      </c>
      <c r="C184" s="324">
        <v>23</v>
      </c>
      <c r="D184" s="313"/>
      <c r="E184" s="313"/>
      <c r="F184" s="313">
        <f t="shared" si="19"/>
        <v>0</v>
      </c>
      <c r="G184" s="319"/>
    </row>
    <row r="185" ht="22" hidden="1" customHeight="1" outlineLevel="2" spans="1:7">
      <c r="A185" s="323" t="s">
        <v>376</v>
      </c>
      <c r="B185" s="324">
        <v>90</v>
      </c>
      <c r="C185" s="324">
        <v>90</v>
      </c>
      <c r="D185" s="313"/>
      <c r="E185" s="313"/>
      <c r="F185" s="313">
        <f t="shared" si="19"/>
        <v>0</v>
      </c>
      <c r="G185" s="319"/>
    </row>
    <row r="186" ht="22" hidden="1" customHeight="1" outlineLevel="2" spans="1:7">
      <c r="A186" s="323" t="s">
        <v>377</v>
      </c>
      <c r="B186" s="324">
        <v>257</v>
      </c>
      <c r="C186" s="324">
        <v>257</v>
      </c>
      <c r="D186" s="313"/>
      <c r="E186" s="313"/>
      <c r="F186" s="313">
        <f t="shared" si="19"/>
        <v>0</v>
      </c>
      <c r="G186" s="319"/>
    </row>
    <row r="187" ht="22" hidden="1" customHeight="1" outlineLevel="2" spans="1:7">
      <c r="A187" s="323" t="s">
        <v>377</v>
      </c>
      <c r="B187" s="324">
        <v>74</v>
      </c>
      <c r="C187" s="324">
        <v>74</v>
      </c>
      <c r="D187" s="313"/>
      <c r="E187" s="313"/>
      <c r="F187" s="313">
        <f t="shared" si="19"/>
        <v>0</v>
      </c>
      <c r="G187" s="319"/>
    </row>
    <row r="188" ht="22" hidden="1" customHeight="1" outlineLevel="2" spans="1:7">
      <c r="A188" s="323" t="s">
        <v>377</v>
      </c>
      <c r="B188" s="324">
        <v>105</v>
      </c>
      <c r="C188" s="324">
        <v>105</v>
      </c>
      <c r="D188" s="313"/>
      <c r="E188" s="313"/>
      <c r="F188" s="313">
        <f t="shared" si="19"/>
        <v>0</v>
      </c>
      <c r="G188" s="319"/>
    </row>
    <row r="189" ht="22" hidden="1" customHeight="1" outlineLevel="2" spans="1:7">
      <c r="A189" s="323" t="s">
        <v>378</v>
      </c>
      <c r="B189" s="324">
        <v>62</v>
      </c>
      <c r="C189" s="324">
        <v>62</v>
      </c>
      <c r="D189" s="313"/>
      <c r="E189" s="313"/>
      <c r="F189" s="313">
        <f t="shared" si="19"/>
        <v>0</v>
      </c>
      <c r="G189" s="319"/>
    </row>
    <row r="190" ht="22" hidden="1" customHeight="1" outlineLevel="2" spans="1:7">
      <c r="A190" s="323" t="s">
        <v>379</v>
      </c>
      <c r="B190" s="324">
        <v>666</v>
      </c>
      <c r="C190" s="324">
        <v>666</v>
      </c>
      <c r="D190" s="313"/>
      <c r="E190" s="313"/>
      <c r="F190" s="313">
        <f t="shared" si="19"/>
        <v>0</v>
      </c>
      <c r="G190" s="319"/>
    </row>
    <row r="191" ht="22" hidden="1" customHeight="1" outlineLevel="2" spans="1:7">
      <c r="A191" s="323" t="s">
        <v>380</v>
      </c>
      <c r="B191" s="324">
        <v>65</v>
      </c>
      <c r="C191" s="324">
        <v>65</v>
      </c>
      <c r="D191" s="313"/>
      <c r="E191" s="313"/>
      <c r="F191" s="313">
        <f t="shared" si="19"/>
        <v>0</v>
      </c>
      <c r="G191" s="319"/>
    </row>
    <row r="192" ht="22" hidden="1" customHeight="1" outlineLevel="2" spans="1:7">
      <c r="A192" s="323" t="s">
        <v>375</v>
      </c>
      <c r="B192" s="324">
        <v>10</v>
      </c>
      <c r="C192" s="324">
        <v>10</v>
      </c>
      <c r="D192" s="313"/>
      <c r="E192" s="313"/>
      <c r="F192" s="313">
        <f t="shared" si="19"/>
        <v>0</v>
      </c>
      <c r="G192" s="319"/>
    </row>
    <row r="193" ht="22" hidden="1" customHeight="1" outlineLevel="2" spans="1:7">
      <c r="A193" s="323" t="s">
        <v>381</v>
      </c>
      <c r="B193" s="324">
        <v>221</v>
      </c>
      <c r="C193" s="324">
        <v>221</v>
      </c>
      <c r="D193" s="313"/>
      <c r="E193" s="313"/>
      <c r="F193" s="313">
        <f t="shared" si="19"/>
        <v>0</v>
      </c>
      <c r="G193" s="319"/>
    </row>
    <row r="194" ht="22" hidden="1" customHeight="1" outlineLevel="2" spans="1:7">
      <c r="A194" s="323" t="s">
        <v>382</v>
      </c>
      <c r="B194" s="324">
        <v>32</v>
      </c>
      <c r="C194" s="324">
        <v>32</v>
      </c>
      <c r="D194" s="313">
        <v>220</v>
      </c>
      <c r="E194" s="313"/>
      <c r="F194" s="313">
        <f t="shared" si="19"/>
        <v>220</v>
      </c>
      <c r="G194" s="328"/>
    </row>
    <row r="195" ht="22" hidden="1" customHeight="1" outlineLevel="2" spans="1:7">
      <c r="A195" s="323" t="s">
        <v>383</v>
      </c>
      <c r="B195" s="324">
        <v>-21</v>
      </c>
      <c r="C195" s="324">
        <v>-21</v>
      </c>
      <c r="D195" s="313">
        <v>4333</v>
      </c>
      <c r="E195" s="313"/>
      <c r="F195" s="313">
        <f t="shared" si="19"/>
        <v>4333</v>
      </c>
      <c r="G195" s="328"/>
    </row>
    <row r="196" ht="22" hidden="1" customHeight="1" outlineLevel="2" spans="1:7">
      <c r="A196" s="323" t="s">
        <v>384</v>
      </c>
      <c r="B196" s="324">
        <v>270</v>
      </c>
      <c r="C196" s="324">
        <v>270</v>
      </c>
      <c r="D196" s="313"/>
      <c r="E196" s="313"/>
      <c r="F196" s="313">
        <f t="shared" si="19"/>
        <v>0</v>
      </c>
      <c r="G196" s="319"/>
    </row>
    <row r="197" ht="22" hidden="1" customHeight="1" outlineLevel="2" spans="1:7">
      <c r="A197" s="323" t="s">
        <v>385</v>
      </c>
      <c r="B197" s="324">
        <v>1412</v>
      </c>
      <c r="C197" s="324">
        <v>1412</v>
      </c>
      <c r="D197" s="313"/>
      <c r="E197" s="313"/>
      <c r="F197" s="313">
        <f t="shared" si="19"/>
        <v>0</v>
      </c>
      <c r="G197" s="319"/>
    </row>
    <row r="198" ht="22" hidden="1" customHeight="1" outlineLevel="2" spans="1:7">
      <c r="A198" s="323" t="s">
        <v>386</v>
      </c>
      <c r="B198" s="324">
        <v>151</v>
      </c>
      <c r="C198" s="324">
        <v>151</v>
      </c>
      <c r="D198" s="313"/>
      <c r="E198" s="313"/>
      <c r="F198" s="313">
        <f t="shared" si="19"/>
        <v>0</v>
      </c>
      <c r="G198" s="319"/>
    </row>
    <row r="199" ht="22" customHeight="1" outlineLevel="1" collapsed="1" spans="1:7">
      <c r="A199" s="323" t="s">
        <v>387</v>
      </c>
      <c r="B199" s="324">
        <f t="shared" ref="B199:F199" si="20">SUM(B200:B201)</f>
        <v>211</v>
      </c>
      <c r="C199" s="324">
        <f t="shared" si="20"/>
        <v>211</v>
      </c>
      <c r="D199" s="313"/>
      <c r="E199" s="313"/>
      <c r="F199" s="313"/>
      <c r="G199" s="319"/>
    </row>
    <row r="200" ht="22" hidden="1" customHeight="1" outlineLevel="2" spans="1:7">
      <c r="A200" s="323" t="s">
        <v>388</v>
      </c>
      <c r="B200" s="324">
        <v>11</v>
      </c>
      <c r="C200" s="324">
        <v>11</v>
      </c>
      <c r="D200" s="313">
        <v>0</v>
      </c>
      <c r="E200" s="313"/>
      <c r="F200" s="313">
        <f>D200</f>
        <v>0</v>
      </c>
      <c r="G200" s="319"/>
    </row>
    <row r="201" ht="22" hidden="1" customHeight="1" outlineLevel="2" spans="1:7">
      <c r="A201" s="323" t="s">
        <v>389</v>
      </c>
      <c r="B201" s="324">
        <v>200</v>
      </c>
      <c r="C201" s="324">
        <v>200</v>
      </c>
      <c r="D201" s="313"/>
      <c r="E201" s="313"/>
      <c r="F201" s="313"/>
      <c r="G201" s="319"/>
    </row>
    <row r="202" ht="22" customHeight="1" outlineLevel="1" collapsed="1" spans="1:7">
      <c r="A202" s="323" t="s">
        <v>390</v>
      </c>
      <c r="B202" s="324">
        <f t="shared" ref="B202:F202" si="21">SUM(B203:B232)</f>
        <v>22284</v>
      </c>
      <c r="C202" s="324">
        <f t="shared" si="21"/>
        <v>22284</v>
      </c>
      <c r="D202" s="313">
        <f t="shared" si="21"/>
        <v>8396</v>
      </c>
      <c r="E202" s="313"/>
      <c r="F202" s="313">
        <f t="shared" si="21"/>
        <v>8396</v>
      </c>
      <c r="G202" s="319"/>
    </row>
    <row r="203" ht="22" hidden="1" customHeight="1" outlineLevel="2" spans="1:7">
      <c r="A203" s="323" t="s">
        <v>391</v>
      </c>
      <c r="B203" s="324">
        <v>53</v>
      </c>
      <c r="C203" s="324">
        <v>53</v>
      </c>
      <c r="D203" s="313"/>
      <c r="E203" s="313"/>
      <c r="F203" s="313">
        <f t="shared" ref="F203:F205" si="22">D203</f>
        <v>0</v>
      </c>
      <c r="G203" s="319"/>
    </row>
    <row r="204" ht="22" hidden="1" customHeight="1" outlineLevel="2" spans="1:7">
      <c r="A204" s="323" t="s">
        <v>392</v>
      </c>
      <c r="B204" s="324">
        <v>132</v>
      </c>
      <c r="C204" s="324">
        <v>132</v>
      </c>
      <c r="D204" s="313"/>
      <c r="E204" s="313"/>
      <c r="F204" s="313">
        <f t="shared" si="22"/>
        <v>0</v>
      </c>
      <c r="G204" s="319"/>
    </row>
    <row r="205" ht="22" hidden="1" customHeight="1" outlineLevel="2" spans="1:7">
      <c r="A205" s="323" t="s">
        <v>393</v>
      </c>
      <c r="B205" s="324">
        <v>135</v>
      </c>
      <c r="C205" s="324">
        <v>135</v>
      </c>
      <c r="D205" s="313"/>
      <c r="E205" s="313"/>
      <c r="F205" s="313">
        <f t="shared" si="22"/>
        <v>0</v>
      </c>
      <c r="G205" s="319"/>
    </row>
    <row r="206" ht="22" hidden="1" customHeight="1" outlineLevel="2" spans="1:7">
      <c r="A206" s="323" t="s">
        <v>394</v>
      </c>
      <c r="B206" s="324">
        <v>758</v>
      </c>
      <c r="C206" s="324">
        <v>758</v>
      </c>
      <c r="D206" s="313"/>
      <c r="E206" s="313"/>
      <c r="F206" s="313"/>
      <c r="G206" s="319"/>
    </row>
    <row r="207" ht="22" hidden="1" customHeight="1" outlineLevel="2" spans="1:7">
      <c r="A207" s="323" t="s">
        <v>395</v>
      </c>
      <c r="B207" s="324">
        <v>1</v>
      </c>
      <c r="C207" s="324">
        <v>1</v>
      </c>
      <c r="D207" s="313"/>
      <c r="E207" s="313"/>
      <c r="F207" s="313"/>
      <c r="G207" s="319"/>
    </row>
    <row r="208" ht="22" hidden="1" customHeight="1" outlineLevel="2" spans="1:7">
      <c r="A208" s="323" t="s">
        <v>396</v>
      </c>
      <c r="B208" s="324">
        <v>54</v>
      </c>
      <c r="C208" s="324">
        <v>54</v>
      </c>
      <c r="D208" s="313"/>
      <c r="E208" s="313"/>
      <c r="F208" s="313"/>
      <c r="G208" s="319"/>
    </row>
    <row r="209" ht="22" hidden="1" customHeight="1" outlineLevel="2" spans="1:7">
      <c r="A209" s="323" t="s">
        <v>397</v>
      </c>
      <c r="B209" s="324">
        <v>92</v>
      </c>
      <c r="C209" s="324">
        <v>92</v>
      </c>
      <c r="D209" s="313"/>
      <c r="E209" s="313"/>
      <c r="F209" s="313">
        <f t="shared" ref="F209:F225" si="23">D209</f>
        <v>0</v>
      </c>
      <c r="G209" s="319"/>
    </row>
    <row r="210" ht="22" hidden="1" customHeight="1" outlineLevel="2" spans="1:7">
      <c r="A210" s="323" t="s">
        <v>398</v>
      </c>
      <c r="B210" s="324">
        <v>480</v>
      </c>
      <c r="C210" s="324">
        <v>480</v>
      </c>
      <c r="D210" s="313"/>
      <c r="E210" s="313"/>
      <c r="F210" s="313">
        <f t="shared" si="23"/>
        <v>0</v>
      </c>
      <c r="G210" s="319"/>
    </row>
    <row r="211" ht="22" hidden="1" customHeight="1" outlineLevel="2" spans="1:7">
      <c r="A211" s="323" t="s">
        <v>399</v>
      </c>
      <c r="B211" s="324">
        <v>384</v>
      </c>
      <c r="C211" s="324">
        <v>384</v>
      </c>
      <c r="D211" s="313"/>
      <c r="E211" s="313"/>
      <c r="F211" s="313">
        <f t="shared" si="23"/>
        <v>0</v>
      </c>
      <c r="G211" s="319"/>
    </row>
    <row r="212" ht="22" hidden="1" customHeight="1" outlineLevel="2" spans="1:7">
      <c r="A212" s="323" t="s">
        <v>400</v>
      </c>
      <c r="B212" s="324">
        <v>379</v>
      </c>
      <c r="C212" s="324">
        <v>379</v>
      </c>
      <c r="D212" s="313"/>
      <c r="E212" s="313"/>
      <c r="F212" s="313">
        <f t="shared" si="23"/>
        <v>0</v>
      </c>
      <c r="G212" s="319"/>
    </row>
    <row r="213" ht="22" hidden="1" customHeight="1" outlineLevel="2" spans="1:7">
      <c r="A213" s="323" t="s">
        <v>401</v>
      </c>
      <c r="B213" s="324">
        <v>1271</v>
      </c>
      <c r="C213" s="324">
        <v>1271</v>
      </c>
      <c r="D213" s="313">
        <f>1482+123</f>
        <v>1605</v>
      </c>
      <c r="E213" s="313"/>
      <c r="F213" s="313">
        <f t="shared" si="23"/>
        <v>1605</v>
      </c>
      <c r="G213" s="319"/>
    </row>
    <row r="214" ht="22" hidden="1" customHeight="1" outlineLevel="2" spans="1:7">
      <c r="A214" s="323" t="s">
        <v>402</v>
      </c>
      <c r="B214" s="324">
        <v>761</v>
      </c>
      <c r="C214" s="324">
        <v>761</v>
      </c>
      <c r="D214" s="313"/>
      <c r="E214" s="313"/>
      <c r="F214" s="313">
        <f t="shared" si="23"/>
        <v>0</v>
      </c>
      <c r="G214" s="319"/>
    </row>
    <row r="215" ht="22" hidden="1" customHeight="1" outlineLevel="2" spans="1:7">
      <c r="A215" s="323" t="s">
        <v>403</v>
      </c>
      <c r="B215" s="324">
        <v>686</v>
      </c>
      <c r="C215" s="324">
        <v>686</v>
      </c>
      <c r="D215" s="313"/>
      <c r="E215" s="313"/>
      <c r="F215" s="313">
        <f t="shared" si="23"/>
        <v>0</v>
      </c>
      <c r="G215" s="319"/>
    </row>
    <row r="216" ht="22" hidden="1" customHeight="1" outlineLevel="2" spans="1:7">
      <c r="A216" s="323" t="s">
        <v>404</v>
      </c>
      <c r="B216" s="324">
        <v>200</v>
      </c>
      <c r="C216" s="324">
        <v>200</v>
      </c>
      <c r="D216" s="313"/>
      <c r="E216" s="313"/>
      <c r="F216" s="313">
        <f t="shared" si="23"/>
        <v>0</v>
      </c>
      <c r="G216" s="319"/>
    </row>
    <row r="217" ht="22" hidden="1" customHeight="1" outlineLevel="2" spans="1:7">
      <c r="A217" s="323" t="s">
        <v>405</v>
      </c>
      <c r="B217" s="324">
        <v>83</v>
      </c>
      <c r="C217" s="324">
        <v>83</v>
      </c>
      <c r="D217" s="313"/>
      <c r="E217" s="313"/>
      <c r="F217" s="313">
        <f t="shared" si="23"/>
        <v>0</v>
      </c>
      <c r="G217" s="319"/>
    </row>
    <row r="218" ht="22" hidden="1" customHeight="1" outlineLevel="2" spans="1:7">
      <c r="A218" s="323" t="s">
        <v>406</v>
      </c>
      <c r="B218" s="324">
        <v>93</v>
      </c>
      <c r="C218" s="324">
        <v>93</v>
      </c>
      <c r="D218" s="313"/>
      <c r="E218" s="313"/>
      <c r="F218" s="313">
        <f t="shared" si="23"/>
        <v>0</v>
      </c>
      <c r="G218" s="319"/>
    </row>
    <row r="219" ht="22" hidden="1" customHeight="1" outlineLevel="2" spans="1:7">
      <c r="A219" s="323" t="s">
        <v>406</v>
      </c>
      <c r="B219" s="324">
        <v>55</v>
      </c>
      <c r="C219" s="324">
        <v>55</v>
      </c>
      <c r="D219" s="313"/>
      <c r="E219" s="313"/>
      <c r="F219" s="313">
        <f t="shared" si="23"/>
        <v>0</v>
      </c>
      <c r="G219" s="319"/>
    </row>
    <row r="220" ht="22" hidden="1" customHeight="1" outlineLevel="2" spans="1:7">
      <c r="A220" s="323" t="s">
        <v>407</v>
      </c>
      <c r="B220" s="324">
        <v>103</v>
      </c>
      <c r="C220" s="324">
        <v>103</v>
      </c>
      <c r="D220" s="313">
        <v>33</v>
      </c>
      <c r="E220" s="313"/>
      <c r="F220" s="313">
        <f t="shared" si="23"/>
        <v>33</v>
      </c>
      <c r="G220" s="319"/>
    </row>
    <row r="221" ht="22" hidden="1" customHeight="1" outlineLevel="2" spans="1:7">
      <c r="A221" s="323" t="s">
        <v>408</v>
      </c>
      <c r="B221" s="324">
        <v>29</v>
      </c>
      <c r="C221" s="324">
        <v>29</v>
      </c>
      <c r="D221" s="313">
        <v>300</v>
      </c>
      <c r="E221" s="313"/>
      <c r="F221" s="313">
        <f t="shared" si="23"/>
        <v>300</v>
      </c>
      <c r="G221" s="319"/>
    </row>
    <row r="222" ht="22" hidden="1" customHeight="1" outlineLevel="2" spans="1:7">
      <c r="A222" s="323" t="s">
        <v>409</v>
      </c>
      <c r="B222" s="324">
        <v>187</v>
      </c>
      <c r="C222" s="324">
        <v>187</v>
      </c>
      <c r="D222" s="313">
        <v>0</v>
      </c>
      <c r="E222" s="313"/>
      <c r="F222" s="313">
        <f t="shared" si="23"/>
        <v>0</v>
      </c>
      <c r="G222" s="319"/>
    </row>
    <row r="223" ht="22" hidden="1" customHeight="1" outlineLevel="2" spans="1:7">
      <c r="A223" s="323" t="s">
        <v>410</v>
      </c>
      <c r="B223" s="324">
        <v>420</v>
      </c>
      <c r="C223" s="324">
        <v>420</v>
      </c>
      <c r="D223" s="313"/>
      <c r="E223" s="313"/>
      <c r="F223" s="313">
        <f t="shared" si="23"/>
        <v>0</v>
      </c>
      <c r="G223" s="319"/>
    </row>
    <row r="224" ht="22" hidden="1" customHeight="1" outlineLevel="2" spans="1:7">
      <c r="A224" s="323" t="s">
        <v>411</v>
      </c>
      <c r="B224" s="324">
        <v>1958</v>
      </c>
      <c r="C224" s="324">
        <v>1958</v>
      </c>
      <c r="D224" s="313"/>
      <c r="E224" s="313"/>
      <c r="F224" s="313">
        <f t="shared" si="23"/>
        <v>0</v>
      </c>
      <c r="G224" s="319"/>
    </row>
    <row r="225" ht="22" hidden="1" customHeight="1" outlineLevel="2" spans="1:7">
      <c r="A225" s="330" t="s">
        <v>412</v>
      </c>
      <c r="B225" s="324"/>
      <c r="C225" s="324"/>
      <c r="D225" s="313">
        <v>0</v>
      </c>
      <c r="E225" s="313"/>
      <c r="F225" s="313">
        <f t="shared" si="23"/>
        <v>0</v>
      </c>
      <c r="G225" s="319"/>
    </row>
    <row r="226" ht="22" hidden="1" customHeight="1" outlineLevel="2" spans="1:7">
      <c r="A226" s="323" t="s">
        <v>413</v>
      </c>
      <c r="B226" s="324">
        <v>2436</v>
      </c>
      <c r="C226" s="324">
        <v>2436</v>
      </c>
      <c r="D226" s="313">
        <v>968</v>
      </c>
      <c r="E226" s="313"/>
      <c r="F226" s="313">
        <v>968</v>
      </c>
      <c r="G226" s="319"/>
    </row>
    <row r="227" ht="22" hidden="1" customHeight="1" outlineLevel="2" spans="1:7">
      <c r="A227" s="323" t="s">
        <v>414</v>
      </c>
      <c r="B227" s="324">
        <v>1065</v>
      </c>
      <c r="C227" s="324">
        <v>1065</v>
      </c>
      <c r="D227" s="313">
        <v>0</v>
      </c>
      <c r="E227" s="313"/>
      <c r="F227" s="313">
        <f t="shared" ref="F226:F232" si="24">D227</f>
        <v>0</v>
      </c>
      <c r="G227" s="319"/>
    </row>
    <row r="228" ht="22" hidden="1" customHeight="1" outlineLevel="2" spans="1:7">
      <c r="A228" s="323" t="s">
        <v>415</v>
      </c>
      <c r="B228" s="324">
        <v>4269</v>
      </c>
      <c r="C228" s="324">
        <v>4269</v>
      </c>
      <c r="D228" s="313">
        <v>4290</v>
      </c>
      <c r="E228" s="313"/>
      <c r="F228" s="313">
        <v>4290</v>
      </c>
      <c r="G228" s="319"/>
    </row>
    <row r="229" ht="22" hidden="1" customHeight="1" outlineLevel="2" spans="1:7">
      <c r="A229" s="323" t="s">
        <v>416</v>
      </c>
      <c r="B229" s="324">
        <v>4297</v>
      </c>
      <c r="C229" s="324">
        <v>4297</v>
      </c>
      <c r="D229" s="313">
        <v>1200</v>
      </c>
      <c r="E229" s="313"/>
      <c r="F229" s="313">
        <f t="shared" si="24"/>
        <v>1200</v>
      </c>
      <c r="G229" s="319"/>
    </row>
    <row r="230" ht="22" hidden="1" customHeight="1" outlineLevel="2" spans="1:7">
      <c r="A230" s="323" t="s">
        <v>417</v>
      </c>
      <c r="B230" s="324">
        <v>75</v>
      </c>
      <c r="C230" s="324">
        <v>75</v>
      </c>
      <c r="D230" s="313"/>
      <c r="E230" s="313"/>
      <c r="F230" s="313">
        <f t="shared" si="24"/>
        <v>0</v>
      </c>
      <c r="G230" s="319"/>
    </row>
    <row r="231" ht="22" hidden="1" customHeight="1" outlineLevel="2" spans="1:7">
      <c r="A231" s="323" t="s">
        <v>418</v>
      </c>
      <c r="B231" s="324">
        <v>299</v>
      </c>
      <c r="C231" s="324">
        <v>299</v>
      </c>
      <c r="D231" s="313"/>
      <c r="E231" s="313"/>
      <c r="F231" s="313">
        <f t="shared" si="24"/>
        <v>0</v>
      </c>
      <c r="G231" s="319"/>
    </row>
    <row r="232" ht="22" hidden="1" customHeight="1" outlineLevel="2" spans="1:7">
      <c r="A232" s="323" t="s">
        <v>419</v>
      </c>
      <c r="B232" s="324">
        <v>1529</v>
      </c>
      <c r="C232" s="324">
        <v>1529</v>
      </c>
      <c r="D232" s="313">
        <v>0</v>
      </c>
      <c r="E232" s="313"/>
      <c r="F232" s="313">
        <f t="shared" si="24"/>
        <v>0</v>
      </c>
      <c r="G232" s="319"/>
    </row>
    <row r="233" ht="22" customHeight="1" outlineLevel="1" collapsed="1" spans="1:7">
      <c r="A233" s="323" t="s">
        <v>420</v>
      </c>
      <c r="B233" s="324">
        <f t="shared" ref="B233:F233" si="25">SUM(B234:B247)</f>
        <v>6275</v>
      </c>
      <c r="C233" s="324">
        <f t="shared" si="25"/>
        <v>6275</v>
      </c>
      <c r="D233" s="313"/>
      <c r="E233" s="313"/>
      <c r="F233" s="313"/>
      <c r="G233" s="319"/>
    </row>
    <row r="234" ht="22" hidden="1" customHeight="1" outlineLevel="2" spans="1:7">
      <c r="A234" s="323" t="s">
        <v>421</v>
      </c>
      <c r="B234" s="324">
        <v>481</v>
      </c>
      <c r="C234" s="324">
        <v>481</v>
      </c>
      <c r="D234" s="313">
        <v>0</v>
      </c>
      <c r="E234" s="313"/>
      <c r="F234" s="313">
        <f>D234</f>
        <v>0</v>
      </c>
      <c r="G234" s="319"/>
    </row>
    <row r="235" ht="22" hidden="1" customHeight="1" outlineLevel="2" spans="1:7">
      <c r="A235" s="330" t="s">
        <v>422</v>
      </c>
      <c r="B235" s="324"/>
      <c r="C235" s="324"/>
      <c r="D235" s="313">
        <v>0</v>
      </c>
      <c r="E235" s="313"/>
      <c r="F235" s="313">
        <f>D235</f>
        <v>0</v>
      </c>
      <c r="G235" s="319"/>
    </row>
    <row r="236" ht="22" hidden="1" customHeight="1" outlineLevel="2" spans="1:7">
      <c r="A236" s="323" t="s">
        <v>423</v>
      </c>
      <c r="B236" s="324">
        <v>2311</v>
      </c>
      <c r="C236" s="324">
        <v>2311</v>
      </c>
      <c r="D236" s="313">
        <v>0</v>
      </c>
      <c r="E236" s="313"/>
      <c r="F236" s="313">
        <f>D236</f>
        <v>0</v>
      </c>
      <c r="G236" s="319"/>
    </row>
    <row r="237" ht="22" hidden="1" customHeight="1" outlineLevel="2" spans="1:7">
      <c r="A237" s="323" t="s">
        <v>424</v>
      </c>
      <c r="B237" s="324">
        <v>26</v>
      </c>
      <c r="C237" s="324">
        <v>26</v>
      </c>
      <c r="D237" s="313"/>
      <c r="E237" s="313"/>
      <c r="F237" s="313"/>
      <c r="G237" s="319"/>
    </row>
    <row r="238" ht="22" hidden="1" customHeight="1" outlineLevel="2" spans="1:7">
      <c r="A238" s="323" t="s">
        <v>425</v>
      </c>
      <c r="B238" s="324">
        <v>770</v>
      </c>
      <c r="C238" s="324">
        <v>770</v>
      </c>
      <c r="D238" s="313">
        <v>0</v>
      </c>
      <c r="E238" s="313"/>
      <c r="F238" s="313">
        <f>D238</f>
        <v>0</v>
      </c>
      <c r="G238" s="319"/>
    </row>
    <row r="239" ht="22" hidden="1" customHeight="1" outlineLevel="2" spans="1:7">
      <c r="A239" s="323" t="s">
        <v>426</v>
      </c>
      <c r="B239" s="324">
        <v>-47</v>
      </c>
      <c r="C239" s="324">
        <v>-47</v>
      </c>
      <c r="D239" s="313"/>
      <c r="E239" s="313"/>
      <c r="F239" s="313"/>
      <c r="G239" s="319"/>
    </row>
    <row r="240" ht="22" hidden="1" customHeight="1" outlineLevel="2" spans="1:7">
      <c r="A240" s="323" t="s">
        <v>427</v>
      </c>
      <c r="B240" s="324">
        <v>110</v>
      </c>
      <c r="C240" s="324">
        <v>110</v>
      </c>
      <c r="D240" s="313"/>
      <c r="E240" s="313"/>
      <c r="F240" s="313"/>
      <c r="G240" s="319"/>
    </row>
    <row r="241" ht="22" hidden="1" customHeight="1" outlineLevel="2" spans="1:7">
      <c r="A241" s="323" t="s">
        <v>428</v>
      </c>
      <c r="B241" s="324">
        <v>37</v>
      </c>
      <c r="C241" s="324">
        <v>37</v>
      </c>
      <c r="D241" s="313"/>
      <c r="E241" s="313"/>
      <c r="F241" s="313"/>
      <c r="G241" s="319"/>
    </row>
    <row r="242" ht="22" hidden="1" customHeight="1" outlineLevel="2" spans="1:7">
      <c r="A242" s="323" t="s">
        <v>429</v>
      </c>
      <c r="B242" s="324">
        <v>2092</v>
      </c>
      <c r="C242" s="324">
        <v>2092</v>
      </c>
      <c r="D242" s="313"/>
      <c r="E242" s="313"/>
      <c r="F242" s="313"/>
      <c r="G242" s="319"/>
    </row>
    <row r="243" ht="22" hidden="1" customHeight="1" outlineLevel="2" spans="1:7">
      <c r="A243" s="323" t="s">
        <v>429</v>
      </c>
      <c r="B243" s="324">
        <v>50</v>
      </c>
      <c r="C243" s="324">
        <v>50</v>
      </c>
      <c r="D243" s="313"/>
      <c r="E243" s="313"/>
      <c r="F243" s="313"/>
      <c r="G243" s="319"/>
    </row>
    <row r="244" ht="22" hidden="1" customHeight="1" outlineLevel="2" spans="1:7">
      <c r="A244" s="323" t="s">
        <v>429</v>
      </c>
      <c r="B244" s="324">
        <v>162</v>
      </c>
      <c r="C244" s="324">
        <v>162</v>
      </c>
      <c r="D244" s="313"/>
      <c r="E244" s="313"/>
      <c r="F244" s="313"/>
      <c r="G244" s="319"/>
    </row>
    <row r="245" ht="22" hidden="1" customHeight="1" outlineLevel="2" spans="1:7">
      <c r="A245" s="323" t="s">
        <v>428</v>
      </c>
      <c r="B245" s="324">
        <v>35</v>
      </c>
      <c r="C245" s="324">
        <v>35</v>
      </c>
      <c r="D245" s="313"/>
      <c r="E245" s="313"/>
      <c r="F245" s="313"/>
      <c r="G245" s="319"/>
    </row>
    <row r="246" ht="22" hidden="1" customHeight="1" outlineLevel="2" spans="1:7">
      <c r="A246" s="323" t="s">
        <v>430</v>
      </c>
      <c r="B246" s="324">
        <v>209</v>
      </c>
      <c r="C246" s="324">
        <v>209</v>
      </c>
      <c r="D246" s="313"/>
      <c r="E246" s="313"/>
      <c r="F246" s="313"/>
      <c r="G246" s="319"/>
    </row>
    <row r="247" ht="22" hidden="1" customHeight="1" outlineLevel="2" spans="1:7">
      <c r="A247" s="323" t="s">
        <v>428</v>
      </c>
      <c r="B247" s="324">
        <v>39</v>
      </c>
      <c r="C247" s="324">
        <v>39</v>
      </c>
      <c r="D247" s="313"/>
      <c r="E247" s="313"/>
      <c r="F247" s="313"/>
      <c r="G247" s="319"/>
    </row>
    <row r="248" ht="22" customHeight="1" outlineLevel="1" collapsed="1" spans="1:7">
      <c r="A248" s="323" t="s">
        <v>431</v>
      </c>
      <c r="B248" s="324">
        <f t="shared" ref="B248:F248" si="26">SUM(B249:B254)</f>
        <v>4413</v>
      </c>
      <c r="C248" s="324">
        <f t="shared" si="26"/>
        <v>4413</v>
      </c>
      <c r="D248" s="313"/>
      <c r="E248" s="313"/>
      <c r="F248" s="313"/>
      <c r="G248" s="319"/>
    </row>
    <row r="249" ht="22" hidden="1" customHeight="1" outlineLevel="2" spans="1:7">
      <c r="A249" s="323" t="s">
        <v>432</v>
      </c>
      <c r="B249" s="324">
        <v>39</v>
      </c>
      <c r="C249" s="324">
        <v>39</v>
      </c>
      <c r="D249" s="313"/>
      <c r="E249" s="313"/>
      <c r="F249" s="313"/>
      <c r="G249" s="319"/>
    </row>
    <row r="250" ht="22" hidden="1" customHeight="1" outlineLevel="2" spans="1:7">
      <c r="A250" s="323" t="s">
        <v>432</v>
      </c>
      <c r="B250" s="324">
        <v>199</v>
      </c>
      <c r="C250" s="324">
        <v>199</v>
      </c>
      <c r="D250" s="313"/>
      <c r="E250" s="313"/>
      <c r="F250" s="313"/>
      <c r="G250" s="319"/>
    </row>
    <row r="251" ht="22" hidden="1" customHeight="1" outlineLevel="2" spans="1:7">
      <c r="A251" s="323" t="s">
        <v>433</v>
      </c>
      <c r="B251" s="324">
        <v>977</v>
      </c>
      <c r="C251" s="324">
        <v>977</v>
      </c>
      <c r="D251" s="313"/>
      <c r="E251" s="313"/>
      <c r="F251" s="313"/>
      <c r="G251" s="319"/>
    </row>
    <row r="252" ht="22" hidden="1" customHeight="1" outlineLevel="2" spans="1:7">
      <c r="A252" s="323" t="s">
        <v>433</v>
      </c>
      <c r="B252" s="324">
        <v>70</v>
      </c>
      <c r="C252" s="324">
        <v>70</v>
      </c>
      <c r="D252" s="313"/>
      <c r="E252" s="313"/>
      <c r="F252" s="313"/>
      <c r="G252" s="319"/>
    </row>
    <row r="253" ht="22" hidden="1" customHeight="1" outlineLevel="2" spans="1:7">
      <c r="A253" s="323" t="s">
        <v>433</v>
      </c>
      <c r="B253" s="324">
        <v>3116</v>
      </c>
      <c r="C253" s="324">
        <v>3116</v>
      </c>
      <c r="D253" s="313">
        <v>0</v>
      </c>
      <c r="E253" s="313"/>
      <c r="F253" s="313">
        <f>D253</f>
        <v>0</v>
      </c>
      <c r="G253" s="319"/>
    </row>
    <row r="254" ht="22" hidden="1" customHeight="1" outlineLevel="2" spans="1:7">
      <c r="A254" s="323" t="s">
        <v>432</v>
      </c>
      <c r="B254" s="324">
        <v>12</v>
      </c>
      <c r="C254" s="324">
        <v>12</v>
      </c>
      <c r="D254" s="313"/>
      <c r="E254" s="313"/>
      <c r="F254" s="313"/>
      <c r="G254" s="319"/>
    </row>
    <row r="255" ht="22" customHeight="1" outlineLevel="1" collapsed="1" spans="1:7">
      <c r="A255" s="323" t="s">
        <v>434</v>
      </c>
      <c r="B255" s="324">
        <f t="shared" ref="B255:F255" si="27">SUM(B256)</f>
        <v>977</v>
      </c>
      <c r="C255" s="324">
        <f t="shared" si="27"/>
        <v>977</v>
      </c>
      <c r="D255" s="313">
        <f t="shared" si="27"/>
        <v>954</v>
      </c>
      <c r="E255" s="313"/>
      <c r="F255" s="313">
        <f t="shared" si="27"/>
        <v>954</v>
      </c>
      <c r="G255" s="319"/>
    </row>
    <row r="256" ht="22" hidden="1" customHeight="1" outlineLevel="2" spans="1:7">
      <c r="A256" s="323" t="s">
        <v>435</v>
      </c>
      <c r="B256" s="324">
        <v>977</v>
      </c>
      <c r="C256" s="324">
        <v>977</v>
      </c>
      <c r="D256" s="313">
        <v>954</v>
      </c>
      <c r="E256" s="313"/>
      <c r="F256" s="313">
        <f>D256</f>
        <v>954</v>
      </c>
      <c r="G256" s="319"/>
    </row>
    <row r="257" ht="22" customHeight="1" outlineLevel="1" collapsed="1" spans="1:7">
      <c r="A257" s="323" t="s">
        <v>436</v>
      </c>
      <c r="B257" s="324">
        <f t="shared" ref="B257:F257" si="28">SUM(B258:B261)</f>
        <v>306</v>
      </c>
      <c r="C257" s="324">
        <f t="shared" si="28"/>
        <v>306</v>
      </c>
      <c r="D257" s="313"/>
      <c r="E257" s="313"/>
      <c r="F257" s="313"/>
      <c r="G257" s="319"/>
    </row>
    <row r="258" ht="22" hidden="1" customHeight="1" outlineLevel="2" spans="1:7">
      <c r="A258" s="323" t="s">
        <v>437</v>
      </c>
      <c r="B258" s="324">
        <v>120</v>
      </c>
      <c r="C258" s="324">
        <v>120</v>
      </c>
      <c r="D258" s="313"/>
      <c r="E258" s="313"/>
      <c r="F258" s="313"/>
      <c r="G258" s="319"/>
    </row>
    <row r="259" ht="22" hidden="1" customHeight="1" outlineLevel="2" spans="1:7">
      <c r="A259" s="323" t="s">
        <v>438</v>
      </c>
      <c r="B259" s="324">
        <v>10</v>
      </c>
      <c r="C259" s="324">
        <v>10</v>
      </c>
      <c r="D259" s="313"/>
      <c r="E259" s="313"/>
      <c r="F259" s="313"/>
      <c r="G259" s="319"/>
    </row>
    <row r="260" ht="22" hidden="1" customHeight="1" outlineLevel="2" spans="1:7">
      <c r="A260" s="323" t="s">
        <v>439</v>
      </c>
      <c r="B260" s="324">
        <v>76</v>
      </c>
      <c r="C260" s="324">
        <v>76</v>
      </c>
      <c r="D260" s="313"/>
      <c r="E260" s="313"/>
      <c r="F260" s="313"/>
      <c r="G260" s="319"/>
    </row>
    <row r="261" ht="22" hidden="1" customHeight="1" outlineLevel="2" spans="1:7">
      <c r="A261" s="323" t="s">
        <v>440</v>
      </c>
      <c r="B261" s="324">
        <v>100</v>
      </c>
      <c r="C261" s="324">
        <v>100</v>
      </c>
      <c r="D261" s="313"/>
      <c r="E261" s="313"/>
      <c r="F261" s="313"/>
      <c r="G261" s="319"/>
    </row>
    <row r="262" ht="22" customHeight="1" outlineLevel="1" collapsed="1" spans="1:7">
      <c r="A262" s="323" t="s">
        <v>441</v>
      </c>
      <c r="B262" s="324">
        <f t="shared" ref="B262:F262" si="29">SUM(B263)</f>
        <v>17862</v>
      </c>
      <c r="C262" s="324">
        <f t="shared" si="29"/>
        <v>17862</v>
      </c>
      <c r="D262" s="313"/>
      <c r="E262" s="313"/>
      <c r="F262" s="313"/>
      <c r="G262" s="319"/>
    </row>
    <row r="263" ht="22" hidden="1" customHeight="1" outlineLevel="2" spans="1:7">
      <c r="A263" s="323" t="s">
        <v>442</v>
      </c>
      <c r="B263" s="324">
        <v>17862</v>
      </c>
      <c r="C263" s="324">
        <v>17862</v>
      </c>
      <c r="D263" s="313"/>
      <c r="E263" s="313"/>
      <c r="F263" s="313"/>
      <c r="G263" s="319"/>
    </row>
    <row r="264" ht="22" customHeight="1" outlineLevel="1" collapsed="1" spans="1:7">
      <c r="A264" s="323" t="s">
        <v>443</v>
      </c>
      <c r="B264" s="324">
        <f>SUM(B265:B266)</f>
        <v>1791</v>
      </c>
      <c r="C264" s="324">
        <f>SUM(C265:C266)</f>
        <v>1791</v>
      </c>
      <c r="D264" s="313"/>
      <c r="E264" s="313"/>
      <c r="F264" s="313"/>
      <c r="G264" s="319"/>
    </row>
    <row r="265" ht="22" hidden="1" customHeight="1" outlineLevel="2" spans="1:7">
      <c r="A265" s="323" t="s">
        <v>442</v>
      </c>
      <c r="B265" s="324">
        <v>1019</v>
      </c>
      <c r="C265" s="324">
        <v>1019</v>
      </c>
      <c r="D265" s="313"/>
      <c r="E265" s="313"/>
      <c r="F265" s="313"/>
      <c r="G265" s="319"/>
    </row>
    <row r="266" ht="22" hidden="1" customHeight="1" outlineLevel="2" spans="1:7">
      <c r="A266" s="323" t="s">
        <v>444</v>
      </c>
      <c r="B266" s="324">
        <v>772</v>
      </c>
      <c r="C266" s="324">
        <v>772</v>
      </c>
      <c r="D266" s="313"/>
      <c r="E266" s="313"/>
      <c r="F266" s="313"/>
      <c r="G266" s="319"/>
    </row>
    <row r="267" ht="22" customHeight="1" outlineLevel="1" collapsed="1" spans="1:7">
      <c r="A267" s="323" t="s">
        <v>445</v>
      </c>
      <c r="B267" s="324">
        <f t="shared" ref="B267:F267" si="30">SUM(B268)</f>
        <v>1</v>
      </c>
      <c r="C267" s="324">
        <f t="shared" si="30"/>
        <v>1</v>
      </c>
      <c r="D267" s="313"/>
      <c r="E267" s="313"/>
      <c r="F267" s="313"/>
      <c r="G267" s="319"/>
    </row>
    <row r="268" ht="22" hidden="1" customHeight="1" outlineLevel="2" spans="1:7">
      <c r="A268" s="331" t="s">
        <v>446</v>
      </c>
      <c r="B268" s="319">
        <v>1</v>
      </c>
      <c r="C268" s="324">
        <v>1</v>
      </c>
      <c r="D268" s="324"/>
      <c r="E268" s="324"/>
      <c r="F268" s="324"/>
      <c r="G268" s="319"/>
    </row>
    <row r="269" s="55" customFormat="1" ht="22" customHeight="1" spans="1:7">
      <c r="A269" s="320" t="s">
        <v>447</v>
      </c>
      <c r="B269" s="321">
        <f>SUM(B270,B276,B278,B279,B281,B283,B288,B294,B298,B299,B309,B310,B313,B314,B316,B319,B320,B324)</f>
        <v>29318</v>
      </c>
      <c r="C269" s="321">
        <f>SUM(C270,C276,C278,C279,C281,C283,C288,C294,C298,C299,C309,C310,C313,C314,C316,C319,C320,C324)</f>
        <v>29318</v>
      </c>
      <c r="D269" s="318">
        <f>SUM(D270,D276,D278,D279,D281,D283,D288,D294,D298,D299,D309,D310,D313,D314,D316,D319,D320,D324)</f>
        <v>3670</v>
      </c>
      <c r="E269" s="318"/>
      <c r="F269" s="318">
        <f>SUM(F270,F275,F278,F279,F281,F283,F288,F294,F298,F299,F309,F310,F313,F314,F316,F319,F320,F324)</f>
        <v>3670</v>
      </c>
      <c r="G269" s="322"/>
    </row>
    <row r="270" ht="22" customHeight="1" outlineLevel="1" collapsed="1" spans="1:7">
      <c r="A270" s="323" t="s">
        <v>448</v>
      </c>
      <c r="B270" s="324">
        <f t="shared" ref="B270:F270" si="31">SUM(B271:B275)</f>
        <v>106</v>
      </c>
      <c r="C270" s="324">
        <f t="shared" si="31"/>
        <v>106</v>
      </c>
      <c r="D270" s="313"/>
      <c r="E270" s="313"/>
      <c r="F270" s="313"/>
      <c r="G270" s="319"/>
    </row>
    <row r="271" ht="22" hidden="1" customHeight="1" outlineLevel="2" spans="1:7">
      <c r="A271" s="323" t="s">
        <v>449</v>
      </c>
      <c r="B271" s="324">
        <v>11</v>
      </c>
      <c r="C271" s="324">
        <v>11</v>
      </c>
      <c r="D271" s="313"/>
      <c r="E271" s="313"/>
      <c r="F271" s="313"/>
      <c r="G271" s="319"/>
    </row>
    <row r="272" ht="22" hidden="1" customHeight="1" outlineLevel="2" spans="1:7">
      <c r="A272" s="323" t="s">
        <v>450</v>
      </c>
      <c r="B272" s="324">
        <v>41</v>
      </c>
      <c r="C272" s="324">
        <v>41</v>
      </c>
      <c r="D272" s="313"/>
      <c r="E272" s="313"/>
      <c r="F272" s="313"/>
      <c r="G272" s="319"/>
    </row>
    <row r="273" ht="22" hidden="1" customHeight="1" outlineLevel="2" spans="1:7">
      <c r="A273" s="323" t="s">
        <v>451</v>
      </c>
      <c r="B273" s="324">
        <v>27</v>
      </c>
      <c r="C273" s="324">
        <v>27</v>
      </c>
      <c r="D273" s="313"/>
      <c r="E273" s="313"/>
      <c r="F273" s="313"/>
      <c r="G273" s="319"/>
    </row>
    <row r="274" ht="22" hidden="1" customHeight="1" outlineLevel="2" spans="1:7">
      <c r="A274" s="323" t="s">
        <v>452</v>
      </c>
      <c r="B274" s="324">
        <v>17</v>
      </c>
      <c r="C274" s="324">
        <v>17</v>
      </c>
      <c r="D274" s="313"/>
      <c r="E274" s="313"/>
      <c r="F274" s="313"/>
      <c r="G274" s="319"/>
    </row>
    <row r="275" ht="22" hidden="1" customHeight="1" outlineLevel="2" spans="1:7">
      <c r="A275" s="323" t="s">
        <v>453</v>
      </c>
      <c r="B275" s="324">
        <v>10</v>
      </c>
      <c r="C275" s="324">
        <v>10</v>
      </c>
      <c r="D275" s="313"/>
      <c r="E275" s="313"/>
      <c r="F275" s="313"/>
      <c r="G275" s="319"/>
    </row>
    <row r="276" ht="22" customHeight="1" outlineLevel="1" collapsed="1" spans="1:7">
      <c r="A276" s="323" t="s">
        <v>454</v>
      </c>
      <c r="B276" s="324">
        <f t="shared" ref="B276:F276" si="32">SUM(B277)</f>
        <v>5</v>
      </c>
      <c r="C276" s="324">
        <f t="shared" si="32"/>
        <v>5</v>
      </c>
      <c r="D276" s="313"/>
      <c r="E276" s="313"/>
      <c r="F276" s="313"/>
      <c r="G276" s="319"/>
    </row>
    <row r="277" ht="22" hidden="1" customHeight="1" outlineLevel="2" spans="1:7">
      <c r="A277" s="327" t="s">
        <v>455</v>
      </c>
      <c r="B277" s="319">
        <v>5</v>
      </c>
      <c r="C277" s="319">
        <v>5</v>
      </c>
      <c r="D277" s="313"/>
      <c r="E277" s="313"/>
      <c r="F277" s="313"/>
      <c r="G277" s="319"/>
    </row>
    <row r="278" ht="22" customHeight="1" outlineLevel="1" spans="1:7">
      <c r="A278" s="323" t="s">
        <v>456</v>
      </c>
      <c r="B278" s="324"/>
      <c r="C278" s="324"/>
      <c r="D278" s="313"/>
      <c r="E278" s="313"/>
      <c r="F278" s="313"/>
      <c r="G278" s="319"/>
    </row>
    <row r="279" ht="22" customHeight="1" outlineLevel="1" collapsed="1" spans="1:7">
      <c r="A279" s="323" t="s">
        <v>457</v>
      </c>
      <c r="B279" s="324">
        <f t="shared" ref="B279:F279" si="33">SUM(B280)</f>
        <v>250</v>
      </c>
      <c r="C279" s="324">
        <f t="shared" si="33"/>
        <v>250</v>
      </c>
      <c r="D279" s="313"/>
      <c r="E279" s="313"/>
      <c r="F279" s="313"/>
      <c r="G279" s="319"/>
    </row>
    <row r="280" ht="22" hidden="1" customHeight="1" outlineLevel="2" spans="1:7">
      <c r="A280" s="323" t="s">
        <v>458</v>
      </c>
      <c r="B280" s="324">
        <v>250</v>
      </c>
      <c r="C280" s="324">
        <v>250</v>
      </c>
      <c r="D280" s="313"/>
      <c r="E280" s="313"/>
      <c r="F280" s="313"/>
      <c r="G280" s="319"/>
    </row>
    <row r="281" ht="22" customHeight="1" outlineLevel="1" collapsed="1" spans="1:7">
      <c r="A281" s="323" t="s">
        <v>459</v>
      </c>
      <c r="B281" s="324">
        <f t="shared" ref="B281:F281" si="34">SUM(B282)</f>
        <v>75</v>
      </c>
      <c r="C281" s="324">
        <f t="shared" si="34"/>
        <v>75</v>
      </c>
      <c r="D281" s="313"/>
      <c r="E281" s="313"/>
      <c r="F281" s="313"/>
      <c r="G281" s="319"/>
    </row>
    <row r="282" ht="22" hidden="1" customHeight="1" outlineLevel="2" spans="1:7">
      <c r="A282" s="323" t="s">
        <v>460</v>
      </c>
      <c r="B282" s="324">
        <v>75</v>
      </c>
      <c r="C282" s="324">
        <v>75</v>
      </c>
      <c r="D282" s="313"/>
      <c r="E282" s="313"/>
      <c r="F282" s="313"/>
      <c r="G282" s="319"/>
    </row>
    <row r="283" ht="22" customHeight="1" outlineLevel="1" collapsed="1" spans="1:7">
      <c r="A283" s="323" t="s">
        <v>461</v>
      </c>
      <c r="B283" s="324">
        <f t="shared" ref="B283:F283" si="35">SUM(B284:B287)</f>
        <v>97</v>
      </c>
      <c r="C283" s="324">
        <f t="shared" si="35"/>
        <v>97</v>
      </c>
      <c r="D283" s="313"/>
      <c r="E283" s="313"/>
      <c r="F283" s="313"/>
      <c r="G283" s="319"/>
    </row>
    <row r="284" ht="22" hidden="1" customHeight="1" outlineLevel="2" spans="1:7">
      <c r="A284" s="323" t="s">
        <v>462</v>
      </c>
      <c r="B284" s="324">
        <v>48</v>
      </c>
      <c r="C284" s="324">
        <v>48</v>
      </c>
      <c r="D284" s="313"/>
      <c r="E284" s="313"/>
      <c r="F284" s="313"/>
      <c r="G284" s="319"/>
    </row>
    <row r="285" ht="22" hidden="1" customHeight="1" outlineLevel="2" spans="1:7">
      <c r="A285" s="323" t="s">
        <v>463</v>
      </c>
      <c r="B285" s="324">
        <v>40</v>
      </c>
      <c r="C285" s="324">
        <v>40</v>
      </c>
      <c r="D285" s="313"/>
      <c r="E285" s="313"/>
      <c r="F285" s="313"/>
      <c r="G285" s="319"/>
    </row>
    <row r="286" ht="22" hidden="1" customHeight="1" outlineLevel="2" spans="1:7">
      <c r="A286" s="323" t="s">
        <v>464</v>
      </c>
      <c r="B286" s="324">
        <v>8</v>
      </c>
      <c r="C286" s="324">
        <v>8</v>
      </c>
      <c r="D286" s="313"/>
      <c r="E286" s="313"/>
      <c r="F286" s="313"/>
      <c r="G286" s="319"/>
    </row>
    <row r="287" ht="22" hidden="1" customHeight="1" outlineLevel="2" spans="1:7">
      <c r="A287" s="323" t="s">
        <v>465</v>
      </c>
      <c r="B287" s="324">
        <v>1</v>
      </c>
      <c r="C287" s="324">
        <v>1</v>
      </c>
      <c r="D287" s="313"/>
      <c r="E287" s="313"/>
      <c r="F287" s="313"/>
      <c r="G287" s="319"/>
    </row>
    <row r="288" ht="22" customHeight="1" outlineLevel="1" collapsed="1" spans="1:7">
      <c r="A288" s="323" t="s">
        <v>466</v>
      </c>
      <c r="B288" s="324">
        <f t="shared" ref="B288:F288" si="36">SUM(B289:B293)</f>
        <v>766</v>
      </c>
      <c r="C288" s="324">
        <f t="shared" si="36"/>
        <v>766</v>
      </c>
      <c r="D288" s="313">
        <f t="shared" si="36"/>
        <v>447</v>
      </c>
      <c r="E288" s="313"/>
      <c r="F288" s="313">
        <f t="shared" si="36"/>
        <v>447</v>
      </c>
      <c r="G288" s="319"/>
    </row>
    <row r="289" ht="22" hidden="1" customHeight="1" outlineLevel="2" spans="1:7">
      <c r="A289" s="323" t="s">
        <v>467</v>
      </c>
      <c r="B289" s="324">
        <v>55</v>
      </c>
      <c r="C289" s="324">
        <v>55</v>
      </c>
      <c r="D289" s="313"/>
      <c r="E289" s="313"/>
      <c r="F289" s="313"/>
      <c r="G289" s="319"/>
    </row>
    <row r="290" ht="22" hidden="1" customHeight="1" outlineLevel="2" spans="1:7">
      <c r="A290" s="323" t="s">
        <v>468</v>
      </c>
      <c r="B290" s="324">
        <v>6</v>
      </c>
      <c r="C290" s="324">
        <v>6</v>
      </c>
      <c r="D290" s="313"/>
      <c r="E290" s="313"/>
      <c r="F290" s="313"/>
      <c r="G290" s="319"/>
    </row>
    <row r="291" ht="22" hidden="1" customHeight="1" outlineLevel="2" spans="1:7">
      <c r="A291" s="323" t="s">
        <v>469</v>
      </c>
      <c r="B291" s="324">
        <v>491</v>
      </c>
      <c r="C291" s="324">
        <v>491</v>
      </c>
      <c r="D291" s="313">
        <v>0</v>
      </c>
      <c r="E291" s="313"/>
      <c r="F291" s="313">
        <f>D291</f>
        <v>0</v>
      </c>
      <c r="G291" s="319"/>
    </row>
    <row r="292" ht="22" hidden="1" customHeight="1" outlineLevel="2" spans="1:7">
      <c r="A292" s="323" t="s">
        <v>470</v>
      </c>
      <c r="B292" s="324">
        <v>132</v>
      </c>
      <c r="C292" s="324">
        <v>132</v>
      </c>
      <c r="D292" s="313">
        <v>447</v>
      </c>
      <c r="E292" s="313"/>
      <c r="F292" s="313">
        <v>447</v>
      </c>
      <c r="G292" s="319"/>
    </row>
    <row r="293" ht="22" hidden="1" customHeight="1" outlineLevel="2" spans="1:7">
      <c r="A293" s="323" t="s">
        <v>471</v>
      </c>
      <c r="B293" s="324">
        <v>82</v>
      </c>
      <c r="C293" s="324">
        <v>82</v>
      </c>
      <c r="D293" s="313"/>
      <c r="E293" s="313"/>
      <c r="F293" s="313"/>
      <c r="G293" s="319"/>
    </row>
    <row r="294" ht="22" customHeight="1" outlineLevel="1" collapsed="1" spans="1:7">
      <c r="A294" s="323" t="s">
        <v>472</v>
      </c>
      <c r="B294" s="324">
        <f>SUM(B295:B296)</f>
        <v>8399</v>
      </c>
      <c r="C294" s="324">
        <f>SUM(C295:C296)</f>
        <v>8399</v>
      </c>
      <c r="D294" s="313"/>
      <c r="E294" s="313"/>
      <c r="F294" s="313"/>
      <c r="G294" s="319"/>
    </row>
    <row r="295" ht="22" hidden="1" customHeight="1" outlineLevel="2" spans="1:7">
      <c r="A295" s="323" t="s">
        <v>473</v>
      </c>
      <c r="B295" s="324">
        <v>2419</v>
      </c>
      <c r="C295" s="324">
        <v>2419</v>
      </c>
      <c r="D295" s="313">
        <v>0</v>
      </c>
      <c r="E295" s="313"/>
      <c r="F295" s="313">
        <f>D295</f>
        <v>0</v>
      </c>
      <c r="G295" s="319"/>
    </row>
    <row r="296" ht="22" hidden="1" customHeight="1" outlineLevel="2" spans="1:7">
      <c r="A296" s="323" t="s">
        <v>474</v>
      </c>
      <c r="B296" s="324">
        <v>5980</v>
      </c>
      <c r="C296" s="324">
        <v>5980</v>
      </c>
      <c r="D296" s="313"/>
      <c r="E296" s="313"/>
      <c r="F296" s="313"/>
      <c r="G296" s="319"/>
    </row>
    <row r="297" ht="22" hidden="1" customHeight="1" outlineLevel="2" spans="1:7">
      <c r="A297" s="323" t="s">
        <v>475</v>
      </c>
      <c r="B297" s="324"/>
      <c r="C297" s="324"/>
      <c r="D297" s="313">
        <v>0</v>
      </c>
      <c r="E297" s="313"/>
      <c r="F297" s="313">
        <f>D297</f>
        <v>0</v>
      </c>
      <c r="G297" s="319"/>
    </row>
    <row r="298" ht="22" customHeight="1" outlineLevel="1" spans="1:7">
      <c r="A298" s="323" t="s">
        <v>476</v>
      </c>
      <c r="B298" s="324"/>
      <c r="C298" s="324"/>
      <c r="D298" s="313"/>
      <c r="E298" s="313"/>
      <c r="F298" s="313"/>
      <c r="G298" s="319"/>
    </row>
    <row r="299" ht="22" customHeight="1" outlineLevel="1" collapsed="1" spans="1:7">
      <c r="A299" s="323" t="s">
        <v>477</v>
      </c>
      <c r="B299" s="324">
        <f t="shared" ref="B299:F299" si="37">SUM(B300:B308)</f>
        <v>4921</v>
      </c>
      <c r="C299" s="324">
        <f t="shared" si="37"/>
        <v>4921</v>
      </c>
      <c r="D299" s="313"/>
      <c r="E299" s="313"/>
      <c r="F299" s="313"/>
      <c r="G299" s="319"/>
    </row>
    <row r="300" ht="22" hidden="1" customHeight="1" outlineLevel="2" spans="1:7">
      <c r="A300" s="323" t="s">
        <v>478</v>
      </c>
      <c r="B300" s="319">
        <v>229</v>
      </c>
      <c r="C300" s="319">
        <v>229</v>
      </c>
      <c r="D300" s="313"/>
      <c r="E300" s="313"/>
      <c r="F300" s="313">
        <f>D300</f>
        <v>0</v>
      </c>
      <c r="G300" s="319"/>
    </row>
    <row r="301" ht="22" hidden="1" customHeight="1" outlineLevel="2" spans="1:7">
      <c r="A301" s="323" t="s">
        <v>479</v>
      </c>
      <c r="B301" s="324">
        <v>32</v>
      </c>
      <c r="C301" s="324">
        <v>32</v>
      </c>
      <c r="D301" s="313"/>
      <c r="E301" s="313"/>
      <c r="F301" s="313"/>
      <c r="G301" s="319"/>
    </row>
    <row r="302" ht="22" hidden="1" customHeight="1" outlineLevel="2" spans="1:7">
      <c r="A302" s="323" t="s">
        <v>480</v>
      </c>
      <c r="B302" s="324">
        <v>2000</v>
      </c>
      <c r="C302" s="324">
        <v>2000</v>
      </c>
      <c r="D302" s="313"/>
      <c r="E302" s="313"/>
      <c r="F302" s="313"/>
      <c r="G302" s="319"/>
    </row>
    <row r="303" ht="22" hidden="1" customHeight="1" outlineLevel="2" spans="1:7">
      <c r="A303" s="323" t="s">
        <v>481</v>
      </c>
      <c r="B303" s="324">
        <v>153</v>
      </c>
      <c r="C303" s="324">
        <v>153</v>
      </c>
      <c r="D303" s="313"/>
      <c r="E303" s="313"/>
      <c r="F303" s="313"/>
      <c r="G303" s="319"/>
    </row>
    <row r="304" ht="22" hidden="1" customHeight="1" outlineLevel="2" spans="1:7">
      <c r="A304" s="323" t="s">
        <v>482</v>
      </c>
      <c r="B304" s="324">
        <v>547</v>
      </c>
      <c r="C304" s="324">
        <v>547</v>
      </c>
      <c r="D304" s="313">
        <v>0</v>
      </c>
      <c r="E304" s="313"/>
      <c r="F304" s="313">
        <f>D304</f>
        <v>0</v>
      </c>
      <c r="G304" s="319"/>
    </row>
    <row r="305" ht="22" hidden="1" customHeight="1" outlineLevel="2" spans="1:7">
      <c r="A305" s="323" t="s">
        <v>483</v>
      </c>
      <c r="B305" s="324">
        <v>493</v>
      </c>
      <c r="C305" s="324">
        <v>493</v>
      </c>
      <c r="D305" s="313"/>
      <c r="E305" s="313"/>
      <c r="F305" s="313"/>
      <c r="G305" s="319"/>
    </row>
    <row r="306" ht="22" hidden="1" customHeight="1" outlineLevel="2" spans="1:7">
      <c r="A306" s="323" t="s">
        <v>484</v>
      </c>
      <c r="B306" s="324">
        <v>900</v>
      </c>
      <c r="C306" s="324">
        <v>900</v>
      </c>
      <c r="D306" s="313"/>
      <c r="E306" s="313"/>
      <c r="F306" s="313"/>
      <c r="G306" s="319"/>
    </row>
    <row r="307" ht="22" hidden="1" customHeight="1" outlineLevel="2" spans="1:7">
      <c r="A307" s="323" t="s">
        <v>485</v>
      </c>
      <c r="B307" s="324">
        <v>550</v>
      </c>
      <c r="C307" s="324">
        <v>550</v>
      </c>
      <c r="D307" s="313"/>
      <c r="E307" s="313"/>
      <c r="F307" s="313"/>
      <c r="G307" s="319"/>
    </row>
    <row r="308" ht="22" hidden="1" customHeight="1" outlineLevel="2" spans="1:7">
      <c r="A308" s="323" t="s">
        <v>486</v>
      </c>
      <c r="B308" s="324">
        <v>17</v>
      </c>
      <c r="C308" s="324">
        <v>17</v>
      </c>
      <c r="D308" s="313"/>
      <c r="E308" s="313"/>
      <c r="F308" s="313"/>
      <c r="G308" s="319"/>
    </row>
    <row r="309" ht="22" customHeight="1" outlineLevel="1" spans="1:7">
      <c r="A309" s="323" t="s">
        <v>487</v>
      </c>
      <c r="B309" s="324"/>
      <c r="C309" s="324"/>
      <c r="D309" s="313"/>
      <c r="E309" s="313"/>
      <c r="F309" s="313"/>
      <c r="G309" s="319"/>
    </row>
    <row r="310" ht="22" customHeight="1" outlineLevel="1" collapsed="1" spans="1:7">
      <c r="A310" s="323" t="s">
        <v>488</v>
      </c>
      <c r="B310" s="324">
        <f t="shared" ref="B310:F310" si="38">SUM(B311:B312)</f>
        <v>1335</v>
      </c>
      <c r="C310" s="324">
        <f t="shared" si="38"/>
        <v>1335</v>
      </c>
      <c r="D310" s="313"/>
      <c r="E310" s="313"/>
      <c r="F310" s="313"/>
      <c r="G310" s="319"/>
    </row>
    <row r="311" ht="22" hidden="1" customHeight="1" outlineLevel="2" spans="1:7">
      <c r="A311" s="323" t="s">
        <v>489</v>
      </c>
      <c r="B311" s="324">
        <v>100</v>
      </c>
      <c r="C311" s="324">
        <v>100</v>
      </c>
      <c r="D311" s="313"/>
      <c r="E311" s="313"/>
      <c r="F311" s="313"/>
      <c r="G311" s="319"/>
    </row>
    <row r="312" ht="22" hidden="1" customHeight="1" outlineLevel="2" spans="1:7">
      <c r="A312" s="323" t="s">
        <v>490</v>
      </c>
      <c r="B312" s="324">
        <v>1235</v>
      </c>
      <c r="C312" s="324">
        <v>1235</v>
      </c>
      <c r="D312" s="313"/>
      <c r="E312" s="313"/>
      <c r="F312" s="313"/>
      <c r="G312" s="319"/>
    </row>
    <row r="313" ht="22" customHeight="1" outlineLevel="1" spans="1:7">
      <c r="A313" s="323" t="s">
        <v>491</v>
      </c>
      <c r="B313" s="324"/>
      <c r="C313" s="324"/>
      <c r="D313" s="313"/>
      <c r="E313" s="313"/>
      <c r="F313" s="313"/>
      <c r="G313" s="319"/>
    </row>
    <row r="314" ht="22" customHeight="1" outlineLevel="1" collapsed="1" spans="1:7">
      <c r="A314" s="323" t="s">
        <v>492</v>
      </c>
      <c r="B314" s="324">
        <f t="shared" ref="B314:F314" si="39">SUM(B315)</f>
        <v>117</v>
      </c>
      <c r="C314" s="324">
        <f t="shared" si="39"/>
        <v>117</v>
      </c>
      <c r="D314" s="313">
        <f t="shared" si="39"/>
        <v>3223</v>
      </c>
      <c r="E314" s="313"/>
      <c r="F314" s="313">
        <f t="shared" si="39"/>
        <v>3223</v>
      </c>
      <c r="G314" s="319"/>
    </row>
    <row r="315" ht="22" hidden="1" customHeight="1" outlineLevel="2" spans="1:7">
      <c r="A315" s="323" t="s">
        <v>493</v>
      </c>
      <c r="B315" s="332">
        <v>117</v>
      </c>
      <c r="C315" s="332">
        <v>117</v>
      </c>
      <c r="D315" s="313">
        <v>3223</v>
      </c>
      <c r="E315" s="313"/>
      <c r="F315" s="313">
        <f>D315</f>
        <v>3223</v>
      </c>
      <c r="G315" s="319"/>
    </row>
    <row r="316" ht="22" customHeight="1" outlineLevel="1" collapsed="1" spans="1:7">
      <c r="A316" s="323" t="s">
        <v>494</v>
      </c>
      <c r="B316" s="324">
        <f t="shared" ref="B316:F316" si="40">SUM(B317:B318)</f>
        <v>9920</v>
      </c>
      <c r="C316" s="324">
        <f t="shared" si="40"/>
        <v>9920</v>
      </c>
      <c r="D316" s="313"/>
      <c r="E316" s="313"/>
      <c r="F316" s="313"/>
      <c r="G316" s="319"/>
    </row>
    <row r="317" ht="22" hidden="1" customHeight="1" outlineLevel="2" spans="1:7">
      <c r="A317" s="333" t="s">
        <v>495</v>
      </c>
      <c r="B317" s="319">
        <v>8529</v>
      </c>
      <c r="C317" s="319">
        <v>8529</v>
      </c>
      <c r="D317" s="313"/>
      <c r="E317" s="313"/>
      <c r="F317" s="313"/>
      <c r="G317" s="319"/>
    </row>
    <row r="318" ht="22" hidden="1" customHeight="1" outlineLevel="2" spans="1:7">
      <c r="A318" s="333" t="s">
        <v>496</v>
      </c>
      <c r="B318" s="319">
        <v>1391</v>
      </c>
      <c r="C318" s="319">
        <v>1391</v>
      </c>
      <c r="D318" s="313"/>
      <c r="E318" s="313"/>
      <c r="F318" s="313"/>
      <c r="G318" s="319"/>
    </row>
    <row r="319" ht="22" customHeight="1" outlineLevel="1" spans="1:7">
      <c r="A319" s="323" t="s">
        <v>497</v>
      </c>
      <c r="B319" s="324"/>
      <c r="C319" s="324"/>
      <c r="D319" s="313"/>
      <c r="E319" s="313"/>
      <c r="F319" s="313"/>
      <c r="G319" s="319"/>
    </row>
    <row r="320" ht="22" customHeight="1" outlineLevel="1" collapsed="1" spans="1:7">
      <c r="A320" s="323" t="s">
        <v>498</v>
      </c>
      <c r="B320" s="324">
        <f t="shared" ref="B320:F320" si="41">SUM(B321:B323)</f>
        <v>629</v>
      </c>
      <c r="C320" s="324">
        <f t="shared" si="41"/>
        <v>629</v>
      </c>
      <c r="D320" s="313"/>
      <c r="E320" s="313"/>
      <c r="F320" s="313"/>
      <c r="G320" s="319"/>
    </row>
    <row r="321" ht="22" hidden="1" customHeight="1" outlineLevel="2" spans="1:7">
      <c r="A321" s="323" t="s">
        <v>499</v>
      </c>
      <c r="B321" s="319">
        <v>580</v>
      </c>
      <c r="C321" s="319">
        <v>580</v>
      </c>
      <c r="D321" s="313"/>
      <c r="E321" s="313"/>
      <c r="F321" s="313"/>
      <c r="G321" s="319"/>
    </row>
    <row r="322" ht="22" hidden="1" customHeight="1" outlineLevel="2" spans="1:7">
      <c r="A322" s="323" t="s">
        <v>500</v>
      </c>
      <c r="B322" s="319">
        <v>3</v>
      </c>
      <c r="C322" s="319">
        <v>3</v>
      </c>
      <c r="D322" s="313"/>
      <c r="E322" s="313"/>
      <c r="F322" s="313">
        <f>D322</f>
        <v>0</v>
      </c>
      <c r="G322" s="319"/>
    </row>
    <row r="323" ht="22" hidden="1" customHeight="1" outlineLevel="2" spans="1:7">
      <c r="A323" s="323" t="s">
        <v>501</v>
      </c>
      <c r="B323" s="319">
        <v>46</v>
      </c>
      <c r="C323" s="319">
        <v>46</v>
      </c>
      <c r="D323" s="313"/>
      <c r="E323" s="313"/>
      <c r="F323" s="313"/>
      <c r="G323" s="319"/>
    </row>
    <row r="324" ht="22" customHeight="1" outlineLevel="1" collapsed="1" spans="1:7">
      <c r="A324" s="323" t="s">
        <v>502</v>
      </c>
      <c r="B324" s="324">
        <f>SUM(B325)</f>
        <v>2698</v>
      </c>
      <c r="C324" s="324">
        <f>SUM(C325)</f>
        <v>2698</v>
      </c>
      <c r="D324" s="313"/>
      <c r="E324" s="313"/>
      <c r="F324" s="313"/>
      <c r="G324" s="319"/>
    </row>
    <row r="325" ht="20.15" hidden="1" customHeight="1" outlineLevel="2" spans="1:7">
      <c r="A325" s="319" t="s">
        <v>503</v>
      </c>
      <c r="B325" s="319">
        <v>2698</v>
      </c>
      <c r="C325" s="319">
        <v>2698</v>
      </c>
      <c r="D325" s="324"/>
      <c r="E325" s="324"/>
      <c r="F325" s="324"/>
      <c r="G325" s="334"/>
    </row>
  </sheetData>
  <sheetProtection sheet="1" objects="1"/>
  <autoFilter xmlns:etc="http://www.wps.cn/officeDocument/2017/etCustomData" ref="A4:G325" etc:filterBottomFollowUsedRange="0">
    <extLst/>
  </autoFilter>
  <mergeCells count="1">
    <mergeCell ref="A2:G2"/>
  </mergeCells>
  <printOptions horizontalCentered="1"/>
  <pageMargins left="0.786805555555556" right="0.590277777777778" top="0.984027777777778" bottom="0.786805555555556" header="0.314583333333333" footer="0.314583333333333"/>
  <pageSetup paperSize="9" orientation="portrait" horizontalDpi="600"/>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H5"/>
  <sheetViews>
    <sheetView view="pageBreakPreview" zoomScaleNormal="100" workbookViewId="0">
      <selection activeCell="A1" sqref="$A1:$XFD1048576"/>
    </sheetView>
  </sheetViews>
  <sheetFormatPr defaultColWidth="9" defaultRowHeight="14.25" outlineLevelRow="4" outlineLevelCol="7"/>
  <cols>
    <col min="1" max="1" width="11" customWidth="1"/>
    <col min="2" max="2" width="13" customWidth="1"/>
    <col min="3" max="3" width="15.75" customWidth="1"/>
    <col min="4" max="4" width="14.5833333333333" customWidth="1"/>
    <col min="5" max="5" width="13" customWidth="1"/>
    <col min="6" max="6" width="14.5" customWidth="1"/>
  </cols>
  <sheetData>
    <row r="1" s="51" customFormat="1" ht="20.15" customHeight="1" spans="1:8">
      <c r="A1" s="51" t="s">
        <v>22</v>
      </c>
    </row>
    <row r="2" s="52" customFormat="1" ht="45" customHeight="1" spans="1:8">
      <c r="A2" s="307" t="s">
        <v>504</v>
      </c>
      <c r="B2" s="307"/>
      <c r="C2" s="307"/>
      <c r="D2" s="307"/>
      <c r="E2" s="307"/>
      <c r="F2" s="307"/>
    </row>
    <row r="3" s="53" customFormat="1" ht="25" customHeight="1" spans="1:8">
      <c r="F3" s="308" t="s">
        <v>45</v>
      </c>
    </row>
    <row r="4" s="54" customFormat="1" ht="40" customHeight="1" spans="1:8">
      <c r="A4" s="309" t="s">
        <v>147</v>
      </c>
      <c r="B4" s="310" t="s">
        <v>505</v>
      </c>
      <c r="C4" s="310" t="s">
        <v>506</v>
      </c>
      <c r="D4" s="310" t="s">
        <v>507</v>
      </c>
      <c r="E4" s="310" t="s">
        <v>508</v>
      </c>
      <c r="F4" s="309" t="s">
        <v>3</v>
      </c>
      <c r="H4" s="62"/>
    </row>
    <row r="5" ht="45" customHeight="1" spans="1:8">
      <c r="A5" s="311" t="s">
        <v>509</v>
      </c>
      <c r="B5" s="312">
        <v>674284</v>
      </c>
      <c r="C5" s="313">
        <v>80086</v>
      </c>
      <c r="D5" s="313">
        <f>54358</f>
        <v>54358</v>
      </c>
      <c r="E5" s="313">
        <v>644861</v>
      </c>
      <c r="F5" s="314" t="s">
        <v>510</v>
      </c>
      <c r="G5" s="315"/>
    </row>
  </sheetData>
  <sheetProtection sheet="1" objects="1"/>
  <mergeCells count="1">
    <mergeCell ref="A2:F2"/>
  </mergeCells>
  <printOptions horizontalCentered="1"/>
  <pageMargins left="0.786805555555556" right="0.590277777777778" top="0.984027777777778" bottom="0.786805555555556" header="0.314583333333333" footer="0.314583333333333"/>
  <pageSetup paperSize="9" orientation="portrait"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00B050"/>
    <outlinePr summaryBelow="0" summaryRight="0"/>
  </sheetPr>
  <dimension ref="A1:U301"/>
  <sheetViews>
    <sheetView showZeros="0" view="pageBreakPreview" zoomScaleNormal="100" workbookViewId="0">
      <selection activeCell="A1" sqref="$A1:$XFD1048576"/>
    </sheetView>
  </sheetViews>
  <sheetFormatPr defaultColWidth="9" defaultRowHeight="15"/>
  <cols>
    <col min="1" max="1" width="7.25" style="269" customWidth="1"/>
    <col min="2" max="2" width="23.625" style="141" customWidth="1"/>
    <col min="3" max="3" width="7.5" style="141" customWidth="1"/>
    <col min="4" max="4" width="7.75" style="141" customWidth="1"/>
    <col min="5" max="5" width="7.875" style="141" customWidth="1"/>
    <col min="6" max="6" width="7" style="141" customWidth="1"/>
    <col min="7" max="7" width="5.625" style="141" customWidth="1"/>
    <col min="8" max="9" width="8.375" style="141" customWidth="1"/>
    <col min="10" max="10" width="6.18333333333333" style="141" customWidth="1"/>
    <col min="11" max="11" width="7.625" style="141" customWidth="1"/>
    <col min="12" max="12" width="7" style="141" customWidth="1"/>
    <col min="13" max="13" width="5.50833333333333" style="141" customWidth="1"/>
    <col min="14" max="14" width="4.875" style="141" customWidth="1"/>
    <col min="15" max="15" width="4.375" style="141" customWidth="1"/>
    <col min="16" max="16" width="5.49166666666667" style="141" customWidth="1"/>
    <col min="17" max="18" width="9" style="141"/>
    <col min="19" max="19" width="10.375" style="141"/>
    <col min="20" max="16384" width="9" style="141"/>
  </cols>
  <sheetData>
    <row r="1" s="177" customFormat="1" ht="20.1" customHeight="1" spans="1:21">
      <c r="A1" s="270" t="s">
        <v>24</v>
      </c>
    </row>
    <row r="2" s="178" customFormat="1" ht="25.5" spans="1:21">
      <c r="A2" s="271" t="s">
        <v>511</v>
      </c>
      <c r="B2" s="272"/>
      <c r="C2" s="272"/>
      <c r="D2" s="272"/>
      <c r="E2" s="272"/>
      <c r="F2" s="272"/>
      <c r="G2" s="272"/>
      <c r="H2" s="272"/>
      <c r="I2" s="272"/>
      <c r="J2" s="272"/>
      <c r="K2" s="272"/>
      <c r="L2" s="272"/>
      <c r="M2" s="272"/>
      <c r="N2" s="272"/>
      <c r="O2" s="272"/>
      <c r="P2" s="272"/>
    </row>
    <row r="3" s="179" customFormat="1" ht="20.1" customHeight="1" spans="1:21">
      <c r="A3" s="269"/>
      <c r="P3" s="273" t="s">
        <v>45</v>
      </c>
    </row>
    <row r="4" ht="20.1" customHeight="1" spans="1:21">
      <c r="A4" s="274" t="s">
        <v>512</v>
      </c>
      <c r="B4" s="275" t="s">
        <v>513</v>
      </c>
      <c r="C4" s="276" t="s">
        <v>514</v>
      </c>
      <c r="D4" s="276" t="s">
        <v>515</v>
      </c>
      <c r="E4" s="276"/>
      <c r="F4" s="276"/>
      <c r="G4" s="276"/>
      <c r="H4" s="277"/>
      <c r="I4" s="276"/>
      <c r="J4" s="276" t="s">
        <v>516</v>
      </c>
      <c r="K4" s="278" t="s">
        <v>517</v>
      </c>
      <c r="L4" s="278"/>
      <c r="M4" s="278"/>
      <c r="N4" s="278"/>
      <c r="O4" s="278"/>
      <c r="P4" s="278"/>
    </row>
    <row r="5" ht="20.1" customHeight="1" spans="1:21">
      <c r="A5" s="274"/>
      <c r="B5" s="275"/>
      <c r="C5" s="276"/>
      <c r="D5" s="279" t="s">
        <v>195</v>
      </c>
      <c r="E5" s="279" t="s">
        <v>518</v>
      </c>
      <c r="F5" s="280" t="s">
        <v>519</v>
      </c>
      <c r="G5" s="281"/>
      <c r="H5" s="281"/>
      <c r="I5" s="282"/>
      <c r="J5" s="276"/>
      <c r="K5" s="279" t="s">
        <v>520</v>
      </c>
      <c r="L5" s="279" t="s">
        <v>521</v>
      </c>
      <c r="M5" s="279" t="s">
        <v>522</v>
      </c>
      <c r="N5" s="279" t="s">
        <v>523</v>
      </c>
      <c r="O5" s="279" t="s">
        <v>524</v>
      </c>
      <c r="P5" s="279" t="s">
        <v>525</v>
      </c>
    </row>
    <row r="6" s="268" customFormat="1" ht="50.1" customHeight="1" spans="1:21">
      <c r="A6" s="274"/>
      <c r="B6" s="275"/>
      <c r="C6" s="276"/>
      <c r="D6" s="283"/>
      <c r="E6" s="283"/>
      <c r="F6" s="276" t="s">
        <v>520</v>
      </c>
      <c r="G6" s="276" t="s">
        <v>526</v>
      </c>
      <c r="H6" s="276" t="s">
        <v>527</v>
      </c>
      <c r="I6" s="276" t="s">
        <v>528</v>
      </c>
      <c r="J6" s="276"/>
      <c r="K6" s="283"/>
      <c r="L6" s="283"/>
      <c r="M6" s="283"/>
      <c r="N6" s="283"/>
      <c r="O6" s="283"/>
      <c r="P6" s="283"/>
      <c r="Q6" s="284" t="s">
        <v>529</v>
      </c>
    </row>
    <row r="7" ht="16.5" spans="1:21">
      <c r="A7" s="285"/>
      <c r="B7" s="244" t="s">
        <v>514</v>
      </c>
      <c r="C7" s="245">
        <f t="shared" ref="C7:M7" si="0">SUM(C8,C34,C50,C87,C106,C112,C121,C189,C192,C287,C300,C301,)</f>
        <v>832362.083014</v>
      </c>
      <c r="D7" s="245">
        <f t="shared" si="0"/>
        <v>765868.291114</v>
      </c>
      <c r="E7" s="245">
        <f t="shared" si="0"/>
        <v>715160.813948</v>
      </c>
      <c r="F7" s="245">
        <f t="shared" si="0"/>
        <v>50707.477166</v>
      </c>
      <c r="G7" s="245">
        <f t="shared" si="0"/>
        <v>420</v>
      </c>
      <c r="H7" s="245">
        <f t="shared" si="0"/>
        <v>631</v>
      </c>
      <c r="I7" s="245">
        <f t="shared" si="0"/>
        <v>49656.477166</v>
      </c>
      <c r="J7" s="245">
        <f t="shared" si="0"/>
        <v>5137.68</v>
      </c>
      <c r="K7" s="245">
        <f t="shared" si="0"/>
        <v>61356.1119</v>
      </c>
      <c r="L7" s="245">
        <f t="shared" si="0"/>
        <v>60633.627261</v>
      </c>
      <c r="M7" s="245">
        <f t="shared" si="0"/>
        <v>0</v>
      </c>
      <c r="N7" s="245"/>
      <c r="O7" s="245"/>
      <c r="P7" s="245">
        <f>SUM(P8,P34,P50,P87,P106,P112,P121,P189,P192,P287,P300,P301,)</f>
        <v>722.484639</v>
      </c>
      <c r="Q7" s="246" t="s">
        <v>530</v>
      </c>
      <c r="U7" s="141">
        <f>D7-101107</f>
        <v>664761.291114</v>
      </c>
    </row>
    <row r="8" ht="16.5" spans="1:21">
      <c r="A8" s="285"/>
      <c r="B8" s="237" t="s">
        <v>531</v>
      </c>
      <c r="C8" s="245">
        <f>SUM(C9:C33)</f>
        <v>65112.342678</v>
      </c>
      <c r="D8" s="245">
        <f>SUM(D9:D33)</f>
        <v>65112.342678</v>
      </c>
      <c r="E8" s="245">
        <f>SUM(E9:E33)</f>
        <v>65112.342678</v>
      </c>
      <c r="F8" s="245"/>
      <c r="G8" s="245"/>
      <c r="H8" s="245"/>
      <c r="I8" s="245"/>
      <c r="J8" s="245"/>
      <c r="K8" s="245"/>
      <c r="L8" s="245"/>
      <c r="M8" s="245"/>
      <c r="N8" s="245"/>
      <c r="O8" s="245"/>
      <c r="P8" s="245"/>
      <c r="Q8" s="246" t="s">
        <v>530</v>
      </c>
    </row>
    <row r="9" ht="16.5" spans="1:21">
      <c r="A9" s="437" t="s">
        <v>532</v>
      </c>
      <c r="B9" s="287" t="s">
        <v>533</v>
      </c>
      <c r="C9" s="262">
        <v>1791.660963</v>
      </c>
      <c r="D9" s="262">
        <v>1791.660963</v>
      </c>
      <c r="E9" s="262">
        <v>1791.660963</v>
      </c>
      <c r="F9" s="262"/>
      <c r="G9" s="262"/>
      <c r="H9" s="262"/>
      <c r="I9" s="262"/>
      <c r="J9" s="262"/>
      <c r="K9" s="262"/>
      <c r="L9" s="262"/>
      <c r="M9" s="262"/>
      <c r="N9" s="262"/>
      <c r="O9" s="262"/>
      <c r="P9" s="262"/>
      <c r="Q9" s="246" t="s">
        <v>530</v>
      </c>
    </row>
    <row r="10" ht="16.5" spans="1:21">
      <c r="A10" s="437" t="s">
        <v>534</v>
      </c>
      <c r="B10" s="287" t="s">
        <v>535</v>
      </c>
      <c r="C10" s="262">
        <v>264.945102</v>
      </c>
      <c r="D10" s="262">
        <v>264.945102</v>
      </c>
      <c r="E10" s="262">
        <v>264.945102</v>
      </c>
      <c r="F10" s="262"/>
      <c r="G10" s="262"/>
      <c r="H10" s="262"/>
      <c r="I10" s="262"/>
      <c r="J10" s="262"/>
      <c r="K10" s="262"/>
      <c r="L10" s="262"/>
      <c r="M10" s="262"/>
      <c r="N10" s="262"/>
      <c r="O10" s="262"/>
      <c r="P10" s="262"/>
      <c r="Q10" s="246" t="s">
        <v>530</v>
      </c>
    </row>
    <row r="11" ht="16.5" spans="1:21">
      <c r="A11" s="437" t="s">
        <v>536</v>
      </c>
      <c r="B11" s="287" t="s">
        <v>537</v>
      </c>
      <c r="C11" s="262">
        <v>702.423868</v>
      </c>
      <c r="D11" s="262">
        <v>702.423868</v>
      </c>
      <c r="E11" s="262">
        <v>702.423868</v>
      </c>
      <c r="F11" s="262"/>
      <c r="G11" s="262"/>
      <c r="H11" s="262"/>
      <c r="I11" s="262"/>
      <c r="J11" s="262"/>
      <c r="K11" s="262"/>
      <c r="L11" s="262"/>
      <c r="M11" s="262"/>
      <c r="N11" s="262"/>
      <c r="O11" s="262"/>
      <c r="P11" s="262"/>
      <c r="Q11" s="246" t="s">
        <v>530</v>
      </c>
    </row>
    <row r="12" ht="16.5" spans="1:21">
      <c r="A12" s="437" t="s">
        <v>538</v>
      </c>
      <c r="B12" s="287" t="s">
        <v>539</v>
      </c>
      <c r="C12" s="262">
        <v>1662.435226</v>
      </c>
      <c r="D12" s="262">
        <v>1662.435226</v>
      </c>
      <c r="E12" s="262">
        <v>1662.435226</v>
      </c>
      <c r="F12" s="262"/>
      <c r="G12" s="262"/>
      <c r="H12" s="262"/>
      <c r="I12" s="262"/>
      <c r="J12" s="262"/>
      <c r="K12" s="262"/>
      <c r="L12" s="262"/>
      <c r="M12" s="262"/>
      <c r="N12" s="262"/>
      <c r="O12" s="262"/>
      <c r="P12" s="262"/>
      <c r="Q12" s="246" t="s">
        <v>530</v>
      </c>
    </row>
    <row r="13" s="141" customFormat="1" ht="16.5" spans="1:21">
      <c r="A13" s="437" t="s">
        <v>540</v>
      </c>
      <c r="B13" s="46" t="s">
        <v>541</v>
      </c>
      <c r="C13" s="262">
        <v>1300</v>
      </c>
      <c r="D13" s="262">
        <v>1300</v>
      </c>
      <c r="E13" s="262">
        <v>1300</v>
      </c>
      <c r="F13" s="262"/>
      <c r="G13" s="262"/>
      <c r="H13" s="262"/>
      <c r="I13" s="262"/>
      <c r="J13" s="262"/>
      <c r="K13" s="262"/>
      <c r="L13" s="262"/>
      <c r="M13" s="262"/>
      <c r="N13" s="262"/>
      <c r="O13" s="262"/>
      <c r="P13" s="262"/>
      <c r="Q13" s="246" t="s">
        <v>530</v>
      </c>
    </row>
    <row r="14" ht="16.5" spans="1:21">
      <c r="A14" s="437" t="s">
        <v>542</v>
      </c>
      <c r="B14" s="287" t="s">
        <v>543</v>
      </c>
      <c r="C14" s="262">
        <v>1356.974976</v>
      </c>
      <c r="D14" s="262">
        <v>1356.974976</v>
      </c>
      <c r="E14" s="262">
        <v>1356.974976</v>
      </c>
      <c r="F14" s="262"/>
      <c r="G14" s="262"/>
      <c r="H14" s="262"/>
      <c r="I14" s="262"/>
      <c r="J14" s="262"/>
      <c r="K14" s="262"/>
      <c r="L14" s="262"/>
      <c r="M14" s="262"/>
      <c r="N14" s="262"/>
      <c r="O14" s="262"/>
      <c r="P14" s="262"/>
      <c r="Q14" s="246" t="s">
        <v>530</v>
      </c>
    </row>
    <row r="15" ht="16.5" spans="1:21">
      <c r="A15" s="437" t="s">
        <v>544</v>
      </c>
      <c r="B15" s="287" t="s">
        <v>545</v>
      </c>
      <c r="C15" s="262">
        <v>529.51738</v>
      </c>
      <c r="D15" s="262">
        <v>529.51738</v>
      </c>
      <c r="E15" s="262">
        <v>529.51738</v>
      </c>
      <c r="F15" s="262"/>
      <c r="G15" s="262"/>
      <c r="H15" s="262"/>
      <c r="I15" s="262"/>
      <c r="J15" s="262"/>
      <c r="K15" s="262"/>
      <c r="L15" s="262"/>
      <c r="M15" s="262"/>
      <c r="N15" s="262"/>
      <c r="O15" s="262"/>
      <c r="P15" s="262"/>
      <c r="Q15" s="246" t="s">
        <v>530</v>
      </c>
    </row>
    <row r="16" ht="16.5" spans="1:21">
      <c r="A16" s="437" t="s">
        <v>546</v>
      </c>
      <c r="B16" s="287" t="s">
        <v>547</v>
      </c>
      <c r="C16" s="262">
        <v>209.975666</v>
      </c>
      <c r="D16" s="262">
        <v>209.975666</v>
      </c>
      <c r="E16" s="262">
        <v>209.975666</v>
      </c>
      <c r="F16" s="262"/>
      <c r="G16" s="262"/>
      <c r="H16" s="262"/>
      <c r="I16" s="262"/>
      <c r="J16" s="262"/>
      <c r="K16" s="262"/>
      <c r="L16" s="262"/>
      <c r="M16" s="262"/>
      <c r="N16" s="262"/>
      <c r="O16" s="262"/>
      <c r="P16" s="262"/>
      <c r="Q16" s="246" t="s">
        <v>530</v>
      </c>
    </row>
    <row r="17" ht="16.5" spans="1:17">
      <c r="A17" s="437" t="s">
        <v>548</v>
      </c>
      <c r="B17" s="287" t="s">
        <v>549</v>
      </c>
      <c r="C17" s="262">
        <v>307.56014</v>
      </c>
      <c r="D17" s="262">
        <v>307.56014</v>
      </c>
      <c r="E17" s="262">
        <v>307.56014</v>
      </c>
      <c r="F17" s="262"/>
      <c r="G17" s="262"/>
      <c r="H17" s="262"/>
      <c r="I17" s="262"/>
      <c r="J17" s="262"/>
      <c r="K17" s="262"/>
      <c r="L17" s="262"/>
      <c r="M17" s="262"/>
      <c r="N17" s="262"/>
      <c r="O17" s="262"/>
      <c r="P17" s="262"/>
      <c r="Q17" s="246" t="s">
        <v>530</v>
      </c>
    </row>
    <row r="18" ht="16.5" spans="1:17">
      <c r="A18" s="437" t="s">
        <v>550</v>
      </c>
      <c r="B18" s="287" t="s">
        <v>551</v>
      </c>
      <c r="C18" s="262">
        <v>1832.261307</v>
      </c>
      <c r="D18" s="262">
        <v>1832.261307</v>
      </c>
      <c r="E18" s="262">
        <v>1832.261307</v>
      </c>
      <c r="F18" s="262"/>
      <c r="G18" s="262"/>
      <c r="H18" s="262"/>
      <c r="I18" s="262"/>
      <c r="J18" s="262"/>
      <c r="K18" s="262"/>
      <c r="L18" s="262"/>
      <c r="M18" s="262"/>
      <c r="N18" s="262"/>
      <c r="O18" s="262"/>
      <c r="P18" s="262"/>
      <c r="Q18" s="246" t="s">
        <v>530</v>
      </c>
    </row>
    <row r="19" ht="16.5" spans="1:17">
      <c r="A19" s="437" t="s">
        <v>552</v>
      </c>
      <c r="B19" s="287" t="s">
        <v>553</v>
      </c>
      <c r="C19" s="262">
        <v>1519.922649</v>
      </c>
      <c r="D19" s="262">
        <v>1519.922649</v>
      </c>
      <c r="E19" s="262">
        <v>1519.922649</v>
      </c>
      <c r="F19" s="262"/>
      <c r="G19" s="262"/>
      <c r="H19" s="262"/>
      <c r="I19" s="262"/>
      <c r="J19" s="262"/>
      <c r="K19" s="262"/>
      <c r="L19" s="262"/>
      <c r="M19" s="262"/>
      <c r="N19" s="262"/>
      <c r="O19" s="262"/>
      <c r="P19" s="262"/>
      <c r="Q19" s="246" t="s">
        <v>530</v>
      </c>
    </row>
    <row r="20" ht="16.5" spans="1:17">
      <c r="A20" s="437" t="s">
        <v>554</v>
      </c>
      <c r="B20" s="287" t="s">
        <v>555</v>
      </c>
      <c r="C20" s="262">
        <v>2774.167556</v>
      </c>
      <c r="D20" s="262">
        <v>2774.167556</v>
      </c>
      <c r="E20" s="262">
        <v>2774.167556</v>
      </c>
      <c r="F20" s="262"/>
      <c r="G20" s="262"/>
      <c r="H20" s="262"/>
      <c r="I20" s="262"/>
      <c r="J20" s="262"/>
      <c r="K20" s="262"/>
      <c r="L20" s="262"/>
      <c r="M20" s="262"/>
      <c r="N20" s="262"/>
      <c r="O20" s="262"/>
      <c r="P20" s="262"/>
      <c r="Q20" s="246" t="s">
        <v>530</v>
      </c>
    </row>
    <row r="21" ht="16.5" spans="1:17">
      <c r="A21" s="286" t="s">
        <v>556</v>
      </c>
      <c r="B21" s="287" t="s">
        <v>557</v>
      </c>
      <c r="C21" s="262">
        <v>1904.073499</v>
      </c>
      <c r="D21" s="262">
        <v>1904.073499</v>
      </c>
      <c r="E21" s="262">
        <v>1904.073499</v>
      </c>
      <c r="F21" s="262"/>
      <c r="G21" s="262"/>
      <c r="H21" s="262"/>
      <c r="I21" s="262"/>
      <c r="J21" s="262"/>
      <c r="K21" s="262"/>
      <c r="L21" s="262"/>
      <c r="M21" s="262"/>
      <c r="N21" s="262"/>
      <c r="O21" s="262"/>
      <c r="P21" s="262"/>
      <c r="Q21" s="246" t="s">
        <v>530</v>
      </c>
    </row>
    <row r="22" ht="16.5" spans="1:17">
      <c r="A22" s="437" t="s">
        <v>558</v>
      </c>
      <c r="B22" s="287" t="s">
        <v>559</v>
      </c>
      <c r="C22" s="262">
        <v>350.398865</v>
      </c>
      <c r="D22" s="262">
        <v>350.398865</v>
      </c>
      <c r="E22" s="262">
        <v>350.398865</v>
      </c>
      <c r="F22" s="262"/>
      <c r="G22" s="262"/>
      <c r="H22" s="262"/>
      <c r="I22" s="262"/>
      <c r="J22" s="262"/>
      <c r="K22" s="262"/>
      <c r="L22" s="262"/>
      <c r="M22" s="262"/>
      <c r="N22" s="262"/>
      <c r="O22" s="262"/>
      <c r="P22" s="262"/>
      <c r="Q22" s="246" t="s">
        <v>530</v>
      </c>
    </row>
    <row r="23" ht="16.5" spans="1:17">
      <c r="A23" s="437" t="s">
        <v>560</v>
      </c>
      <c r="B23" s="287" t="s">
        <v>561</v>
      </c>
      <c r="C23" s="262">
        <v>871.064328</v>
      </c>
      <c r="D23" s="262">
        <v>871.064328</v>
      </c>
      <c r="E23" s="262">
        <v>871.064328</v>
      </c>
      <c r="F23" s="262"/>
      <c r="G23" s="262"/>
      <c r="H23" s="262"/>
      <c r="I23" s="262"/>
      <c r="J23" s="262"/>
      <c r="K23" s="262"/>
      <c r="L23" s="262"/>
      <c r="M23" s="262"/>
      <c r="N23" s="262"/>
      <c r="O23" s="262"/>
      <c r="P23" s="262"/>
      <c r="Q23" s="246" t="s">
        <v>530</v>
      </c>
    </row>
    <row r="24" ht="16.5" spans="1:17">
      <c r="A24" s="437" t="s">
        <v>562</v>
      </c>
      <c r="B24" s="287" t="s">
        <v>563</v>
      </c>
      <c r="C24" s="262">
        <v>1386.859144</v>
      </c>
      <c r="D24" s="262">
        <v>1386.859144</v>
      </c>
      <c r="E24" s="262">
        <v>1386.859144</v>
      </c>
      <c r="F24" s="262"/>
      <c r="G24" s="262"/>
      <c r="H24" s="262"/>
      <c r="I24" s="262"/>
      <c r="J24" s="262"/>
      <c r="K24" s="262"/>
      <c r="L24" s="262"/>
      <c r="M24" s="262"/>
      <c r="N24" s="262"/>
      <c r="O24" s="262"/>
      <c r="P24" s="262"/>
      <c r="Q24" s="246" t="s">
        <v>530</v>
      </c>
    </row>
    <row r="25" ht="16.5" spans="1:17">
      <c r="A25" s="437" t="s">
        <v>564</v>
      </c>
      <c r="B25" s="287" t="s">
        <v>565</v>
      </c>
      <c r="C25" s="262">
        <v>4081.148614</v>
      </c>
      <c r="D25" s="262">
        <v>4081.148614</v>
      </c>
      <c r="E25" s="262">
        <v>4081.148614</v>
      </c>
      <c r="F25" s="262"/>
      <c r="G25" s="262"/>
      <c r="H25" s="262"/>
      <c r="I25" s="262"/>
      <c r="J25" s="262"/>
      <c r="K25" s="262"/>
      <c r="L25" s="262"/>
      <c r="M25" s="262"/>
      <c r="N25" s="262"/>
      <c r="O25" s="262"/>
      <c r="P25" s="262"/>
      <c r="Q25" s="246" t="s">
        <v>530</v>
      </c>
    </row>
    <row r="26" ht="16.5" spans="1:17">
      <c r="A26" s="437" t="s">
        <v>566</v>
      </c>
      <c r="B26" s="287" t="s">
        <v>567</v>
      </c>
      <c r="C26" s="262">
        <v>25981.380262</v>
      </c>
      <c r="D26" s="262">
        <v>25981.380262</v>
      </c>
      <c r="E26" s="262">
        <v>25981.380262</v>
      </c>
      <c r="F26" s="262"/>
      <c r="G26" s="262"/>
      <c r="H26" s="262"/>
      <c r="I26" s="262"/>
      <c r="J26" s="262"/>
      <c r="K26" s="262"/>
      <c r="L26" s="262"/>
      <c r="M26" s="262"/>
      <c r="N26" s="262"/>
      <c r="O26" s="262"/>
      <c r="P26" s="262"/>
      <c r="Q26" s="246" t="s">
        <v>530</v>
      </c>
    </row>
    <row r="27" ht="16.5" spans="1:17">
      <c r="A27" s="437" t="s">
        <v>568</v>
      </c>
      <c r="B27" s="287" t="s">
        <v>569</v>
      </c>
      <c r="C27" s="262">
        <v>2432.301792</v>
      </c>
      <c r="D27" s="262">
        <v>2432.301792</v>
      </c>
      <c r="E27" s="262">
        <v>2432.301792</v>
      </c>
      <c r="F27" s="262"/>
      <c r="G27" s="262"/>
      <c r="H27" s="262"/>
      <c r="I27" s="262"/>
      <c r="J27" s="262"/>
      <c r="K27" s="262"/>
      <c r="L27" s="262"/>
      <c r="M27" s="262"/>
      <c r="N27" s="262"/>
      <c r="O27" s="262"/>
      <c r="P27" s="262"/>
      <c r="Q27" s="246" t="s">
        <v>530</v>
      </c>
    </row>
    <row r="28" ht="16.5" spans="1:17">
      <c r="A28" s="437" t="s">
        <v>570</v>
      </c>
      <c r="B28" s="287" t="s">
        <v>571</v>
      </c>
      <c r="C28" s="262">
        <v>598.74893</v>
      </c>
      <c r="D28" s="262">
        <v>598.74893</v>
      </c>
      <c r="E28" s="262">
        <v>598.74893</v>
      </c>
      <c r="F28" s="262"/>
      <c r="G28" s="262"/>
      <c r="H28" s="262"/>
      <c r="I28" s="262"/>
      <c r="J28" s="262"/>
      <c r="K28" s="262"/>
      <c r="L28" s="262"/>
      <c r="M28" s="262"/>
      <c r="N28" s="262"/>
      <c r="O28" s="262"/>
      <c r="P28" s="262"/>
      <c r="Q28" s="246" t="s">
        <v>530</v>
      </c>
    </row>
    <row r="29" ht="16.5" spans="1:17">
      <c r="A29" s="437" t="s">
        <v>572</v>
      </c>
      <c r="B29" s="287" t="s">
        <v>573</v>
      </c>
      <c r="C29" s="262">
        <v>4457.052849</v>
      </c>
      <c r="D29" s="262">
        <v>4457.052849</v>
      </c>
      <c r="E29" s="262">
        <v>4457.052849</v>
      </c>
      <c r="F29" s="262"/>
      <c r="G29" s="262"/>
      <c r="H29" s="262"/>
      <c r="I29" s="262"/>
      <c r="J29" s="262"/>
      <c r="K29" s="262"/>
      <c r="L29" s="262"/>
      <c r="M29" s="262"/>
      <c r="N29" s="262"/>
      <c r="O29" s="262"/>
      <c r="P29" s="262"/>
      <c r="Q29" s="246" t="s">
        <v>530</v>
      </c>
    </row>
    <row r="30" ht="16.5" spans="1:17">
      <c r="A30" s="437" t="s">
        <v>574</v>
      </c>
      <c r="B30" s="287" t="s">
        <v>575</v>
      </c>
      <c r="C30" s="262">
        <v>519.978181</v>
      </c>
      <c r="D30" s="262">
        <v>519.978181</v>
      </c>
      <c r="E30" s="262">
        <v>519.978181</v>
      </c>
      <c r="F30" s="262"/>
      <c r="G30" s="262"/>
      <c r="H30" s="262"/>
      <c r="I30" s="262"/>
      <c r="J30" s="262"/>
      <c r="K30" s="262"/>
      <c r="L30" s="262"/>
      <c r="M30" s="262"/>
      <c r="N30" s="262"/>
      <c r="O30" s="262"/>
      <c r="P30" s="262"/>
      <c r="Q30" s="246" t="s">
        <v>530</v>
      </c>
    </row>
    <row r="31" ht="16.5" spans="1:17">
      <c r="A31" s="437" t="s">
        <v>576</v>
      </c>
      <c r="B31" s="287" t="s">
        <v>577</v>
      </c>
      <c r="C31" s="262">
        <v>6861.15161</v>
      </c>
      <c r="D31" s="262">
        <v>6861.15161</v>
      </c>
      <c r="E31" s="262">
        <v>6861.15161</v>
      </c>
      <c r="F31" s="262"/>
      <c r="G31" s="262"/>
      <c r="H31" s="262"/>
      <c r="I31" s="262"/>
      <c r="J31" s="262"/>
      <c r="K31" s="262"/>
      <c r="L31" s="262"/>
      <c r="M31" s="262"/>
      <c r="N31" s="262"/>
      <c r="O31" s="262"/>
      <c r="P31" s="262"/>
      <c r="Q31" s="246" t="s">
        <v>530</v>
      </c>
    </row>
    <row r="32" ht="16.5" spans="1:17">
      <c r="A32" s="437" t="s">
        <v>578</v>
      </c>
      <c r="B32" s="287" t="s">
        <v>579</v>
      </c>
      <c r="C32" s="262">
        <v>773.684546</v>
      </c>
      <c r="D32" s="262">
        <v>773.684546</v>
      </c>
      <c r="E32" s="262">
        <v>773.684546</v>
      </c>
      <c r="F32" s="262"/>
      <c r="G32" s="262"/>
      <c r="H32" s="262"/>
      <c r="I32" s="262"/>
      <c r="J32" s="262"/>
      <c r="K32" s="262"/>
      <c r="L32" s="262"/>
      <c r="M32" s="262"/>
      <c r="N32" s="262"/>
      <c r="O32" s="262"/>
      <c r="P32" s="262"/>
      <c r="Q32" s="246" t="s">
        <v>530</v>
      </c>
    </row>
    <row r="33" ht="16.5" spans="1:17">
      <c r="A33" s="286" t="s">
        <v>580</v>
      </c>
      <c r="B33" s="288" t="s">
        <v>581</v>
      </c>
      <c r="C33" s="262">
        <v>642.655225</v>
      </c>
      <c r="D33" s="262">
        <v>642.655225</v>
      </c>
      <c r="E33" s="262">
        <v>642.655225</v>
      </c>
      <c r="F33" s="289"/>
      <c r="G33" s="289"/>
      <c r="H33" s="289"/>
      <c r="I33" s="289"/>
      <c r="J33" s="289"/>
      <c r="K33" s="289"/>
      <c r="L33" s="289"/>
      <c r="M33" s="289"/>
      <c r="N33" s="289"/>
      <c r="O33" s="289"/>
      <c r="P33" s="289"/>
      <c r="Q33" s="246" t="s">
        <v>530</v>
      </c>
    </row>
    <row r="34" ht="16.5" spans="1:17">
      <c r="A34" s="286"/>
      <c r="B34" s="237" t="s">
        <v>582</v>
      </c>
      <c r="C34" s="245">
        <f>SUM(C35:C49)</f>
        <v>10904.97547</v>
      </c>
      <c r="D34" s="245">
        <f>SUM(D35:D49)</f>
        <v>10904.97547</v>
      </c>
      <c r="E34" s="245">
        <f>SUM(E35:E49)</f>
        <v>10904.97547</v>
      </c>
      <c r="F34" s="245"/>
      <c r="G34" s="245"/>
      <c r="H34" s="245"/>
      <c r="I34" s="245"/>
      <c r="J34" s="245"/>
      <c r="K34" s="245"/>
      <c r="L34" s="245"/>
      <c r="M34" s="245"/>
      <c r="N34" s="245"/>
      <c r="O34" s="245"/>
      <c r="P34" s="245"/>
      <c r="Q34" s="246" t="s">
        <v>530</v>
      </c>
    </row>
    <row r="35" ht="16.5" spans="1:17">
      <c r="A35" s="286">
        <v>101001</v>
      </c>
      <c r="B35" s="287" t="s">
        <v>583</v>
      </c>
      <c r="C35" s="262">
        <v>1340.462405</v>
      </c>
      <c r="D35" s="262">
        <v>1340.462405</v>
      </c>
      <c r="E35" s="262">
        <v>1340.462405</v>
      </c>
      <c r="F35" s="262"/>
      <c r="G35" s="262"/>
      <c r="H35" s="262"/>
      <c r="I35" s="262"/>
      <c r="J35" s="262"/>
      <c r="K35" s="262"/>
      <c r="L35" s="262"/>
      <c r="M35" s="262"/>
      <c r="N35" s="262"/>
      <c r="O35" s="262"/>
      <c r="P35" s="262"/>
      <c r="Q35" s="246" t="s">
        <v>530</v>
      </c>
    </row>
    <row r="36" ht="16.5" spans="1:17">
      <c r="A36" s="286">
        <v>101002</v>
      </c>
      <c r="B36" s="287" t="s">
        <v>584</v>
      </c>
      <c r="C36" s="262">
        <v>639.866051</v>
      </c>
      <c r="D36" s="262">
        <v>639.866051</v>
      </c>
      <c r="E36" s="262">
        <v>639.866051</v>
      </c>
      <c r="F36" s="262"/>
      <c r="G36" s="262"/>
      <c r="H36" s="262"/>
      <c r="I36" s="262"/>
      <c r="J36" s="262"/>
      <c r="K36" s="262"/>
      <c r="L36" s="262"/>
      <c r="M36" s="262"/>
      <c r="N36" s="262"/>
      <c r="O36" s="262"/>
      <c r="P36" s="262"/>
      <c r="Q36" s="246" t="s">
        <v>530</v>
      </c>
    </row>
    <row r="37" ht="16.5" spans="1:17">
      <c r="A37" s="286">
        <v>101003</v>
      </c>
      <c r="B37" s="287" t="s">
        <v>585</v>
      </c>
      <c r="C37" s="262">
        <v>1847.164602</v>
      </c>
      <c r="D37" s="262">
        <v>1847.164602</v>
      </c>
      <c r="E37" s="262">
        <v>1847.164602</v>
      </c>
      <c r="F37" s="262"/>
      <c r="G37" s="262"/>
      <c r="H37" s="262"/>
      <c r="I37" s="262"/>
      <c r="J37" s="262"/>
      <c r="K37" s="262"/>
      <c r="L37" s="262"/>
      <c r="M37" s="262"/>
      <c r="N37" s="262"/>
      <c r="O37" s="262"/>
      <c r="P37" s="262"/>
      <c r="Q37" s="246" t="s">
        <v>530</v>
      </c>
    </row>
    <row r="38" ht="16.5" spans="1:17">
      <c r="A38" s="286">
        <v>101004</v>
      </c>
      <c r="B38" s="287" t="s">
        <v>586</v>
      </c>
      <c r="C38" s="262">
        <v>268.400926</v>
      </c>
      <c r="D38" s="262">
        <v>268.400926</v>
      </c>
      <c r="E38" s="262">
        <v>268.400926</v>
      </c>
      <c r="F38" s="262"/>
      <c r="G38" s="262"/>
      <c r="H38" s="262"/>
      <c r="I38" s="262"/>
      <c r="J38" s="262"/>
      <c r="K38" s="262"/>
      <c r="L38" s="262"/>
      <c r="M38" s="262"/>
      <c r="N38" s="262"/>
      <c r="O38" s="262"/>
      <c r="P38" s="262"/>
      <c r="Q38" s="246" t="s">
        <v>530</v>
      </c>
    </row>
    <row r="39" ht="16.5" spans="1:17">
      <c r="A39" s="286">
        <v>101005</v>
      </c>
      <c r="B39" s="287" t="s">
        <v>587</v>
      </c>
      <c r="C39" s="262">
        <v>622.858605</v>
      </c>
      <c r="D39" s="262">
        <v>622.858605</v>
      </c>
      <c r="E39" s="262">
        <v>622.858605</v>
      </c>
      <c r="F39" s="262"/>
      <c r="G39" s="262"/>
      <c r="H39" s="262"/>
      <c r="I39" s="262"/>
      <c r="J39" s="262"/>
      <c r="K39" s="262"/>
      <c r="L39" s="262"/>
      <c r="M39" s="262"/>
      <c r="N39" s="262"/>
      <c r="O39" s="262"/>
      <c r="P39" s="262"/>
      <c r="Q39" s="246" t="s">
        <v>530</v>
      </c>
    </row>
    <row r="40" ht="16.5" spans="1:17">
      <c r="A40" s="286">
        <v>101006</v>
      </c>
      <c r="B40" s="287" t="s">
        <v>588</v>
      </c>
      <c r="C40" s="262">
        <v>363.744187</v>
      </c>
      <c r="D40" s="262">
        <v>363.744187</v>
      </c>
      <c r="E40" s="262">
        <v>363.744187</v>
      </c>
      <c r="F40" s="262"/>
      <c r="G40" s="262"/>
      <c r="H40" s="262"/>
      <c r="I40" s="262"/>
      <c r="J40" s="262"/>
      <c r="K40" s="262"/>
      <c r="L40" s="262"/>
      <c r="M40" s="262"/>
      <c r="N40" s="262"/>
      <c r="O40" s="262"/>
      <c r="P40" s="262"/>
      <c r="Q40" s="246" t="s">
        <v>530</v>
      </c>
    </row>
    <row r="41" ht="16.5" spans="1:17">
      <c r="A41" s="286">
        <v>101007</v>
      </c>
      <c r="B41" s="287" t="s">
        <v>589</v>
      </c>
      <c r="C41" s="262">
        <v>78.641594</v>
      </c>
      <c r="D41" s="262">
        <v>78.641594</v>
      </c>
      <c r="E41" s="262">
        <v>78.641594</v>
      </c>
      <c r="F41" s="262"/>
      <c r="G41" s="262"/>
      <c r="H41" s="262"/>
      <c r="I41" s="262"/>
      <c r="J41" s="262"/>
      <c r="K41" s="262"/>
      <c r="L41" s="262"/>
      <c r="M41" s="262"/>
      <c r="N41" s="262"/>
      <c r="O41" s="262"/>
      <c r="P41" s="262"/>
      <c r="Q41" s="246" t="s">
        <v>530</v>
      </c>
    </row>
    <row r="42" ht="16.5" spans="1:17">
      <c r="A42" s="286">
        <v>101008</v>
      </c>
      <c r="B42" s="287" t="s">
        <v>590</v>
      </c>
      <c r="C42" s="262">
        <v>679.458387</v>
      </c>
      <c r="D42" s="262">
        <v>679.458387</v>
      </c>
      <c r="E42" s="262">
        <v>679.458387</v>
      </c>
      <c r="F42" s="262"/>
      <c r="G42" s="262"/>
      <c r="H42" s="262"/>
      <c r="I42" s="262"/>
      <c r="J42" s="262"/>
      <c r="K42" s="262"/>
      <c r="L42" s="262"/>
      <c r="M42" s="262"/>
      <c r="N42" s="262"/>
      <c r="O42" s="262"/>
      <c r="P42" s="262"/>
      <c r="Q42" s="246" t="s">
        <v>530</v>
      </c>
    </row>
    <row r="43" ht="16.5" spans="1:17">
      <c r="A43" s="286">
        <v>101010</v>
      </c>
      <c r="B43" s="287" t="s">
        <v>591</v>
      </c>
      <c r="C43" s="262">
        <v>450.896338</v>
      </c>
      <c r="D43" s="262">
        <v>450.896338</v>
      </c>
      <c r="E43" s="262">
        <v>450.896338</v>
      </c>
      <c r="F43" s="262"/>
      <c r="G43" s="262"/>
      <c r="H43" s="262"/>
      <c r="I43" s="262"/>
      <c r="J43" s="262"/>
      <c r="K43" s="262"/>
      <c r="L43" s="262"/>
      <c r="M43" s="262"/>
      <c r="N43" s="262"/>
      <c r="O43" s="262"/>
      <c r="P43" s="262"/>
      <c r="Q43" s="246" t="s">
        <v>530</v>
      </c>
    </row>
    <row r="44" ht="16.5" spans="1:17">
      <c r="A44" s="286">
        <v>101011</v>
      </c>
      <c r="B44" s="287" t="s">
        <v>592</v>
      </c>
      <c r="C44" s="262">
        <v>436.78895</v>
      </c>
      <c r="D44" s="262">
        <v>436.78895</v>
      </c>
      <c r="E44" s="262">
        <v>436.78895</v>
      </c>
      <c r="F44" s="262"/>
      <c r="G44" s="262"/>
      <c r="H44" s="262"/>
      <c r="I44" s="262"/>
      <c r="J44" s="262"/>
      <c r="K44" s="262"/>
      <c r="L44" s="262"/>
      <c r="M44" s="262"/>
      <c r="N44" s="262"/>
      <c r="O44" s="262"/>
      <c r="P44" s="262"/>
      <c r="Q44" s="246" t="s">
        <v>530</v>
      </c>
    </row>
    <row r="45" ht="16.5" spans="1:17">
      <c r="A45" s="286">
        <v>101012</v>
      </c>
      <c r="B45" s="287" t="s">
        <v>593</v>
      </c>
      <c r="C45" s="262">
        <v>439.581333</v>
      </c>
      <c r="D45" s="262">
        <v>439.581333</v>
      </c>
      <c r="E45" s="262">
        <v>439.581333</v>
      </c>
      <c r="F45" s="262"/>
      <c r="G45" s="262"/>
      <c r="H45" s="262"/>
      <c r="I45" s="262"/>
      <c r="J45" s="262"/>
      <c r="K45" s="262"/>
      <c r="L45" s="262"/>
      <c r="M45" s="262"/>
      <c r="N45" s="262"/>
      <c r="O45" s="262"/>
      <c r="P45" s="262"/>
      <c r="Q45" s="246" t="s">
        <v>530</v>
      </c>
    </row>
    <row r="46" ht="16.5" spans="1:17">
      <c r="A46" s="286">
        <v>102001</v>
      </c>
      <c r="B46" s="287" t="s">
        <v>594</v>
      </c>
      <c r="C46" s="262">
        <v>1704.712511</v>
      </c>
      <c r="D46" s="262">
        <v>1704.712511</v>
      </c>
      <c r="E46" s="262">
        <v>1704.712511</v>
      </c>
      <c r="F46" s="262"/>
      <c r="G46" s="262"/>
      <c r="H46" s="262"/>
      <c r="I46" s="262"/>
      <c r="J46" s="262"/>
      <c r="K46" s="262"/>
      <c r="L46" s="262"/>
      <c r="M46" s="262"/>
      <c r="N46" s="262"/>
      <c r="O46" s="262"/>
      <c r="P46" s="262"/>
      <c r="Q46" s="246" t="s">
        <v>530</v>
      </c>
    </row>
    <row r="47" ht="16.5" spans="1:17">
      <c r="A47" s="286">
        <v>102002</v>
      </c>
      <c r="B47" s="287" t="s">
        <v>595</v>
      </c>
      <c r="C47" s="262">
        <v>1197.059497</v>
      </c>
      <c r="D47" s="262">
        <v>1197.059497</v>
      </c>
      <c r="E47" s="262">
        <v>1197.059497</v>
      </c>
      <c r="F47" s="262"/>
      <c r="G47" s="262"/>
      <c r="H47" s="262"/>
      <c r="I47" s="262"/>
      <c r="J47" s="262"/>
      <c r="K47" s="262"/>
      <c r="L47" s="262"/>
      <c r="M47" s="262"/>
      <c r="N47" s="262"/>
      <c r="O47" s="262"/>
      <c r="P47" s="262"/>
      <c r="Q47" s="246" t="s">
        <v>530</v>
      </c>
    </row>
    <row r="48" ht="16.5" spans="1:17">
      <c r="A48" s="286">
        <v>103001</v>
      </c>
      <c r="B48" s="287" t="s">
        <v>596</v>
      </c>
      <c r="C48" s="262">
        <v>242.571438</v>
      </c>
      <c r="D48" s="262">
        <v>242.571438</v>
      </c>
      <c r="E48" s="262">
        <v>242.571438</v>
      </c>
      <c r="F48" s="262"/>
      <c r="G48" s="262"/>
      <c r="H48" s="262"/>
      <c r="I48" s="262"/>
      <c r="J48" s="262"/>
      <c r="K48" s="262"/>
      <c r="L48" s="262"/>
      <c r="M48" s="262"/>
      <c r="N48" s="262"/>
      <c r="O48" s="262"/>
      <c r="P48" s="262"/>
      <c r="Q48" s="246" t="s">
        <v>530</v>
      </c>
    </row>
    <row r="49" ht="16.5" spans="1:17">
      <c r="A49" s="286">
        <v>104001</v>
      </c>
      <c r="B49" s="287" t="s">
        <v>597</v>
      </c>
      <c r="C49" s="262">
        <v>592.768646</v>
      </c>
      <c r="D49" s="262">
        <v>592.768646</v>
      </c>
      <c r="E49" s="262">
        <v>592.768646</v>
      </c>
      <c r="F49" s="262"/>
      <c r="G49" s="262"/>
      <c r="H49" s="262"/>
      <c r="I49" s="262"/>
      <c r="J49" s="262"/>
      <c r="K49" s="262"/>
      <c r="L49" s="262"/>
      <c r="M49" s="262"/>
      <c r="N49" s="262"/>
      <c r="O49" s="262"/>
      <c r="P49" s="262"/>
      <c r="Q49" s="246" t="s">
        <v>530</v>
      </c>
    </row>
    <row r="50" ht="16.5" spans="1:17">
      <c r="A50" s="286"/>
      <c r="B50" s="237" t="s">
        <v>598</v>
      </c>
      <c r="C50" s="245">
        <f t="shared" ref="C50:P50" si="1">SUM(C51:C86)</f>
        <v>111178.478598</v>
      </c>
      <c r="D50" s="245">
        <f t="shared" si="1"/>
        <v>49822.366698</v>
      </c>
      <c r="E50" s="245">
        <f t="shared" si="1"/>
        <v>48622.366698</v>
      </c>
      <c r="F50" s="245">
        <f t="shared" si="1"/>
        <v>1200</v>
      </c>
      <c r="G50" s="245">
        <f t="shared" si="1"/>
        <v>0</v>
      </c>
      <c r="H50" s="245">
        <f t="shared" si="1"/>
        <v>0</v>
      </c>
      <c r="I50" s="245">
        <f t="shared" si="1"/>
        <v>1200</v>
      </c>
      <c r="J50" s="245">
        <f t="shared" si="1"/>
        <v>0</v>
      </c>
      <c r="K50" s="245">
        <f t="shared" si="1"/>
        <v>61356.1119</v>
      </c>
      <c r="L50" s="245">
        <f t="shared" si="1"/>
        <v>60633.627261</v>
      </c>
      <c r="M50" s="245">
        <f t="shared" si="1"/>
        <v>0</v>
      </c>
      <c r="N50" s="245">
        <f t="shared" si="1"/>
        <v>0</v>
      </c>
      <c r="O50" s="245">
        <f t="shared" si="1"/>
        <v>0</v>
      </c>
      <c r="P50" s="245">
        <f t="shared" si="1"/>
        <v>722.484639</v>
      </c>
      <c r="Q50" s="246" t="s">
        <v>530</v>
      </c>
    </row>
    <row r="51" ht="16.5" spans="1:17">
      <c r="A51" s="286">
        <v>201001</v>
      </c>
      <c r="B51" s="46" t="s">
        <v>599</v>
      </c>
      <c r="C51" s="262">
        <v>10574.385898</v>
      </c>
      <c r="D51" s="262">
        <v>10574.385898</v>
      </c>
      <c r="E51" s="262">
        <v>10574.385898</v>
      </c>
      <c r="F51" s="262"/>
      <c r="G51" s="262"/>
      <c r="H51" s="262"/>
      <c r="I51" s="262"/>
      <c r="J51" s="262"/>
      <c r="K51" s="262"/>
      <c r="L51" s="262"/>
      <c r="M51" s="262"/>
      <c r="N51" s="262"/>
      <c r="O51" s="262"/>
      <c r="P51" s="262"/>
      <c r="Q51" s="246" t="s">
        <v>530</v>
      </c>
    </row>
    <row r="52" ht="16.5" spans="1:17">
      <c r="A52" s="286">
        <v>201002</v>
      </c>
      <c r="B52" s="46" t="s">
        <v>600</v>
      </c>
      <c r="C52" s="262">
        <v>251.025408</v>
      </c>
      <c r="D52" s="262">
        <v>251.025408</v>
      </c>
      <c r="E52" s="262">
        <v>251.025408</v>
      </c>
      <c r="F52" s="262"/>
      <c r="G52" s="262"/>
      <c r="H52" s="262"/>
      <c r="I52" s="262"/>
      <c r="J52" s="262"/>
      <c r="K52" s="262"/>
      <c r="L52" s="262"/>
      <c r="M52" s="262"/>
      <c r="N52" s="262"/>
      <c r="O52" s="262"/>
      <c r="P52" s="262"/>
      <c r="Q52" s="246" t="s">
        <v>530</v>
      </c>
    </row>
    <row r="53" ht="16.5" spans="1:17">
      <c r="A53" s="286">
        <v>201003</v>
      </c>
      <c r="B53" s="46" t="s">
        <v>601</v>
      </c>
      <c r="C53" s="262">
        <v>1012.538896</v>
      </c>
      <c r="D53" s="262">
        <v>1012.538896</v>
      </c>
      <c r="E53" s="262">
        <v>1012.538896</v>
      </c>
      <c r="F53" s="262"/>
      <c r="G53" s="262"/>
      <c r="H53" s="262"/>
      <c r="I53" s="262"/>
      <c r="J53" s="262"/>
      <c r="K53" s="262"/>
      <c r="L53" s="262"/>
      <c r="M53" s="262"/>
      <c r="N53" s="262"/>
      <c r="O53" s="262"/>
      <c r="P53" s="262"/>
      <c r="Q53" s="246" t="s">
        <v>530</v>
      </c>
    </row>
    <row r="54" ht="16.5" spans="1:17">
      <c r="A54" s="286">
        <v>201004</v>
      </c>
      <c r="B54" s="46" t="s">
        <v>602</v>
      </c>
      <c r="C54" s="262">
        <v>2060.891538</v>
      </c>
      <c r="D54" s="262">
        <v>2060.891538</v>
      </c>
      <c r="E54" s="262">
        <v>2060.891538</v>
      </c>
      <c r="F54" s="262"/>
      <c r="G54" s="262"/>
      <c r="H54" s="262"/>
      <c r="I54" s="262"/>
      <c r="J54" s="262"/>
      <c r="K54" s="262"/>
      <c r="L54" s="262"/>
      <c r="M54" s="262"/>
      <c r="N54" s="262"/>
      <c r="O54" s="262"/>
      <c r="P54" s="262"/>
      <c r="Q54" s="246" t="s">
        <v>530</v>
      </c>
    </row>
    <row r="55" ht="16.5" spans="1:17">
      <c r="A55" s="286">
        <v>201005</v>
      </c>
      <c r="B55" s="46" t="s">
        <v>603</v>
      </c>
      <c r="C55" s="262">
        <v>145.84146</v>
      </c>
      <c r="D55" s="262">
        <v>145.84146</v>
      </c>
      <c r="E55" s="262">
        <v>145.84146</v>
      </c>
      <c r="F55" s="262"/>
      <c r="G55" s="262"/>
      <c r="H55" s="262"/>
      <c r="I55" s="262"/>
      <c r="J55" s="262"/>
      <c r="K55" s="262"/>
      <c r="L55" s="262"/>
      <c r="M55" s="262"/>
      <c r="N55" s="262"/>
      <c r="O55" s="262"/>
      <c r="P55" s="262"/>
      <c r="Q55" s="246" t="s">
        <v>530</v>
      </c>
    </row>
    <row r="56" ht="16.5" spans="1:17">
      <c r="A56" s="286">
        <v>201006</v>
      </c>
      <c r="B56" s="46" t="s">
        <v>604</v>
      </c>
      <c r="C56" s="262">
        <v>1200</v>
      </c>
      <c r="D56" s="262">
        <v>1200</v>
      </c>
      <c r="E56" s="262"/>
      <c r="F56" s="262">
        <v>1200</v>
      </c>
      <c r="G56" s="262"/>
      <c r="H56" s="262"/>
      <c r="I56" s="262">
        <v>1200</v>
      </c>
      <c r="J56" s="262"/>
      <c r="K56" s="262"/>
      <c r="L56" s="262"/>
      <c r="M56" s="262"/>
      <c r="N56" s="262"/>
      <c r="O56" s="262"/>
      <c r="P56" s="262"/>
      <c r="Q56" s="246" t="s">
        <v>530</v>
      </c>
    </row>
    <row r="57" ht="16.5" spans="1:17">
      <c r="A57" s="286">
        <v>202001</v>
      </c>
      <c r="B57" s="46" t="s">
        <v>605</v>
      </c>
      <c r="C57" s="262">
        <v>1416.153351</v>
      </c>
      <c r="D57" s="262">
        <v>1416.153351</v>
      </c>
      <c r="E57" s="262">
        <v>1416.153351</v>
      </c>
      <c r="F57" s="262"/>
      <c r="G57" s="262"/>
      <c r="H57" s="262"/>
      <c r="I57" s="262"/>
      <c r="J57" s="262"/>
      <c r="K57" s="262"/>
      <c r="L57" s="262"/>
      <c r="M57" s="262"/>
      <c r="N57" s="262"/>
      <c r="O57" s="262"/>
      <c r="P57" s="262"/>
      <c r="Q57" s="246" t="s">
        <v>530</v>
      </c>
    </row>
    <row r="58" ht="16.5" spans="1:17">
      <c r="A58" s="286">
        <v>203001</v>
      </c>
      <c r="B58" s="46" t="s">
        <v>606</v>
      </c>
      <c r="C58" s="262">
        <v>4112.835913</v>
      </c>
      <c r="D58" s="262">
        <v>4112.835913</v>
      </c>
      <c r="E58" s="262">
        <v>4112.835913</v>
      </c>
      <c r="F58" s="262"/>
      <c r="G58" s="262"/>
      <c r="H58" s="262"/>
      <c r="I58" s="262"/>
      <c r="J58" s="262"/>
      <c r="K58" s="262"/>
      <c r="L58" s="262"/>
      <c r="M58" s="262"/>
      <c r="N58" s="262"/>
      <c r="O58" s="262"/>
      <c r="P58" s="262"/>
      <c r="Q58" s="246" t="s">
        <v>530</v>
      </c>
    </row>
    <row r="59" ht="16.5" spans="1:17">
      <c r="A59" s="286">
        <v>204001</v>
      </c>
      <c r="B59" s="46" t="s">
        <v>607</v>
      </c>
      <c r="C59" s="262">
        <v>1688.971181</v>
      </c>
      <c r="D59" s="262">
        <v>1688.971181</v>
      </c>
      <c r="E59" s="262">
        <v>1688.971181</v>
      </c>
      <c r="F59" s="262"/>
      <c r="G59" s="262"/>
      <c r="H59" s="262"/>
      <c r="I59" s="262"/>
      <c r="J59" s="262"/>
      <c r="K59" s="262"/>
      <c r="L59" s="262"/>
      <c r="M59" s="262"/>
      <c r="N59" s="262"/>
      <c r="O59" s="262"/>
      <c r="P59" s="262"/>
      <c r="Q59" s="246" t="s">
        <v>530</v>
      </c>
    </row>
    <row r="60" ht="16.5" spans="1:17">
      <c r="A60" s="286">
        <v>204002</v>
      </c>
      <c r="B60" s="46" t="s">
        <v>608</v>
      </c>
      <c r="C60" s="262">
        <v>2301.414539</v>
      </c>
      <c r="D60" s="262">
        <v>2301.414539</v>
      </c>
      <c r="E60" s="262">
        <v>2301.414539</v>
      </c>
      <c r="F60" s="262"/>
      <c r="G60" s="262"/>
      <c r="H60" s="262"/>
      <c r="I60" s="262"/>
      <c r="J60" s="262"/>
      <c r="K60" s="262"/>
      <c r="L60" s="262"/>
      <c r="M60" s="262"/>
      <c r="N60" s="262"/>
      <c r="O60" s="262"/>
      <c r="P60" s="262"/>
      <c r="Q60" s="246" t="s">
        <v>530</v>
      </c>
    </row>
    <row r="61" ht="16.5" spans="1:17">
      <c r="A61" s="286">
        <v>204003</v>
      </c>
      <c r="B61" s="46" t="s">
        <v>609</v>
      </c>
      <c r="C61" s="262">
        <v>926.300821</v>
      </c>
      <c r="D61" s="262">
        <v>926.300821</v>
      </c>
      <c r="E61" s="262">
        <v>926.300821</v>
      </c>
      <c r="F61" s="262"/>
      <c r="G61" s="262"/>
      <c r="H61" s="262"/>
      <c r="I61" s="262"/>
      <c r="J61" s="262"/>
      <c r="K61" s="262"/>
      <c r="L61" s="262"/>
      <c r="M61" s="262"/>
      <c r="N61" s="262"/>
      <c r="O61" s="262"/>
      <c r="P61" s="262"/>
      <c r="Q61" s="246" t="s">
        <v>530</v>
      </c>
    </row>
    <row r="62" ht="16.5" spans="1:17">
      <c r="A62" s="286">
        <v>204004</v>
      </c>
      <c r="B62" s="46" t="s">
        <v>610</v>
      </c>
      <c r="C62" s="262">
        <v>616.048791</v>
      </c>
      <c r="D62" s="262">
        <v>616.048791</v>
      </c>
      <c r="E62" s="262">
        <v>616.048791</v>
      </c>
      <c r="F62" s="262"/>
      <c r="G62" s="262"/>
      <c r="H62" s="262"/>
      <c r="I62" s="262"/>
      <c r="J62" s="262"/>
      <c r="K62" s="262"/>
      <c r="L62" s="262"/>
      <c r="M62" s="262"/>
      <c r="N62" s="262"/>
      <c r="O62" s="262"/>
      <c r="P62" s="262"/>
      <c r="Q62" s="246" t="s">
        <v>530</v>
      </c>
    </row>
    <row r="63" ht="16.5" spans="1:17">
      <c r="A63" s="286">
        <v>205001</v>
      </c>
      <c r="B63" s="46" t="s">
        <v>611</v>
      </c>
      <c r="C63" s="262">
        <v>2658.109137</v>
      </c>
      <c r="D63" s="262">
        <v>2658.109137</v>
      </c>
      <c r="E63" s="262">
        <v>2658.109137</v>
      </c>
      <c r="F63" s="262"/>
      <c r="G63" s="262"/>
      <c r="H63" s="262"/>
      <c r="I63" s="262"/>
      <c r="J63" s="262"/>
      <c r="K63" s="262"/>
      <c r="L63" s="262"/>
      <c r="M63" s="262"/>
      <c r="N63" s="262"/>
      <c r="O63" s="262"/>
      <c r="P63" s="262"/>
      <c r="Q63" s="246" t="s">
        <v>530</v>
      </c>
    </row>
    <row r="64" ht="16.5" spans="1:17">
      <c r="A64" s="286">
        <v>205003</v>
      </c>
      <c r="B64" s="46" t="s">
        <v>612</v>
      </c>
      <c r="C64" s="262">
        <v>33800</v>
      </c>
      <c r="D64" s="262">
        <v>1800</v>
      </c>
      <c r="E64" s="262">
        <v>1800</v>
      </c>
      <c r="F64" s="262"/>
      <c r="G64" s="262"/>
      <c r="H64" s="262"/>
      <c r="I64" s="262"/>
      <c r="J64" s="262"/>
      <c r="K64" s="262">
        <v>32000</v>
      </c>
      <c r="L64" s="262">
        <v>32000</v>
      </c>
      <c r="M64" s="262"/>
      <c r="N64" s="262"/>
      <c r="O64" s="262"/>
      <c r="P64" s="262"/>
      <c r="Q64" s="246" t="s">
        <v>530</v>
      </c>
    </row>
    <row r="65" ht="16.5" spans="1:17">
      <c r="A65" s="286">
        <v>205004</v>
      </c>
      <c r="B65" s="46" t="s">
        <v>613</v>
      </c>
      <c r="C65" s="262">
        <v>9288.5906</v>
      </c>
      <c r="D65" s="262">
        <v>1386.705007</v>
      </c>
      <c r="E65" s="262">
        <v>1386.705007</v>
      </c>
      <c r="F65" s="262"/>
      <c r="G65" s="262"/>
      <c r="H65" s="262"/>
      <c r="I65" s="262"/>
      <c r="J65" s="262"/>
      <c r="K65" s="262">
        <v>7901.885593</v>
      </c>
      <c r="L65" s="262">
        <v>7901.885593</v>
      </c>
      <c r="M65" s="262"/>
      <c r="N65" s="262"/>
      <c r="O65" s="262"/>
      <c r="P65" s="262"/>
      <c r="Q65" s="246" t="s">
        <v>530</v>
      </c>
    </row>
    <row r="66" ht="16.5" spans="1:17">
      <c r="A66" s="286">
        <v>205005</v>
      </c>
      <c r="B66" s="46" t="s">
        <v>614</v>
      </c>
      <c r="C66" s="262">
        <v>816.178948</v>
      </c>
      <c r="D66" s="262">
        <v>816.178948</v>
      </c>
      <c r="E66" s="262">
        <v>816.178948</v>
      </c>
      <c r="F66" s="262"/>
      <c r="G66" s="262"/>
      <c r="H66" s="262"/>
      <c r="I66" s="262"/>
      <c r="J66" s="262"/>
      <c r="K66" s="262"/>
      <c r="L66" s="262"/>
      <c r="M66" s="262"/>
      <c r="N66" s="262"/>
      <c r="O66" s="262"/>
      <c r="P66" s="262"/>
      <c r="Q66" s="246" t="s">
        <v>530</v>
      </c>
    </row>
    <row r="67" ht="16.5" spans="1:17">
      <c r="A67" s="286">
        <v>205006</v>
      </c>
      <c r="B67" s="46" t="s">
        <v>615</v>
      </c>
      <c r="C67" s="262">
        <v>4327.865009</v>
      </c>
      <c r="D67" s="262">
        <v>1827.865009</v>
      </c>
      <c r="E67" s="262">
        <v>1827.865009</v>
      </c>
      <c r="F67" s="262"/>
      <c r="G67" s="262"/>
      <c r="H67" s="262"/>
      <c r="I67" s="262"/>
      <c r="J67" s="262"/>
      <c r="K67" s="262">
        <v>2500</v>
      </c>
      <c r="L67" s="262">
        <v>2500</v>
      </c>
      <c r="M67" s="262"/>
      <c r="N67" s="262"/>
      <c r="O67" s="262"/>
      <c r="P67" s="262"/>
      <c r="Q67" s="246" t="s">
        <v>530</v>
      </c>
    </row>
    <row r="68" ht="16.5" spans="1:17">
      <c r="A68" s="286">
        <v>205008</v>
      </c>
      <c r="B68" s="46" t="s">
        <v>616</v>
      </c>
      <c r="C68" s="262">
        <v>3287.282555</v>
      </c>
      <c r="D68" s="262">
        <v>3287.282555</v>
      </c>
      <c r="E68" s="262">
        <v>3287.282555</v>
      </c>
      <c r="F68" s="262"/>
      <c r="G68" s="262"/>
      <c r="H68" s="262"/>
      <c r="I68" s="262"/>
      <c r="J68" s="262"/>
      <c r="K68" s="262"/>
      <c r="L68" s="262"/>
      <c r="M68" s="262"/>
      <c r="N68" s="262"/>
      <c r="O68" s="262"/>
      <c r="P68" s="262"/>
      <c r="Q68" s="246" t="s">
        <v>530</v>
      </c>
    </row>
    <row r="69" ht="16.5" spans="1:17">
      <c r="A69" s="286">
        <v>205009</v>
      </c>
      <c r="B69" s="46" t="s">
        <v>617</v>
      </c>
      <c r="C69" s="262">
        <v>1411.7898</v>
      </c>
      <c r="D69" s="262">
        <v>619.1898</v>
      </c>
      <c r="E69" s="262">
        <v>619.1898</v>
      </c>
      <c r="F69" s="262"/>
      <c r="G69" s="262"/>
      <c r="H69" s="262"/>
      <c r="I69" s="262"/>
      <c r="J69" s="262"/>
      <c r="K69" s="262">
        <v>792.6</v>
      </c>
      <c r="L69" s="262">
        <v>792.6</v>
      </c>
      <c r="M69" s="262"/>
      <c r="N69" s="262"/>
      <c r="O69" s="262"/>
      <c r="P69" s="262"/>
      <c r="Q69" s="246" t="s">
        <v>530</v>
      </c>
    </row>
    <row r="70" ht="16.5" spans="1:17">
      <c r="A70" s="286">
        <v>205010</v>
      </c>
      <c r="B70" s="46" t="s">
        <v>618</v>
      </c>
      <c r="C70" s="262">
        <v>1765.39353</v>
      </c>
      <c r="D70" s="262">
        <v>519.81553</v>
      </c>
      <c r="E70" s="262">
        <v>519.81553</v>
      </c>
      <c r="F70" s="262"/>
      <c r="G70" s="262"/>
      <c r="H70" s="262"/>
      <c r="I70" s="262"/>
      <c r="J70" s="262"/>
      <c r="K70" s="262">
        <v>1245.578</v>
      </c>
      <c r="L70" s="262">
        <v>1245.578</v>
      </c>
      <c r="M70" s="262"/>
      <c r="N70" s="262"/>
      <c r="O70" s="262"/>
      <c r="P70" s="262"/>
      <c r="Q70" s="246" t="s">
        <v>530</v>
      </c>
    </row>
    <row r="71" ht="16.5" spans="1:17">
      <c r="A71" s="286">
        <v>205011</v>
      </c>
      <c r="B71" s="46" t="s">
        <v>619</v>
      </c>
      <c r="C71" s="262">
        <v>3022.5292</v>
      </c>
      <c r="D71" s="262">
        <v>853.965555</v>
      </c>
      <c r="E71" s="262">
        <v>853.965555</v>
      </c>
      <c r="F71" s="262"/>
      <c r="G71" s="262"/>
      <c r="H71" s="262"/>
      <c r="I71" s="262"/>
      <c r="J71" s="262"/>
      <c r="K71" s="262">
        <v>2168.563645</v>
      </c>
      <c r="L71" s="262">
        <v>2168.563645</v>
      </c>
      <c r="M71" s="262"/>
      <c r="N71" s="262"/>
      <c r="O71" s="262"/>
      <c r="P71" s="262"/>
      <c r="Q71" s="246" t="s">
        <v>530</v>
      </c>
    </row>
    <row r="72" ht="16.5" spans="1:17">
      <c r="A72" s="286">
        <v>205012</v>
      </c>
      <c r="B72" s="46" t="s">
        <v>620</v>
      </c>
      <c r="C72" s="262">
        <v>2997.34001</v>
      </c>
      <c r="D72" s="262">
        <v>678.509371</v>
      </c>
      <c r="E72" s="262">
        <v>678.509371</v>
      </c>
      <c r="F72" s="262"/>
      <c r="G72" s="262"/>
      <c r="H72" s="262"/>
      <c r="I72" s="262"/>
      <c r="J72" s="262"/>
      <c r="K72" s="262">
        <v>2318.830639</v>
      </c>
      <c r="L72" s="262">
        <v>2318.830639</v>
      </c>
      <c r="M72" s="262"/>
      <c r="N72" s="262"/>
      <c r="O72" s="262"/>
      <c r="P72" s="262"/>
      <c r="Q72" s="246" t="s">
        <v>530</v>
      </c>
    </row>
    <row r="73" ht="16.5" spans="1:17">
      <c r="A73" s="286">
        <v>205013</v>
      </c>
      <c r="B73" s="46" t="s">
        <v>621</v>
      </c>
      <c r="C73" s="262">
        <v>1327.488521</v>
      </c>
      <c r="D73" s="262">
        <v>467.379477</v>
      </c>
      <c r="E73" s="262">
        <v>467.379477</v>
      </c>
      <c r="F73" s="262"/>
      <c r="G73" s="262"/>
      <c r="H73" s="262"/>
      <c r="I73" s="262"/>
      <c r="J73" s="262"/>
      <c r="K73" s="262">
        <v>860.109044</v>
      </c>
      <c r="L73" s="262">
        <v>860.109044</v>
      </c>
      <c r="M73" s="262"/>
      <c r="N73" s="262"/>
      <c r="O73" s="262"/>
      <c r="P73" s="262"/>
      <c r="Q73" s="246" t="s">
        <v>530</v>
      </c>
    </row>
    <row r="74" ht="16.5" spans="1:17">
      <c r="A74" s="286">
        <v>205014</v>
      </c>
      <c r="B74" s="46" t="s">
        <v>622</v>
      </c>
      <c r="C74" s="262">
        <v>1292.51924</v>
      </c>
      <c r="D74" s="262">
        <v>482.318652</v>
      </c>
      <c r="E74" s="262">
        <v>482.318652</v>
      </c>
      <c r="F74" s="262"/>
      <c r="G74" s="262"/>
      <c r="H74" s="262"/>
      <c r="I74" s="262"/>
      <c r="J74" s="262"/>
      <c r="K74" s="262">
        <v>810.200588</v>
      </c>
      <c r="L74" s="262">
        <v>550</v>
      </c>
      <c r="M74" s="262"/>
      <c r="N74" s="262"/>
      <c r="O74" s="262"/>
      <c r="P74" s="262">
        <v>260.200588</v>
      </c>
      <c r="Q74" s="246" t="s">
        <v>530</v>
      </c>
    </row>
    <row r="75" ht="16.5" spans="1:17">
      <c r="A75" s="286">
        <v>205015</v>
      </c>
      <c r="B75" s="46" t="s">
        <v>623</v>
      </c>
      <c r="C75" s="262">
        <v>1261.960095</v>
      </c>
      <c r="D75" s="262">
        <v>395.000095</v>
      </c>
      <c r="E75" s="262">
        <v>395.000095</v>
      </c>
      <c r="F75" s="262"/>
      <c r="G75" s="262"/>
      <c r="H75" s="262"/>
      <c r="I75" s="262"/>
      <c r="J75" s="262"/>
      <c r="K75" s="262">
        <v>866.96</v>
      </c>
      <c r="L75" s="262">
        <v>806.46</v>
      </c>
      <c r="M75" s="262"/>
      <c r="N75" s="262"/>
      <c r="O75" s="262"/>
      <c r="P75" s="262">
        <v>60.5</v>
      </c>
      <c r="Q75" s="246" t="s">
        <v>530</v>
      </c>
    </row>
    <row r="76" ht="16.5" spans="1:17">
      <c r="A76" s="286">
        <v>205016</v>
      </c>
      <c r="B76" s="46" t="s">
        <v>624</v>
      </c>
      <c r="C76" s="262">
        <v>1538.243869</v>
      </c>
      <c r="D76" s="262">
        <v>410.174796</v>
      </c>
      <c r="E76" s="262">
        <v>410.174796</v>
      </c>
      <c r="F76" s="262"/>
      <c r="G76" s="262"/>
      <c r="H76" s="262"/>
      <c r="I76" s="262"/>
      <c r="J76" s="262"/>
      <c r="K76" s="262">
        <v>1128.069073</v>
      </c>
      <c r="L76" s="262">
        <v>1128.069073</v>
      </c>
      <c r="M76" s="262"/>
      <c r="N76" s="262"/>
      <c r="O76" s="262"/>
      <c r="P76" s="262"/>
      <c r="Q76" s="246" t="s">
        <v>530</v>
      </c>
    </row>
    <row r="77" ht="16.5" spans="1:17">
      <c r="A77" s="286">
        <v>205017</v>
      </c>
      <c r="B77" s="46" t="s">
        <v>625</v>
      </c>
      <c r="C77" s="262">
        <v>5522.312603</v>
      </c>
      <c r="D77" s="262">
        <v>1471.110803</v>
      </c>
      <c r="E77" s="262">
        <v>1471.110803</v>
      </c>
      <c r="F77" s="262"/>
      <c r="G77" s="262"/>
      <c r="H77" s="262"/>
      <c r="I77" s="262"/>
      <c r="J77" s="262"/>
      <c r="K77" s="262">
        <v>4051.2018</v>
      </c>
      <c r="L77" s="262">
        <v>4051.2018</v>
      </c>
      <c r="M77" s="262"/>
      <c r="N77" s="262"/>
      <c r="O77" s="262"/>
      <c r="P77" s="262"/>
      <c r="Q77" s="246" t="s">
        <v>530</v>
      </c>
    </row>
    <row r="78" ht="16.5" spans="1:17">
      <c r="A78" s="286">
        <v>205018</v>
      </c>
      <c r="B78" s="46" t="s">
        <v>626</v>
      </c>
      <c r="C78" s="262">
        <v>1267.52601</v>
      </c>
      <c r="D78" s="262">
        <v>389.506896</v>
      </c>
      <c r="E78" s="262">
        <v>389.506896</v>
      </c>
      <c r="F78" s="262"/>
      <c r="G78" s="262"/>
      <c r="H78" s="262"/>
      <c r="I78" s="262"/>
      <c r="J78" s="262"/>
      <c r="K78" s="262">
        <v>878.019114</v>
      </c>
      <c r="L78" s="262">
        <v>753.019114</v>
      </c>
      <c r="M78" s="262"/>
      <c r="N78" s="262"/>
      <c r="O78" s="262"/>
      <c r="P78" s="262">
        <v>125</v>
      </c>
      <c r="Q78" s="246" t="s">
        <v>530</v>
      </c>
    </row>
    <row r="79" ht="16.5" spans="1:17">
      <c r="A79" s="286">
        <v>205019</v>
      </c>
      <c r="B79" s="46" t="s">
        <v>627</v>
      </c>
      <c r="C79" s="262">
        <v>1506.12</v>
      </c>
      <c r="D79" s="262">
        <v>507.896501</v>
      </c>
      <c r="E79" s="262">
        <v>507.896501</v>
      </c>
      <c r="F79" s="262"/>
      <c r="G79" s="262"/>
      <c r="H79" s="262"/>
      <c r="I79" s="262"/>
      <c r="J79" s="262"/>
      <c r="K79" s="262">
        <v>998.223499</v>
      </c>
      <c r="L79" s="262">
        <v>998.223499</v>
      </c>
      <c r="M79" s="262"/>
      <c r="N79" s="262"/>
      <c r="O79" s="262"/>
      <c r="P79" s="262"/>
      <c r="Q79" s="246" t="s">
        <v>530</v>
      </c>
    </row>
    <row r="80" ht="16.5" spans="1:17">
      <c r="A80" s="286">
        <v>205020</v>
      </c>
      <c r="B80" s="290" t="s">
        <v>628</v>
      </c>
      <c r="C80" s="262">
        <v>1714.602198</v>
      </c>
      <c r="D80" s="262">
        <v>549.470598</v>
      </c>
      <c r="E80" s="262">
        <v>549.470598</v>
      </c>
      <c r="F80" s="262"/>
      <c r="G80" s="262"/>
      <c r="H80" s="262"/>
      <c r="I80" s="262"/>
      <c r="J80" s="262"/>
      <c r="K80" s="262">
        <v>1165.1316</v>
      </c>
      <c r="L80" s="262">
        <v>1165.1316</v>
      </c>
      <c r="M80" s="262"/>
      <c r="N80" s="262"/>
      <c r="O80" s="262"/>
      <c r="P80" s="262"/>
      <c r="Q80" s="246" t="s">
        <v>530</v>
      </c>
    </row>
    <row r="81" ht="16.5" spans="1:17">
      <c r="A81" s="286">
        <v>205021</v>
      </c>
      <c r="B81" s="290" t="s">
        <v>629</v>
      </c>
      <c r="C81" s="262">
        <v>1303.20296</v>
      </c>
      <c r="D81" s="262">
        <v>446.5495</v>
      </c>
      <c r="E81" s="262">
        <v>446.5495</v>
      </c>
      <c r="F81" s="262"/>
      <c r="G81" s="262"/>
      <c r="H81" s="262"/>
      <c r="I81" s="262"/>
      <c r="J81" s="262"/>
      <c r="K81" s="262">
        <v>856.65346</v>
      </c>
      <c r="L81" s="262">
        <v>670.67346</v>
      </c>
      <c r="M81" s="262"/>
      <c r="N81" s="262"/>
      <c r="O81" s="262"/>
      <c r="P81" s="262">
        <v>185.98</v>
      </c>
      <c r="Q81" s="246" t="s">
        <v>530</v>
      </c>
    </row>
    <row r="82" ht="16.5" spans="1:17">
      <c r="A82" s="286">
        <v>205023</v>
      </c>
      <c r="B82" s="290" t="s">
        <v>630</v>
      </c>
      <c r="C82" s="262">
        <v>916.54164</v>
      </c>
      <c r="D82" s="262">
        <v>293.259846</v>
      </c>
      <c r="E82" s="262">
        <v>293.259846</v>
      </c>
      <c r="F82" s="262"/>
      <c r="G82" s="262"/>
      <c r="H82" s="262"/>
      <c r="I82" s="262"/>
      <c r="J82" s="262"/>
      <c r="K82" s="262">
        <v>623.281794</v>
      </c>
      <c r="L82" s="262">
        <v>623.281794</v>
      </c>
      <c r="M82" s="262"/>
      <c r="N82" s="262"/>
      <c r="O82" s="262"/>
      <c r="P82" s="262"/>
      <c r="Q82" s="246" t="s">
        <v>530</v>
      </c>
    </row>
    <row r="83" ht="16.5" spans="1:17">
      <c r="A83" s="286">
        <v>205024</v>
      </c>
      <c r="B83" s="291" t="s">
        <v>631</v>
      </c>
      <c r="C83" s="262">
        <v>156.351597</v>
      </c>
      <c r="D83" s="262">
        <v>52.008411</v>
      </c>
      <c r="E83" s="262">
        <v>52.008411</v>
      </c>
      <c r="F83" s="262"/>
      <c r="G83" s="262"/>
      <c r="H83" s="262"/>
      <c r="I83" s="262"/>
      <c r="J83" s="262"/>
      <c r="K83" s="262">
        <v>104.343186</v>
      </c>
      <c r="L83" s="262">
        <v>90</v>
      </c>
      <c r="M83" s="262"/>
      <c r="N83" s="262"/>
      <c r="O83" s="262"/>
      <c r="P83" s="262">
        <v>14.343186</v>
      </c>
      <c r="Q83" s="246" t="s">
        <v>530</v>
      </c>
    </row>
    <row r="84" ht="16.5" spans="1:17">
      <c r="A84" s="286">
        <v>205025</v>
      </c>
      <c r="B84" s="290" t="s">
        <v>632</v>
      </c>
      <c r="C84" s="262">
        <v>174.35956</v>
      </c>
      <c r="D84" s="262">
        <v>87.898695</v>
      </c>
      <c r="E84" s="262">
        <v>87.898695</v>
      </c>
      <c r="F84" s="262"/>
      <c r="G84" s="262"/>
      <c r="H84" s="262"/>
      <c r="I84" s="262"/>
      <c r="J84" s="262"/>
      <c r="K84" s="262">
        <v>86.460865</v>
      </c>
      <c r="L84" s="262">
        <v>10</v>
      </c>
      <c r="M84" s="262"/>
      <c r="N84" s="262"/>
      <c r="O84" s="262"/>
      <c r="P84" s="262">
        <v>76.460865</v>
      </c>
      <c r="Q84" s="246" t="s">
        <v>530</v>
      </c>
    </row>
    <row r="85" ht="16.5" spans="1:17">
      <c r="A85" s="286">
        <v>206001</v>
      </c>
      <c r="B85" s="46" t="s">
        <v>633</v>
      </c>
      <c r="C85" s="262">
        <v>3370.978983</v>
      </c>
      <c r="D85" s="262">
        <v>3370.978983</v>
      </c>
      <c r="E85" s="262">
        <v>3370.978983</v>
      </c>
      <c r="F85" s="262"/>
      <c r="G85" s="262"/>
      <c r="H85" s="262"/>
      <c r="I85" s="262"/>
      <c r="J85" s="262"/>
      <c r="K85" s="262"/>
      <c r="L85" s="262"/>
      <c r="M85" s="262"/>
      <c r="N85" s="262"/>
      <c r="O85" s="262"/>
      <c r="P85" s="262"/>
      <c r="Q85" s="246" t="s">
        <v>530</v>
      </c>
    </row>
    <row r="86" ht="16.5" spans="1:17">
      <c r="A86" s="286">
        <v>207001</v>
      </c>
      <c r="B86" s="46" t="s">
        <v>634</v>
      </c>
      <c r="C86" s="262">
        <v>144.784737</v>
      </c>
      <c r="D86" s="262">
        <v>144.784737</v>
      </c>
      <c r="E86" s="262">
        <v>144.784737</v>
      </c>
      <c r="F86" s="262"/>
      <c r="G86" s="262"/>
      <c r="H86" s="262"/>
      <c r="I86" s="262"/>
      <c r="J86" s="262"/>
      <c r="K86" s="262"/>
      <c r="L86" s="262"/>
      <c r="M86" s="262"/>
      <c r="N86" s="262"/>
      <c r="O86" s="262"/>
      <c r="P86" s="262"/>
      <c r="Q86" s="246" t="s">
        <v>530</v>
      </c>
    </row>
    <row r="87" ht="16.5" spans="1:17">
      <c r="A87" s="286"/>
      <c r="B87" s="237" t="s">
        <v>635</v>
      </c>
      <c r="C87" s="245">
        <f t="shared" ref="C87:I87" si="2">SUM(C88:C105)</f>
        <v>39822.36848</v>
      </c>
      <c r="D87" s="245">
        <f t="shared" si="2"/>
        <v>39822.36848</v>
      </c>
      <c r="E87" s="245">
        <f t="shared" si="2"/>
        <v>37574.171314</v>
      </c>
      <c r="F87" s="245">
        <f t="shared" si="2"/>
        <v>2248.197166</v>
      </c>
      <c r="G87" s="245">
        <f t="shared" si="2"/>
        <v>20</v>
      </c>
      <c r="H87" s="245">
        <f t="shared" si="2"/>
        <v>0</v>
      </c>
      <c r="I87" s="245">
        <f t="shared" si="2"/>
        <v>2228.197166</v>
      </c>
      <c r="J87" s="245">
        <f t="shared" ref="J87:P87" si="3">SUM(J89:J105)</f>
        <v>0</v>
      </c>
      <c r="K87" s="245">
        <f t="shared" si="3"/>
        <v>0</v>
      </c>
      <c r="L87" s="245">
        <f t="shared" si="3"/>
        <v>0</v>
      </c>
      <c r="M87" s="245">
        <f t="shared" si="3"/>
        <v>0</v>
      </c>
      <c r="N87" s="245">
        <f t="shared" si="3"/>
        <v>0</v>
      </c>
      <c r="O87" s="245">
        <f t="shared" si="3"/>
        <v>0</v>
      </c>
      <c r="P87" s="245">
        <f t="shared" si="3"/>
        <v>0</v>
      </c>
      <c r="Q87" s="246" t="s">
        <v>530</v>
      </c>
    </row>
    <row r="88" ht="16.5" spans="1:17">
      <c r="A88" s="286" t="s">
        <v>636</v>
      </c>
      <c r="B88" s="287" t="s">
        <v>637</v>
      </c>
      <c r="C88" s="262">
        <v>221.06288</v>
      </c>
      <c r="D88" s="262">
        <v>221.06288</v>
      </c>
      <c r="E88" s="262">
        <v>221.06288</v>
      </c>
      <c r="F88" s="262"/>
      <c r="G88" s="262"/>
      <c r="H88" s="262"/>
      <c r="I88" s="262"/>
      <c r="J88" s="262"/>
      <c r="K88" s="262"/>
      <c r="L88" s="262"/>
      <c r="M88" s="262"/>
      <c r="N88" s="262"/>
      <c r="O88" s="262"/>
      <c r="P88" s="262"/>
      <c r="Q88" s="246" t="s">
        <v>530</v>
      </c>
    </row>
    <row r="89" ht="16.5" spans="1:17">
      <c r="A89" s="286">
        <v>301001</v>
      </c>
      <c r="B89" s="46" t="s">
        <v>638</v>
      </c>
      <c r="C89" s="262">
        <v>2317.651204</v>
      </c>
      <c r="D89" s="262">
        <v>2317.651204</v>
      </c>
      <c r="E89" s="262">
        <v>2317.651204</v>
      </c>
      <c r="F89" s="262"/>
      <c r="G89" s="262"/>
      <c r="H89" s="262"/>
      <c r="I89" s="262"/>
      <c r="J89" s="262"/>
      <c r="K89" s="262"/>
      <c r="L89" s="262"/>
      <c r="M89" s="262"/>
      <c r="N89" s="262"/>
      <c r="O89" s="262"/>
      <c r="P89" s="262"/>
      <c r="Q89" s="246" t="s">
        <v>530</v>
      </c>
    </row>
    <row r="90" ht="16.5" spans="1:17">
      <c r="A90" s="286">
        <v>302001</v>
      </c>
      <c r="B90" s="46" t="s">
        <v>639</v>
      </c>
      <c r="C90" s="262">
        <v>9631.061427</v>
      </c>
      <c r="D90" s="262">
        <v>9631.061427</v>
      </c>
      <c r="E90" s="262">
        <v>9631.061427</v>
      </c>
      <c r="F90" s="262"/>
      <c r="G90" s="262"/>
      <c r="H90" s="262"/>
      <c r="I90" s="262"/>
      <c r="J90" s="262"/>
      <c r="K90" s="262"/>
      <c r="L90" s="262"/>
      <c r="M90" s="262"/>
      <c r="N90" s="262"/>
      <c r="O90" s="262"/>
      <c r="P90" s="262"/>
      <c r="Q90" s="246" t="s">
        <v>530</v>
      </c>
    </row>
    <row r="91" ht="16.5" spans="1:17">
      <c r="A91" s="286">
        <v>302007</v>
      </c>
      <c r="B91" s="46" t="s">
        <v>640</v>
      </c>
      <c r="C91" s="262">
        <v>524.132269</v>
      </c>
      <c r="D91" s="262">
        <v>524.132269</v>
      </c>
      <c r="E91" s="262">
        <v>524.132269</v>
      </c>
      <c r="F91" s="262"/>
      <c r="G91" s="262"/>
      <c r="H91" s="262"/>
      <c r="I91" s="262"/>
      <c r="J91" s="262"/>
      <c r="K91" s="262"/>
      <c r="L91" s="262"/>
      <c r="M91" s="262"/>
      <c r="N91" s="262"/>
      <c r="O91" s="262"/>
      <c r="P91" s="262"/>
      <c r="Q91" s="246" t="s">
        <v>530</v>
      </c>
    </row>
    <row r="92" ht="16.5" spans="1:17">
      <c r="A92" s="286">
        <v>302008</v>
      </c>
      <c r="B92" s="46" t="s">
        <v>641</v>
      </c>
      <c r="C92" s="262">
        <v>221.2497</v>
      </c>
      <c r="D92" s="262">
        <v>221.2497</v>
      </c>
      <c r="E92" s="262"/>
      <c r="F92" s="262">
        <v>221.2497</v>
      </c>
      <c r="G92" s="262"/>
      <c r="H92" s="262"/>
      <c r="I92" s="262">
        <v>221.2497</v>
      </c>
      <c r="J92" s="262"/>
      <c r="K92" s="262"/>
      <c r="L92" s="262"/>
      <c r="M92" s="262"/>
      <c r="N92" s="262"/>
      <c r="O92" s="262"/>
      <c r="P92" s="262"/>
      <c r="Q92" s="246" t="s">
        <v>530</v>
      </c>
    </row>
    <row r="93" ht="16.5" spans="1:17">
      <c r="A93" s="286">
        <v>303001</v>
      </c>
      <c r="B93" s="46" t="s">
        <v>642</v>
      </c>
      <c r="C93" s="262">
        <v>10157.096083</v>
      </c>
      <c r="D93" s="262">
        <v>10157.096083</v>
      </c>
      <c r="E93" s="262">
        <v>9428.148617</v>
      </c>
      <c r="F93" s="262">
        <v>728.947466</v>
      </c>
      <c r="G93" s="262"/>
      <c r="H93" s="262"/>
      <c r="I93" s="262">
        <v>728.947466</v>
      </c>
      <c r="J93" s="262"/>
      <c r="K93" s="262"/>
      <c r="L93" s="262"/>
      <c r="M93" s="262"/>
      <c r="N93" s="262"/>
      <c r="O93" s="262"/>
      <c r="P93" s="262"/>
      <c r="Q93" s="246" t="s">
        <v>530</v>
      </c>
    </row>
    <row r="94" ht="16.5" spans="1:17">
      <c r="A94" s="286">
        <v>303002</v>
      </c>
      <c r="B94" s="46" t="s">
        <v>643</v>
      </c>
      <c r="C94" s="262">
        <v>1361.782983</v>
      </c>
      <c r="D94" s="262">
        <v>1361.782983</v>
      </c>
      <c r="E94" s="262">
        <v>1361.782983</v>
      </c>
      <c r="F94" s="262"/>
      <c r="G94" s="262"/>
      <c r="H94" s="262"/>
      <c r="I94" s="262"/>
      <c r="J94" s="262"/>
      <c r="K94" s="262"/>
      <c r="L94" s="262"/>
      <c r="M94" s="262"/>
      <c r="N94" s="262"/>
      <c r="O94" s="262"/>
      <c r="P94" s="262"/>
      <c r="Q94" s="246" t="s">
        <v>530</v>
      </c>
    </row>
    <row r="95" ht="16.5" spans="1:17">
      <c r="A95" s="286">
        <v>303003</v>
      </c>
      <c r="B95" s="46" t="s">
        <v>644</v>
      </c>
      <c r="C95" s="262">
        <v>759.482273</v>
      </c>
      <c r="D95" s="262">
        <v>759.482273</v>
      </c>
      <c r="E95" s="262">
        <v>759.482273</v>
      </c>
      <c r="F95" s="262"/>
      <c r="G95" s="262"/>
      <c r="H95" s="262"/>
      <c r="I95" s="262"/>
      <c r="J95" s="262"/>
      <c r="K95" s="262"/>
      <c r="L95" s="262"/>
      <c r="M95" s="262"/>
      <c r="N95" s="262"/>
      <c r="O95" s="262"/>
      <c r="P95" s="262"/>
      <c r="Q95" s="246" t="s">
        <v>530</v>
      </c>
    </row>
    <row r="96" ht="16.5" spans="1:17">
      <c r="A96" s="286">
        <v>303004</v>
      </c>
      <c r="B96" s="46" t="s">
        <v>645</v>
      </c>
      <c r="C96" s="262">
        <v>145.648102</v>
      </c>
      <c r="D96" s="262">
        <v>145.648102</v>
      </c>
      <c r="E96" s="262">
        <v>125.648102</v>
      </c>
      <c r="F96" s="262">
        <v>20</v>
      </c>
      <c r="G96" s="262">
        <v>20</v>
      </c>
      <c r="H96" s="262"/>
      <c r="I96" s="262"/>
      <c r="J96" s="262"/>
      <c r="K96" s="262"/>
      <c r="L96" s="262"/>
      <c r="M96" s="262"/>
      <c r="N96" s="262"/>
      <c r="O96" s="262"/>
      <c r="P96" s="262"/>
      <c r="Q96" s="246" t="s">
        <v>530</v>
      </c>
    </row>
    <row r="97" ht="16.5" spans="1:17">
      <c r="A97" s="286">
        <v>303005</v>
      </c>
      <c r="B97" s="46" t="s">
        <v>646</v>
      </c>
      <c r="C97" s="262">
        <v>1002.251007</v>
      </c>
      <c r="D97" s="262">
        <v>1002.251007</v>
      </c>
      <c r="E97" s="262">
        <v>1002.251007</v>
      </c>
      <c r="F97" s="262"/>
      <c r="G97" s="262"/>
      <c r="H97" s="262"/>
      <c r="I97" s="262"/>
      <c r="J97" s="262"/>
      <c r="K97" s="262"/>
      <c r="L97" s="262"/>
      <c r="M97" s="262"/>
      <c r="N97" s="262"/>
      <c r="O97" s="262"/>
      <c r="P97" s="262"/>
      <c r="Q97" s="246" t="s">
        <v>530</v>
      </c>
    </row>
    <row r="98" ht="16.5" spans="1:17">
      <c r="A98" s="286">
        <v>303006</v>
      </c>
      <c r="B98" s="46" t="s">
        <v>647</v>
      </c>
      <c r="C98" s="262">
        <v>1634.812939</v>
      </c>
      <c r="D98" s="262">
        <v>1634.812939</v>
      </c>
      <c r="E98" s="262">
        <v>1634.812939</v>
      </c>
      <c r="F98" s="262"/>
      <c r="G98" s="262"/>
      <c r="H98" s="262"/>
      <c r="I98" s="262"/>
      <c r="J98" s="262"/>
      <c r="K98" s="262"/>
      <c r="L98" s="262"/>
      <c r="M98" s="262"/>
      <c r="N98" s="262"/>
      <c r="O98" s="262"/>
      <c r="P98" s="262"/>
      <c r="Q98" s="246" t="s">
        <v>530</v>
      </c>
    </row>
    <row r="99" ht="16.5" spans="1:17">
      <c r="A99" s="286">
        <v>304001</v>
      </c>
      <c r="B99" s="46" t="s">
        <v>648</v>
      </c>
      <c r="C99" s="262">
        <v>720.744957</v>
      </c>
      <c r="D99" s="262">
        <v>720.744957</v>
      </c>
      <c r="E99" s="262">
        <v>720.744957</v>
      </c>
      <c r="F99" s="262"/>
      <c r="G99" s="262"/>
      <c r="H99" s="262"/>
      <c r="I99" s="262"/>
      <c r="J99" s="262"/>
      <c r="K99" s="262"/>
      <c r="L99" s="262"/>
      <c r="M99" s="262"/>
      <c r="N99" s="262"/>
      <c r="O99" s="262"/>
      <c r="P99" s="262"/>
      <c r="Q99" s="246" t="s">
        <v>530</v>
      </c>
    </row>
    <row r="100" ht="16.5" spans="1:17">
      <c r="A100" s="286">
        <v>304002</v>
      </c>
      <c r="B100" s="46" t="s">
        <v>649</v>
      </c>
      <c r="C100" s="262">
        <v>3597.345809</v>
      </c>
      <c r="D100" s="262">
        <v>3597.345809</v>
      </c>
      <c r="E100" s="262">
        <v>2839.345809</v>
      </c>
      <c r="F100" s="262">
        <v>758</v>
      </c>
      <c r="G100" s="262"/>
      <c r="H100" s="262"/>
      <c r="I100" s="262">
        <v>758</v>
      </c>
      <c r="J100" s="262"/>
      <c r="K100" s="262"/>
      <c r="L100" s="262"/>
      <c r="M100" s="262"/>
      <c r="N100" s="262"/>
      <c r="O100" s="262"/>
      <c r="P100" s="262"/>
      <c r="Q100" s="246" t="s">
        <v>530</v>
      </c>
    </row>
    <row r="101" ht="16.5" spans="1:17">
      <c r="A101" s="286">
        <v>304003</v>
      </c>
      <c r="B101" s="46" t="s">
        <v>650</v>
      </c>
      <c r="C101" s="262">
        <v>755.339649</v>
      </c>
      <c r="D101" s="262">
        <v>755.339649</v>
      </c>
      <c r="E101" s="262">
        <v>755.339649</v>
      </c>
      <c r="F101" s="262"/>
      <c r="G101" s="262"/>
      <c r="H101" s="262"/>
      <c r="I101" s="262"/>
      <c r="J101" s="262"/>
      <c r="K101" s="262"/>
      <c r="L101" s="262"/>
      <c r="M101" s="262"/>
      <c r="N101" s="262"/>
      <c r="O101" s="262"/>
      <c r="P101" s="262"/>
      <c r="Q101" s="246" t="s">
        <v>530</v>
      </c>
    </row>
    <row r="102" ht="16.5" spans="1:17">
      <c r="A102" s="286">
        <v>304006</v>
      </c>
      <c r="B102" s="46" t="s">
        <v>651</v>
      </c>
      <c r="C102" s="262">
        <v>2056.584274</v>
      </c>
      <c r="D102" s="262">
        <v>2056.584274</v>
      </c>
      <c r="E102" s="262">
        <v>1536.584274</v>
      </c>
      <c r="F102" s="262">
        <v>520</v>
      </c>
      <c r="G102" s="262"/>
      <c r="H102" s="262"/>
      <c r="I102" s="262">
        <v>520</v>
      </c>
      <c r="J102" s="262"/>
      <c r="K102" s="262"/>
      <c r="L102" s="262"/>
      <c r="M102" s="262"/>
      <c r="N102" s="262"/>
      <c r="O102" s="262"/>
      <c r="P102" s="262"/>
      <c r="Q102" s="246" t="s">
        <v>530</v>
      </c>
    </row>
    <row r="103" ht="16.5" spans="1:17">
      <c r="A103" s="286">
        <v>304008</v>
      </c>
      <c r="B103" s="46" t="s">
        <v>652</v>
      </c>
      <c r="C103" s="262">
        <v>466.656599</v>
      </c>
      <c r="D103" s="262">
        <v>466.656599</v>
      </c>
      <c r="E103" s="262">
        <v>466.656599</v>
      </c>
      <c r="F103" s="262"/>
      <c r="G103" s="262"/>
      <c r="H103" s="262"/>
      <c r="I103" s="262"/>
      <c r="J103" s="262"/>
      <c r="K103" s="262"/>
      <c r="L103" s="262"/>
      <c r="M103" s="262"/>
      <c r="N103" s="262"/>
      <c r="O103" s="262"/>
      <c r="P103" s="262"/>
      <c r="Q103" s="246" t="s">
        <v>530</v>
      </c>
    </row>
    <row r="104" ht="16.5" spans="1:17">
      <c r="A104" s="286">
        <v>305001</v>
      </c>
      <c r="B104" s="287" t="s">
        <v>653</v>
      </c>
      <c r="C104" s="262">
        <v>3569.850835</v>
      </c>
      <c r="D104" s="262">
        <v>3569.850835</v>
      </c>
      <c r="E104" s="262">
        <v>3569.850835</v>
      </c>
      <c r="F104" s="262"/>
      <c r="G104" s="262"/>
      <c r="H104" s="262"/>
      <c r="I104" s="262"/>
      <c r="J104" s="262"/>
      <c r="K104" s="262"/>
      <c r="L104" s="262"/>
      <c r="M104" s="262"/>
      <c r="N104" s="262"/>
      <c r="O104" s="262"/>
      <c r="P104" s="262"/>
      <c r="Q104" s="246" t="s">
        <v>530</v>
      </c>
    </row>
    <row r="105" ht="16.5" spans="1:17">
      <c r="A105" s="286">
        <v>306001</v>
      </c>
      <c r="B105" s="46" t="s">
        <v>654</v>
      </c>
      <c r="C105" s="262">
        <v>679.61549</v>
      </c>
      <c r="D105" s="262">
        <v>679.61549</v>
      </c>
      <c r="E105" s="262">
        <v>679.61549</v>
      </c>
      <c r="F105" s="262"/>
      <c r="G105" s="262"/>
      <c r="H105" s="262"/>
      <c r="I105" s="262"/>
      <c r="J105" s="262"/>
      <c r="K105" s="262"/>
      <c r="L105" s="262"/>
      <c r="M105" s="262"/>
      <c r="N105" s="262"/>
      <c r="O105" s="262"/>
      <c r="P105" s="262"/>
      <c r="Q105" s="246" t="s">
        <v>530</v>
      </c>
    </row>
    <row r="106" ht="16.5" spans="1:17">
      <c r="A106" s="286"/>
      <c r="B106" s="237" t="s">
        <v>655</v>
      </c>
      <c r="C106" s="245">
        <f t="shared" ref="C106:P106" si="4">SUM(C107:C111)</f>
        <v>16998.479717</v>
      </c>
      <c r="D106" s="245">
        <f t="shared" si="4"/>
        <v>16998.479717</v>
      </c>
      <c r="E106" s="245">
        <f t="shared" si="4"/>
        <v>16848.479717</v>
      </c>
      <c r="F106" s="245">
        <f t="shared" si="4"/>
        <v>150</v>
      </c>
      <c r="G106" s="245">
        <f t="shared" si="4"/>
        <v>0</v>
      </c>
      <c r="H106" s="245">
        <f t="shared" si="4"/>
        <v>0</v>
      </c>
      <c r="I106" s="245">
        <f t="shared" si="4"/>
        <v>150</v>
      </c>
      <c r="J106" s="245">
        <f t="shared" si="4"/>
        <v>0</v>
      </c>
      <c r="K106" s="245">
        <f t="shared" si="4"/>
        <v>0</v>
      </c>
      <c r="L106" s="245">
        <f t="shared" si="4"/>
        <v>0</v>
      </c>
      <c r="M106" s="245">
        <f t="shared" si="4"/>
        <v>0</v>
      </c>
      <c r="N106" s="245">
        <f t="shared" si="4"/>
        <v>0</v>
      </c>
      <c r="O106" s="245">
        <f t="shared" si="4"/>
        <v>0</v>
      </c>
      <c r="P106" s="245">
        <f t="shared" si="4"/>
        <v>0</v>
      </c>
      <c r="Q106" s="246" t="s">
        <v>530</v>
      </c>
    </row>
    <row r="107" ht="16.5" spans="1:17">
      <c r="A107" s="286">
        <v>307001</v>
      </c>
      <c r="B107" s="46" t="s">
        <v>656</v>
      </c>
      <c r="C107" s="262">
        <v>2477.931921</v>
      </c>
      <c r="D107" s="262">
        <v>2477.931921</v>
      </c>
      <c r="E107" s="262">
        <v>2327.931921</v>
      </c>
      <c r="F107" s="262">
        <v>150</v>
      </c>
      <c r="G107" s="262"/>
      <c r="H107" s="262"/>
      <c r="I107" s="262">
        <v>150</v>
      </c>
      <c r="J107" s="262"/>
      <c r="K107" s="262"/>
      <c r="L107" s="262"/>
      <c r="M107" s="262"/>
      <c r="N107" s="262"/>
      <c r="O107" s="262"/>
      <c r="P107" s="262"/>
      <c r="Q107" s="246" t="s">
        <v>530</v>
      </c>
    </row>
    <row r="108" ht="16.5" spans="1:17">
      <c r="A108" s="286">
        <v>402001</v>
      </c>
      <c r="B108" s="292" t="s">
        <v>657</v>
      </c>
      <c r="C108" s="262">
        <v>12006.64039</v>
      </c>
      <c r="D108" s="262">
        <v>12006.64039</v>
      </c>
      <c r="E108" s="262">
        <v>12006.64039</v>
      </c>
      <c r="F108" s="262"/>
      <c r="G108" s="262"/>
      <c r="H108" s="262"/>
      <c r="I108" s="262"/>
      <c r="J108" s="262"/>
      <c r="K108" s="262"/>
      <c r="L108" s="262"/>
      <c r="M108" s="262"/>
      <c r="N108" s="262"/>
      <c r="O108" s="262"/>
      <c r="P108" s="262"/>
      <c r="Q108" s="246" t="s">
        <v>530</v>
      </c>
    </row>
    <row r="109" ht="16.5" spans="1:17">
      <c r="A109" s="286">
        <v>402006</v>
      </c>
      <c r="B109" s="292" t="s">
        <v>658</v>
      </c>
      <c r="C109" s="262">
        <v>240</v>
      </c>
      <c r="D109" s="262">
        <v>240</v>
      </c>
      <c r="E109" s="262">
        <v>240</v>
      </c>
      <c r="F109" s="262"/>
      <c r="G109" s="262"/>
      <c r="H109" s="262"/>
      <c r="I109" s="262"/>
      <c r="J109" s="262"/>
      <c r="K109" s="262"/>
      <c r="L109" s="262"/>
      <c r="M109" s="262"/>
      <c r="N109" s="262"/>
      <c r="O109" s="262"/>
      <c r="P109" s="262"/>
      <c r="Q109" s="246" t="s">
        <v>530</v>
      </c>
    </row>
    <row r="110" ht="16.5" spans="1:17">
      <c r="A110" s="286">
        <v>403001</v>
      </c>
      <c r="B110" s="287" t="s">
        <v>659</v>
      </c>
      <c r="C110" s="262">
        <v>253.943588</v>
      </c>
      <c r="D110" s="262">
        <v>253.943588</v>
      </c>
      <c r="E110" s="262">
        <v>253.943588</v>
      </c>
      <c r="F110" s="262"/>
      <c r="G110" s="262"/>
      <c r="H110" s="262"/>
      <c r="I110" s="262"/>
      <c r="J110" s="262"/>
      <c r="K110" s="262"/>
      <c r="L110" s="262"/>
      <c r="M110" s="262"/>
      <c r="N110" s="262"/>
      <c r="O110" s="262"/>
      <c r="P110" s="262"/>
      <c r="Q110" s="246" t="s">
        <v>530</v>
      </c>
    </row>
    <row r="111" ht="16.5" spans="1:17">
      <c r="A111" s="286">
        <v>802001</v>
      </c>
      <c r="B111" s="46" t="s">
        <v>660</v>
      </c>
      <c r="C111" s="262">
        <v>2019.963818</v>
      </c>
      <c r="D111" s="262">
        <v>2019.963818</v>
      </c>
      <c r="E111" s="262">
        <v>2019.963818</v>
      </c>
      <c r="F111" s="262"/>
      <c r="G111" s="262"/>
      <c r="H111" s="262"/>
      <c r="I111" s="262"/>
      <c r="J111" s="262"/>
      <c r="K111" s="262"/>
      <c r="L111" s="262"/>
      <c r="M111" s="262"/>
      <c r="N111" s="262"/>
      <c r="O111" s="262"/>
      <c r="P111" s="262"/>
      <c r="Q111" s="246" t="s">
        <v>530</v>
      </c>
    </row>
    <row r="112" ht="16.5" spans="1:17">
      <c r="A112" s="286"/>
      <c r="B112" s="237" t="s">
        <v>661</v>
      </c>
      <c r="C112" s="245">
        <f t="shared" ref="C112:P112" si="5">SUM(C113:C120)</f>
        <v>7682.977303</v>
      </c>
      <c r="D112" s="245">
        <f t="shared" si="5"/>
        <v>7682.977303</v>
      </c>
      <c r="E112" s="245">
        <f t="shared" si="5"/>
        <v>7102.977303</v>
      </c>
      <c r="F112" s="245">
        <f t="shared" si="5"/>
        <v>580</v>
      </c>
      <c r="G112" s="245">
        <f t="shared" si="5"/>
        <v>0</v>
      </c>
      <c r="H112" s="245">
        <f t="shared" si="5"/>
        <v>0</v>
      </c>
      <c r="I112" s="245">
        <f t="shared" si="5"/>
        <v>580</v>
      </c>
      <c r="J112" s="245">
        <f t="shared" si="5"/>
        <v>0</v>
      </c>
      <c r="K112" s="245">
        <f t="shared" si="5"/>
        <v>0</v>
      </c>
      <c r="L112" s="245">
        <f t="shared" si="5"/>
        <v>0</v>
      </c>
      <c r="M112" s="245">
        <f t="shared" si="5"/>
        <v>0</v>
      </c>
      <c r="N112" s="245">
        <f t="shared" si="5"/>
        <v>0</v>
      </c>
      <c r="O112" s="245">
        <f t="shared" si="5"/>
        <v>0</v>
      </c>
      <c r="P112" s="245">
        <f t="shared" si="5"/>
        <v>0</v>
      </c>
      <c r="Q112" s="246" t="s">
        <v>530</v>
      </c>
    </row>
    <row r="113" ht="16.5" spans="1:17">
      <c r="A113" s="293">
        <v>501001</v>
      </c>
      <c r="B113" s="294" t="s">
        <v>662</v>
      </c>
      <c r="C113" s="262">
        <v>776.275271</v>
      </c>
      <c r="D113" s="262">
        <v>776.275271</v>
      </c>
      <c r="E113" s="262">
        <v>776.275271</v>
      </c>
      <c r="F113" s="262"/>
      <c r="G113" s="262"/>
      <c r="H113" s="262"/>
      <c r="I113" s="262"/>
      <c r="J113" s="262"/>
      <c r="K113" s="262"/>
      <c r="L113" s="262"/>
      <c r="M113" s="262"/>
      <c r="N113" s="262"/>
      <c r="O113" s="262"/>
      <c r="P113" s="262"/>
      <c r="Q113" s="246" t="s">
        <v>530</v>
      </c>
    </row>
    <row r="114" ht="16.5" spans="1:17">
      <c r="A114" s="295">
        <v>501003</v>
      </c>
      <c r="B114" s="296" t="s">
        <v>663</v>
      </c>
      <c r="C114" s="262">
        <v>580</v>
      </c>
      <c r="D114" s="262">
        <v>580</v>
      </c>
      <c r="E114" s="262"/>
      <c r="F114" s="262">
        <v>580</v>
      </c>
      <c r="G114" s="262"/>
      <c r="H114" s="262"/>
      <c r="I114" s="262">
        <v>580</v>
      </c>
      <c r="J114" s="262"/>
      <c r="K114" s="262"/>
      <c r="L114" s="262"/>
      <c r="M114" s="262"/>
      <c r="N114" s="262"/>
      <c r="O114" s="262"/>
      <c r="P114" s="262"/>
      <c r="Q114" s="246" t="s">
        <v>530</v>
      </c>
    </row>
    <row r="115" ht="16.5" spans="1:17">
      <c r="A115" s="295">
        <v>502001</v>
      </c>
      <c r="B115" s="296" t="s">
        <v>664</v>
      </c>
      <c r="C115" s="262">
        <v>497.689794</v>
      </c>
      <c r="D115" s="262">
        <v>497.689794</v>
      </c>
      <c r="E115" s="262">
        <v>497.689794</v>
      </c>
      <c r="F115" s="262"/>
      <c r="G115" s="262"/>
      <c r="H115" s="262"/>
      <c r="I115" s="262"/>
      <c r="J115" s="262"/>
      <c r="K115" s="262"/>
      <c r="L115" s="262"/>
      <c r="M115" s="262"/>
      <c r="N115" s="262"/>
      <c r="O115" s="262"/>
      <c r="P115" s="262"/>
      <c r="Q115" s="246" t="s">
        <v>530</v>
      </c>
    </row>
    <row r="116" ht="16.5" spans="1:17">
      <c r="A116" s="295">
        <v>503001</v>
      </c>
      <c r="B116" s="296" t="s">
        <v>665</v>
      </c>
      <c r="C116" s="262">
        <v>1188.097769</v>
      </c>
      <c r="D116" s="262">
        <v>1188.097769</v>
      </c>
      <c r="E116" s="262">
        <v>1188.097769</v>
      </c>
      <c r="F116" s="262"/>
      <c r="G116" s="262"/>
      <c r="H116" s="262"/>
      <c r="I116" s="262"/>
      <c r="J116" s="262"/>
      <c r="K116" s="262"/>
      <c r="L116" s="262"/>
      <c r="M116" s="262"/>
      <c r="N116" s="262"/>
      <c r="O116" s="262"/>
      <c r="P116" s="262"/>
      <c r="Q116" s="246" t="s">
        <v>530</v>
      </c>
    </row>
    <row r="117" ht="16.5" spans="1:17">
      <c r="A117" s="295">
        <v>504001</v>
      </c>
      <c r="B117" s="296" t="s">
        <v>666</v>
      </c>
      <c r="C117" s="262">
        <v>1086.891381</v>
      </c>
      <c r="D117" s="262">
        <v>1086.891381</v>
      </c>
      <c r="E117" s="262">
        <v>1086.891381</v>
      </c>
      <c r="F117" s="262"/>
      <c r="G117" s="262"/>
      <c r="H117" s="262"/>
      <c r="I117" s="262"/>
      <c r="J117" s="262"/>
      <c r="K117" s="262"/>
      <c r="L117" s="262"/>
      <c r="M117" s="262"/>
      <c r="N117" s="262"/>
      <c r="O117" s="262"/>
      <c r="P117" s="262"/>
      <c r="Q117" s="246" t="s">
        <v>530</v>
      </c>
    </row>
    <row r="118" ht="16.5" spans="1:17">
      <c r="A118" s="295">
        <v>505001</v>
      </c>
      <c r="B118" s="296" t="s">
        <v>667</v>
      </c>
      <c r="C118" s="262">
        <v>3010.627833</v>
      </c>
      <c r="D118" s="262">
        <v>3010.627833</v>
      </c>
      <c r="E118" s="262">
        <v>3010.627833</v>
      </c>
      <c r="F118" s="262"/>
      <c r="G118" s="262"/>
      <c r="H118" s="262"/>
      <c r="I118" s="262"/>
      <c r="J118" s="262"/>
      <c r="K118" s="262"/>
      <c r="L118" s="262"/>
      <c r="M118" s="262"/>
      <c r="N118" s="262"/>
      <c r="O118" s="262"/>
      <c r="P118" s="262"/>
      <c r="Q118" s="246" t="s">
        <v>530</v>
      </c>
    </row>
    <row r="119" ht="16.5" spans="1:17">
      <c r="A119" s="295">
        <v>505002</v>
      </c>
      <c r="B119" s="296" t="s">
        <v>668</v>
      </c>
      <c r="C119" s="262">
        <v>495.150104</v>
      </c>
      <c r="D119" s="262">
        <v>495.150104</v>
      </c>
      <c r="E119" s="262">
        <v>495.150104</v>
      </c>
      <c r="F119" s="262"/>
      <c r="G119" s="262"/>
      <c r="H119" s="262"/>
      <c r="I119" s="262"/>
      <c r="J119" s="262"/>
      <c r="K119" s="262"/>
      <c r="L119" s="262"/>
      <c r="M119" s="262"/>
      <c r="N119" s="262"/>
      <c r="O119" s="262"/>
      <c r="P119" s="262"/>
      <c r="Q119" s="246" t="s">
        <v>530</v>
      </c>
    </row>
    <row r="120" ht="16.5" spans="1:17">
      <c r="A120" s="295" t="s">
        <v>669</v>
      </c>
      <c r="B120" s="296" t="s">
        <v>670</v>
      </c>
      <c r="C120" s="262">
        <v>48.245151</v>
      </c>
      <c r="D120" s="262">
        <v>48.245151</v>
      </c>
      <c r="E120" s="262">
        <v>48.245151</v>
      </c>
      <c r="F120" s="262"/>
      <c r="G120" s="262"/>
      <c r="H120" s="262"/>
      <c r="I120" s="262"/>
      <c r="J120" s="262"/>
      <c r="K120" s="262"/>
      <c r="L120" s="262"/>
      <c r="M120" s="262"/>
      <c r="N120" s="262"/>
      <c r="O120" s="262"/>
      <c r="P120" s="262"/>
      <c r="Q120" s="246" t="s">
        <v>530</v>
      </c>
    </row>
    <row r="121" ht="16.5" spans="1:17">
      <c r="A121" s="295"/>
      <c r="B121" s="297" t="s">
        <v>671</v>
      </c>
      <c r="C121" s="194">
        <f t="shared" ref="C121:P121" si="6">SUM(C122:C188)</f>
        <v>160668.137498</v>
      </c>
      <c r="D121" s="194">
        <f t="shared" si="6"/>
        <v>155530.457498</v>
      </c>
      <c r="E121" s="194">
        <f t="shared" si="6"/>
        <v>152700.177498</v>
      </c>
      <c r="F121" s="194">
        <f t="shared" si="6"/>
        <v>2830.28</v>
      </c>
      <c r="G121" s="194">
        <f t="shared" si="6"/>
        <v>0</v>
      </c>
      <c r="H121" s="194">
        <f t="shared" si="6"/>
        <v>631</v>
      </c>
      <c r="I121" s="194">
        <f t="shared" si="6"/>
        <v>2199.28</v>
      </c>
      <c r="J121" s="194">
        <f t="shared" si="6"/>
        <v>5137.68</v>
      </c>
      <c r="K121" s="194">
        <f t="shared" si="6"/>
        <v>0</v>
      </c>
      <c r="L121" s="194">
        <f t="shared" si="6"/>
        <v>0</v>
      </c>
      <c r="M121" s="194">
        <f t="shared" si="6"/>
        <v>0</v>
      </c>
      <c r="N121" s="194">
        <f t="shared" si="6"/>
        <v>0</v>
      </c>
      <c r="O121" s="194">
        <f t="shared" si="6"/>
        <v>0</v>
      </c>
      <c r="P121" s="194">
        <f t="shared" si="6"/>
        <v>0</v>
      </c>
      <c r="Q121" s="246" t="s">
        <v>530</v>
      </c>
    </row>
    <row r="122" ht="16.5" spans="1:17">
      <c r="A122" s="295">
        <v>601001</v>
      </c>
      <c r="B122" s="296" t="s">
        <v>672</v>
      </c>
      <c r="C122" s="262">
        <v>453.872268</v>
      </c>
      <c r="D122" s="262">
        <v>453.872268</v>
      </c>
      <c r="E122" s="262">
        <v>453.872268</v>
      </c>
      <c r="F122" s="262"/>
      <c r="G122" s="262"/>
      <c r="H122" s="262"/>
      <c r="I122" s="262"/>
      <c r="J122" s="262"/>
      <c r="K122" s="262"/>
      <c r="L122" s="262"/>
      <c r="M122" s="262"/>
      <c r="N122" s="262"/>
      <c r="O122" s="262"/>
      <c r="P122" s="262"/>
      <c r="Q122" s="246" t="s">
        <v>530</v>
      </c>
    </row>
    <row r="123" ht="16.5" spans="1:17">
      <c r="A123" s="286">
        <v>602001</v>
      </c>
      <c r="B123" s="298" t="s">
        <v>673</v>
      </c>
      <c r="C123" s="262">
        <v>2766.604836</v>
      </c>
      <c r="D123" s="262">
        <v>2766.604836</v>
      </c>
      <c r="E123" s="262">
        <v>2766.604836</v>
      </c>
      <c r="F123" s="262"/>
      <c r="G123" s="262"/>
      <c r="H123" s="262"/>
      <c r="I123" s="262"/>
      <c r="J123" s="262"/>
      <c r="K123" s="262"/>
      <c r="L123" s="262"/>
      <c r="M123" s="262"/>
      <c r="N123" s="262"/>
      <c r="O123" s="262"/>
      <c r="P123" s="262"/>
      <c r="Q123" s="246" t="s">
        <v>530</v>
      </c>
    </row>
    <row r="124" ht="16.5" spans="1:17">
      <c r="A124" s="286">
        <v>602002</v>
      </c>
      <c r="B124" s="292" t="s">
        <v>674</v>
      </c>
      <c r="C124" s="262">
        <v>392.106579</v>
      </c>
      <c r="D124" s="262">
        <v>392.106579</v>
      </c>
      <c r="E124" s="262">
        <v>392.106579</v>
      </c>
      <c r="F124" s="262"/>
      <c r="G124" s="262"/>
      <c r="H124" s="262"/>
      <c r="I124" s="262"/>
      <c r="J124" s="262"/>
      <c r="K124" s="262"/>
      <c r="L124" s="262"/>
      <c r="M124" s="262"/>
      <c r="N124" s="262"/>
      <c r="O124" s="262"/>
      <c r="P124" s="262"/>
      <c r="Q124" s="246" t="s">
        <v>530</v>
      </c>
    </row>
    <row r="125" ht="16.5" spans="1:17">
      <c r="A125" s="286">
        <v>602003</v>
      </c>
      <c r="B125" s="46" t="s">
        <v>675</v>
      </c>
      <c r="C125" s="262">
        <v>450.261239</v>
      </c>
      <c r="D125" s="262">
        <v>450.261239</v>
      </c>
      <c r="E125" s="262">
        <v>450.261239</v>
      </c>
      <c r="F125" s="262"/>
      <c r="G125" s="262"/>
      <c r="H125" s="262"/>
      <c r="I125" s="262"/>
      <c r="J125" s="262"/>
      <c r="K125" s="262"/>
      <c r="L125" s="262"/>
      <c r="M125" s="262"/>
      <c r="N125" s="262"/>
      <c r="O125" s="262"/>
      <c r="P125" s="262"/>
      <c r="Q125" s="246" t="s">
        <v>530</v>
      </c>
    </row>
    <row r="126" ht="16.5" spans="1:17">
      <c r="A126" s="286">
        <v>602005</v>
      </c>
      <c r="B126" s="46" t="s">
        <v>676</v>
      </c>
      <c r="C126" s="262">
        <v>403.08622</v>
      </c>
      <c r="D126" s="262">
        <v>403.08622</v>
      </c>
      <c r="E126" s="262">
        <v>403.08622</v>
      </c>
      <c r="F126" s="262"/>
      <c r="G126" s="262"/>
      <c r="H126" s="262"/>
      <c r="I126" s="262"/>
      <c r="J126" s="262"/>
      <c r="K126" s="262"/>
      <c r="L126" s="262"/>
      <c r="M126" s="262"/>
      <c r="N126" s="262"/>
      <c r="O126" s="262"/>
      <c r="P126" s="262"/>
      <c r="Q126" s="246" t="s">
        <v>530</v>
      </c>
    </row>
    <row r="127" ht="16.5" spans="1:17">
      <c r="A127" s="286">
        <v>602006</v>
      </c>
      <c r="B127" s="46" t="s">
        <v>677</v>
      </c>
      <c r="C127" s="262">
        <v>732.128881</v>
      </c>
      <c r="D127" s="262">
        <v>732.128881</v>
      </c>
      <c r="E127" s="262">
        <v>732.128881</v>
      </c>
      <c r="F127" s="262"/>
      <c r="G127" s="262"/>
      <c r="H127" s="262"/>
      <c r="I127" s="262"/>
      <c r="J127" s="262"/>
      <c r="K127" s="262"/>
      <c r="L127" s="262"/>
      <c r="M127" s="262"/>
      <c r="N127" s="262"/>
      <c r="O127" s="262"/>
      <c r="P127" s="262"/>
      <c r="Q127" s="246" t="s">
        <v>530</v>
      </c>
    </row>
    <row r="128" ht="16.5" spans="1:17">
      <c r="A128" s="286">
        <v>602007</v>
      </c>
      <c r="B128" s="46" t="s">
        <v>678</v>
      </c>
      <c r="C128" s="262">
        <v>177.705387</v>
      </c>
      <c r="D128" s="262">
        <v>177.705387</v>
      </c>
      <c r="E128" s="262">
        <v>177.705387</v>
      </c>
      <c r="F128" s="262"/>
      <c r="G128" s="262"/>
      <c r="H128" s="262"/>
      <c r="I128" s="262"/>
      <c r="J128" s="262"/>
      <c r="K128" s="262"/>
      <c r="L128" s="262"/>
      <c r="M128" s="262"/>
      <c r="N128" s="262"/>
      <c r="O128" s="262"/>
      <c r="P128" s="262"/>
      <c r="Q128" s="246" t="s">
        <v>530</v>
      </c>
    </row>
    <row r="129" ht="16.5" spans="1:17">
      <c r="A129" s="286">
        <v>603001</v>
      </c>
      <c r="B129" s="287" t="s">
        <v>679</v>
      </c>
      <c r="C129" s="262">
        <v>803.25153</v>
      </c>
      <c r="D129" s="262">
        <v>803.25153</v>
      </c>
      <c r="E129" s="262">
        <v>803.25153</v>
      </c>
      <c r="F129" s="262"/>
      <c r="G129" s="262"/>
      <c r="H129" s="262"/>
      <c r="I129" s="262"/>
      <c r="J129" s="262"/>
      <c r="K129" s="262"/>
      <c r="L129" s="262"/>
      <c r="M129" s="262"/>
      <c r="N129" s="262"/>
      <c r="O129" s="262"/>
      <c r="P129" s="262"/>
      <c r="Q129" s="246" t="s">
        <v>530</v>
      </c>
    </row>
    <row r="130" ht="16.5" spans="1:17">
      <c r="A130" s="286">
        <v>604001</v>
      </c>
      <c r="B130" s="46" t="s">
        <v>680</v>
      </c>
      <c r="C130" s="262">
        <v>2944.140271</v>
      </c>
      <c r="D130" s="262">
        <v>2944.140271</v>
      </c>
      <c r="E130" s="262">
        <v>2544.140271</v>
      </c>
      <c r="F130" s="262">
        <v>400</v>
      </c>
      <c r="G130" s="262"/>
      <c r="H130" s="262"/>
      <c r="I130" s="262">
        <v>400</v>
      </c>
      <c r="J130" s="262"/>
      <c r="K130" s="262"/>
      <c r="L130" s="262"/>
      <c r="M130" s="262"/>
      <c r="N130" s="262"/>
      <c r="O130" s="262"/>
      <c r="P130" s="262"/>
      <c r="Q130" s="246" t="s">
        <v>530</v>
      </c>
    </row>
    <row r="131" ht="16.5" spans="1:17">
      <c r="A131" s="286">
        <v>605001</v>
      </c>
      <c r="B131" s="299" t="s">
        <v>681</v>
      </c>
      <c r="C131" s="262">
        <v>3873.51897</v>
      </c>
      <c r="D131" s="262">
        <v>3873.51897</v>
      </c>
      <c r="E131" s="262">
        <v>3873.51897</v>
      </c>
      <c r="F131" s="262"/>
      <c r="G131" s="262"/>
      <c r="H131" s="262"/>
      <c r="I131" s="262"/>
      <c r="J131" s="262"/>
      <c r="K131" s="262"/>
      <c r="L131" s="262"/>
      <c r="M131" s="262"/>
      <c r="N131" s="262"/>
      <c r="O131" s="262"/>
      <c r="P131" s="262"/>
      <c r="Q131" s="246" t="s">
        <v>530</v>
      </c>
    </row>
    <row r="132" ht="16.5" spans="1:17">
      <c r="A132" s="286">
        <v>605002</v>
      </c>
      <c r="B132" s="299" t="s">
        <v>682</v>
      </c>
      <c r="C132" s="262">
        <v>1018.389471</v>
      </c>
      <c r="D132" s="262">
        <v>1018.389471</v>
      </c>
      <c r="E132" s="262">
        <v>1018.389471</v>
      </c>
      <c r="F132" s="262"/>
      <c r="G132" s="262"/>
      <c r="H132" s="262"/>
      <c r="I132" s="262"/>
      <c r="J132" s="262"/>
      <c r="K132" s="262"/>
      <c r="L132" s="262"/>
      <c r="M132" s="262"/>
      <c r="N132" s="262"/>
      <c r="O132" s="262"/>
      <c r="P132" s="262"/>
      <c r="Q132" s="246" t="s">
        <v>530</v>
      </c>
    </row>
    <row r="133" ht="16.5" spans="1:17">
      <c r="A133" s="286">
        <v>605003</v>
      </c>
      <c r="B133" s="299" t="s">
        <v>683</v>
      </c>
      <c r="C133" s="262">
        <v>278.974006</v>
      </c>
      <c r="D133" s="262">
        <v>258.974006</v>
      </c>
      <c r="E133" s="262">
        <v>258.974006</v>
      </c>
      <c r="F133" s="262"/>
      <c r="G133" s="262"/>
      <c r="H133" s="262"/>
      <c r="I133" s="262"/>
      <c r="J133" s="262">
        <v>20</v>
      </c>
      <c r="K133" s="262"/>
      <c r="L133" s="262"/>
      <c r="M133" s="262"/>
      <c r="N133" s="262"/>
      <c r="O133" s="262"/>
      <c r="P133" s="262"/>
      <c r="Q133" s="246" t="s">
        <v>530</v>
      </c>
    </row>
    <row r="134" ht="16.5" spans="1:17">
      <c r="A134" s="286">
        <v>605004</v>
      </c>
      <c r="B134" s="299" t="s">
        <v>684</v>
      </c>
      <c r="C134" s="262">
        <v>562.01638</v>
      </c>
      <c r="D134" s="262">
        <v>562.01638</v>
      </c>
      <c r="E134" s="262">
        <v>562.01638</v>
      </c>
      <c r="F134" s="262"/>
      <c r="G134" s="262"/>
      <c r="H134" s="262"/>
      <c r="I134" s="262"/>
      <c r="J134" s="262"/>
      <c r="K134" s="262"/>
      <c r="L134" s="262"/>
      <c r="M134" s="262"/>
      <c r="N134" s="262"/>
      <c r="O134" s="262"/>
      <c r="P134" s="262"/>
      <c r="Q134" s="246" t="s">
        <v>530</v>
      </c>
    </row>
    <row r="135" ht="16.5" spans="1:17">
      <c r="A135" s="286">
        <v>605005</v>
      </c>
      <c r="B135" s="299" t="s">
        <v>685</v>
      </c>
      <c r="C135" s="262">
        <v>272.900909</v>
      </c>
      <c r="D135" s="262">
        <v>272.900909</v>
      </c>
      <c r="E135" s="262">
        <v>272.900909</v>
      </c>
      <c r="F135" s="262"/>
      <c r="G135" s="262"/>
      <c r="H135" s="262"/>
      <c r="I135" s="262"/>
      <c r="J135" s="262"/>
      <c r="K135" s="262"/>
      <c r="L135" s="262"/>
      <c r="M135" s="262"/>
      <c r="N135" s="262"/>
      <c r="O135" s="262"/>
      <c r="P135" s="262"/>
      <c r="Q135" s="246" t="s">
        <v>530</v>
      </c>
    </row>
    <row r="136" ht="16.5" spans="1:17">
      <c r="A136" s="286">
        <v>605006</v>
      </c>
      <c r="B136" s="299" t="s">
        <v>686</v>
      </c>
      <c r="C136" s="262">
        <v>444.683791</v>
      </c>
      <c r="D136" s="262">
        <v>164.683791</v>
      </c>
      <c r="E136" s="262">
        <v>164.683791</v>
      </c>
      <c r="F136" s="262"/>
      <c r="G136" s="262"/>
      <c r="H136" s="262"/>
      <c r="I136" s="262"/>
      <c r="J136" s="262">
        <v>280</v>
      </c>
      <c r="K136" s="262"/>
      <c r="L136" s="262"/>
      <c r="M136" s="262"/>
      <c r="N136" s="262"/>
      <c r="O136" s="262"/>
      <c r="P136" s="262"/>
      <c r="Q136" s="246" t="s">
        <v>530</v>
      </c>
    </row>
    <row r="137" ht="16.5" spans="1:17">
      <c r="A137" s="286">
        <v>605007</v>
      </c>
      <c r="B137" s="299" t="s">
        <v>687</v>
      </c>
      <c r="C137" s="262">
        <v>880.529067</v>
      </c>
      <c r="D137" s="262">
        <v>880.529067</v>
      </c>
      <c r="E137" s="262">
        <v>599.729067</v>
      </c>
      <c r="F137" s="262">
        <v>280.8</v>
      </c>
      <c r="G137" s="262"/>
      <c r="H137" s="262"/>
      <c r="I137" s="262">
        <v>280.8</v>
      </c>
      <c r="J137" s="262"/>
      <c r="K137" s="262"/>
      <c r="L137" s="262"/>
      <c r="M137" s="262"/>
      <c r="N137" s="262"/>
      <c r="O137" s="262"/>
      <c r="P137" s="262"/>
      <c r="Q137" s="246" t="s">
        <v>530</v>
      </c>
    </row>
    <row r="138" ht="16.5" spans="1:17">
      <c r="A138" s="286">
        <v>605008</v>
      </c>
      <c r="B138" s="299" t="s">
        <v>688</v>
      </c>
      <c r="C138" s="262">
        <v>1742.144174</v>
      </c>
      <c r="D138" s="262">
        <v>884.144174</v>
      </c>
      <c r="E138" s="262">
        <v>814.144174</v>
      </c>
      <c r="F138" s="262">
        <v>70</v>
      </c>
      <c r="G138" s="262"/>
      <c r="H138" s="262">
        <v>70</v>
      </c>
      <c r="I138" s="262"/>
      <c r="J138" s="262">
        <v>858</v>
      </c>
      <c r="K138" s="262"/>
      <c r="L138" s="262"/>
      <c r="M138" s="262"/>
      <c r="N138" s="262"/>
      <c r="O138" s="262"/>
      <c r="P138" s="262"/>
      <c r="Q138" s="246" t="s">
        <v>530</v>
      </c>
    </row>
    <row r="139" ht="16.5" spans="1:17">
      <c r="A139" s="286">
        <v>605009</v>
      </c>
      <c r="B139" s="299" t="s">
        <v>689</v>
      </c>
      <c r="C139" s="262">
        <v>2144.389997</v>
      </c>
      <c r="D139" s="262">
        <v>2144.389997</v>
      </c>
      <c r="E139" s="262">
        <v>2144.389997</v>
      </c>
      <c r="F139" s="262"/>
      <c r="G139" s="262"/>
      <c r="H139" s="262"/>
      <c r="I139" s="262"/>
      <c r="J139" s="262"/>
      <c r="K139" s="262"/>
      <c r="L139" s="262"/>
      <c r="M139" s="262"/>
      <c r="N139" s="262"/>
      <c r="O139" s="262"/>
      <c r="P139" s="262"/>
      <c r="Q139" s="246" t="s">
        <v>530</v>
      </c>
    </row>
    <row r="140" ht="16.5" spans="1:17">
      <c r="A140" s="286">
        <v>605010</v>
      </c>
      <c r="B140" s="299" t="s">
        <v>690</v>
      </c>
      <c r="C140" s="262">
        <v>2710.932439</v>
      </c>
      <c r="D140" s="262">
        <v>2710.932439</v>
      </c>
      <c r="E140" s="262">
        <v>2710.932439</v>
      </c>
      <c r="F140" s="262"/>
      <c r="G140" s="262"/>
      <c r="H140" s="262"/>
      <c r="I140" s="262"/>
      <c r="J140" s="262"/>
      <c r="K140" s="262"/>
      <c r="L140" s="262"/>
      <c r="M140" s="262"/>
      <c r="N140" s="262"/>
      <c r="O140" s="262"/>
      <c r="P140" s="262"/>
      <c r="Q140" s="246" t="s">
        <v>530</v>
      </c>
    </row>
    <row r="141" ht="16.5" spans="1:17">
      <c r="A141" s="286">
        <v>605011</v>
      </c>
      <c r="B141" s="299" t="s">
        <v>691</v>
      </c>
      <c r="C141" s="262">
        <v>1638.731176</v>
      </c>
      <c r="D141" s="262">
        <v>1638.731176</v>
      </c>
      <c r="E141" s="262">
        <v>1638.731176</v>
      </c>
      <c r="F141" s="262"/>
      <c r="G141" s="262"/>
      <c r="H141" s="262"/>
      <c r="I141" s="262"/>
      <c r="J141" s="262"/>
      <c r="K141" s="262"/>
      <c r="L141" s="262"/>
      <c r="M141" s="262"/>
      <c r="N141" s="262"/>
      <c r="O141" s="262"/>
      <c r="P141" s="262"/>
      <c r="Q141" s="246" t="s">
        <v>530</v>
      </c>
    </row>
    <row r="142" ht="16.5" spans="1:17">
      <c r="A142" s="286">
        <v>605012</v>
      </c>
      <c r="B142" s="299" t="s">
        <v>692</v>
      </c>
      <c r="C142" s="262">
        <v>955.850919</v>
      </c>
      <c r="D142" s="262">
        <v>955.850919</v>
      </c>
      <c r="E142" s="262">
        <v>955.850919</v>
      </c>
      <c r="F142" s="262"/>
      <c r="G142" s="262"/>
      <c r="H142" s="262"/>
      <c r="I142" s="262"/>
      <c r="J142" s="262"/>
      <c r="K142" s="262"/>
      <c r="L142" s="262"/>
      <c r="M142" s="262"/>
      <c r="N142" s="262"/>
      <c r="O142" s="262"/>
      <c r="P142" s="262"/>
      <c r="Q142" s="246" t="s">
        <v>530</v>
      </c>
    </row>
    <row r="143" ht="16.5" spans="1:17">
      <c r="A143" s="286">
        <v>605013</v>
      </c>
      <c r="B143" s="299" t="s">
        <v>693</v>
      </c>
      <c r="C143" s="262">
        <v>1930.535502</v>
      </c>
      <c r="D143" s="262">
        <v>1930.535502</v>
      </c>
      <c r="E143" s="262">
        <v>1930.535502</v>
      </c>
      <c r="F143" s="262"/>
      <c r="G143" s="262"/>
      <c r="H143" s="262"/>
      <c r="I143" s="262"/>
      <c r="J143" s="262"/>
      <c r="K143" s="262"/>
      <c r="L143" s="262"/>
      <c r="M143" s="262"/>
      <c r="N143" s="262"/>
      <c r="O143" s="262"/>
      <c r="P143" s="262"/>
      <c r="Q143" s="246" t="s">
        <v>530</v>
      </c>
    </row>
    <row r="144" ht="16.5" spans="1:17">
      <c r="A144" s="286">
        <v>605014</v>
      </c>
      <c r="B144" s="299" t="s">
        <v>694</v>
      </c>
      <c r="C144" s="262">
        <v>875.851442</v>
      </c>
      <c r="D144" s="262">
        <v>875.851442</v>
      </c>
      <c r="E144" s="262">
        <v>875.851442</v>
      </c>
      <c r="F144" s="262"/>
      <c r="G144" s="262"/>
      <c r="H144" s="262"/>
      <c r="I144" s="262"/>
      <c r="J144" s="262"/>
      <c r="K144" s="262"/>
      <c r="L144" s="262"/>
      <c r="M144" s="262"/>
      <c r="N144" s="262"/>
      <c r="O144" s="262"/>
      <c r="P144" s="262"/>
      <c r="Q144" s="246" t="s">
        <v>530</v>
      </c>
    </row>
    <row r="145" ht="16.5" spans="1:17">
      <c r="A145" s="286">
        <v>605015</v>
      </c>
      <c r="B145" s="299" t="s">
        <v>695</v>
      </c>
      <c r="C145" s="262">
        <v>3578.20389</v>
      </c>
      <c r="D145" s="262">
        <v>3578.20389</v>
      </c>
      <c r="E145" s="262">
        <v>3578.20389</v>
      </c>
      <c r="F145" s="262"/>
      <c r="G145" s="262"/>
      <c r="H145" s="262"/>
      <c r="I145" s="262"/>
      <c r="J145" s="262"/>
      <c r="K145" s="262"/>
      <c r="L145" s="262"/>
      <c r="M145" s="262"/>
      <c r="N145" s="262"/>
      <c r="O145" s="262"/>
      <c r="P145" s="262"/>
      <c r="Q145" s="246" t="s">
        <v>530</v>
      </c>
    </row>
    <row r="146" ht="16.5" spans="1:17">
      <c r="A146" s="286">
        <v>605016</v>
      </c>
      <c r="B146" s="299" t="s">
        <v>696</v>
      </c>
      <c r="C146" s="262">
        <v>4911.605947</v>
      </c>
      <c r="D146" s="262">
        <v>4911.605947</v>
      </c>
      <c r="E146" s="262">
        <v>4876.605947</v>
      </c>
      <c r="F146" s="262">
        <v>35</v>
      </c>
      <c r="G146" s="262"/>
      <c r="H146" s="262">
        <v>35</v>
      </c>
      <c r="I146" s="262"/>
      <c r="J146" s="262"/>
      <c r="K146" s="262"/>
      <c r="L146" s="262"/>
      <c r="M146" s="262"/>
      <c r="N146" s="262"/>
      <c r="O146" s="262"/>
      <c r="P146" s="262"/>
      <c r="Q146" s="246" t="s">
        <v>530</v>
      </c>
    </row>
    <row r="147" ht="16.5" spans="1:17">
      <c r="A147" s="286">
        <v>605017</v>
      </c>
      <c r="B147" s="299" t="s">
        <v>697</v>
      </c>
      <c r="C147" s="262">
        <v>3089.104084</v>
      </c>
      <c r="D147" s="262">
        <v>3089.104084</v>
      </c>
      <c r="E147" s="262">
        <v>3089.104084</v>
      </c>
      <c r="F147" s="262"/>
      <c r="G147" s="262"/>
      <c r="H147" s="262"/>
      <c r="I147" s="262"/>
      <c r="J147" s="262"/>
      <c r="K147" s="262"/>
      <c r="L147" s="262"/>
      <c r="M147" s="262"/>
      <c r="N147" s="262"/>
      <c r="O147" s="262"/>
      <c r="P147" s="262"/>
      <c r="Q147" s="246" t="s">
        <v>530</v>
      </c>
    </row>
    <row r="148" ht="16.5" spans="1:17">
      <c r="A148" s="286">
        <v>605018</v>
      </c>
      <c r="B148" s="299" t="s">
        <v>698</v>
      </c>
      <c r="C148" s="262">
        <v>6563.038606</v>
      </c>
      <c r="D148" s="262">
        <v>5663.038606</v>
      </c>
      <c r="E148" s="262">
        <v>5463.038606</v>
      </c>
      <c r="F148" s="262">
        <v>200</v>
      </c>
      <c r="G148" s="262"/>
      <c r="H148" s="262">
        <v>200</v>
      </c>
      <c r="I148" s="262"/>
      <c r="J148" s="262">
        <v>900</v>
      </c>
      <c r="K148" s="262"/>
      <c r="L148" s="262"/>
      <c r="M148" s="262"/>
      <c r="N148" s="262"/>
      <c r="O148" s="262"/>
      <c r="P148" s="262"/>
      <c r="Q148" s="246" t="s">
        <v>530</v>
      </c>
    </row>
    <row r="149" ht="16.5" spans="1:17">
      <c r="A149" s="286">
        <v>605019</v>
      </c>
      <c r="B149" s="299" t="s">
        <v>699</v>
      </c>
      <c r="C149" s="262">
        <v>6170.799238</v>
      </c>
      <c r="D149" s="262">
        <v>5288.719238</v>
      </c>
      <c r="E149" s="262">
        <v>5168.719238</v>
      </c>
      <c r="F149" s="262">
        <v>120</v>
      </c>
      <c r="G149" s="262"/>
      <c r="H149" s="262">
        <v>120</v>
      </c>
      <c r="I149" s="262"/>
      <c r="J149" s="262">
        <v>882.08</v>
      </c>
      <c r="K149" s="262"/>
      <c r="L149" s="262"/>
      <c r="M149" s="262"/>
      <c r="N149" s="262"/>
      <c r="O149" s="262"/>
      <c r="P149" s="262"/>
      <c r="Q149" s="246" t="s">
        <v>530</v>
      </c>
    </row>
    <row r="150" ht="16.5" spans="1:17">
      <c r="A150" s="286">
        <v>605020</v>
      </c>
      <c r="B150" s="299" t="s">
        <v>700</v>
      </c>
      <c r="C150" s="262">
        <v>5084.033734</v>
      </c>
      <c r="D150" s="262">
        <v>4323.233734</v>
      </c>
      <c r="E150" s="262">
        <v>4243.233734</v>
      </c>
      <c r="F150" s="262">
        <v>80</v>
      </c>
      <c r="G150" s="262"/>
      <c r="H150" s="262">
        <v>80</v>
      </c>
      <c r="I150" s="262"/>
      <c r="J150" s="262">
        <v>760.8</v>
      </c>
      <c r="K150" s="262"/>
      <c r="L150" s="262"/>
      <c r="M150" s="262"/>
      <c r="N150" s="262"/>
      <c r="O150" s="262"/>
      <c r="P150" s="262"/>
      <c r="Q150" s="246" t="s">
        <v>530</v>
      </c>
    </row>
    <row r="151" ht="16.5" spans="1:17">
      <c r="A151" s="286">
        <v>605021</v>
      </c>
      <c r="B151" s="299" t="s">
        <v>701</v>
      </c>
      <c r="C151" s="262">
        <v>3236.974882</v>
      </c>
      <c r="D151" s="262">
        <v>2700.174882</v>
      </c>
      <c r="E151" s="262">
        <v>2574.174882</v>
      </c>
      <c r="F151" s="262">
        <v>126</v>
      </c>
      <c r="G151" s="262"/>
      <c r="H151" s="262">
        <v>126</v>
      </c>
      <c r="I151" s="262"/>
      <c r="J151" s="262">
        <v>536.8</v>
      </c>
      <c r="K151" s="262"/>
      <c r="L151" s="262"/>
      <c r="M151" s="262"/>
      <c r="N151" s="262"/>
      <c r="O151" s="262"/>
      <c r="P151" s="262"/>
      <c r="Q151" s="246" t="s">
        <v>530</v>
      </c>
    </row>
    <row r="152" ht="16.5" spans="1:17">
      <c r="A152" s="286">
        <v>605022</v>
      </c>
      <c r="B152" s="299" t="s">
        <v>702</v>
      </c>
      <c r="C152" s="262">
        <v>375.291985</v>
      </c>
      <c r="D152" s="262">
        <v>375.291985</v>
      </c>
      <c r="E152" s="262">
        <v>355.291985</v>
      </c>
      <c r="F152" s="262">
        <v>20</v>
      </c>
      <c r="G152" s="262"/>
      <c r="H152" s="262"/>
      <c r="I152" s="262">
        <v>20</v>
      </c>
      <c r="J152" s="262"/>
      <c r="K152" s="262"/>
      <c r="L152" s="262"/>
      <c r="M152" s="262"/>
      <c r="N152" s="262"/>
      <c r="O152" s="262"/>
      <c r="P152" s="262"/>
      <c r="Q152" s="246" t="s">
        <v>530</v>
      </c>
    </row>
    <row r="153" ht="16.5" spans="1:17">
      <c r="A153" s="286">
        <v>605025</v>
      </c>
      <c r="B153" s="287" t="s">
        <v>703</v>
      </c>
      <c r="C153" s="262">
        <v>2734.018838</v>
      </c>
      <c r="D153" s="262">
        <v>2734.018838</v>
      </c>
      <c r="E153" s="262">
        <v>2679.018838</v>
      </c>
      <c r="F153" s="262">
        <v>55</v>
      </c>
      <c r="G153" s="262"/>
      <c r="H153" s="262"/>
      <c r="I153" s="262">
        <v>55</v>
      </c>
      <c r="J153" s="262"/>
      <c r="K153" s="262"/>
      <c r="L153" s="262"/>
      <c r="M153" s="262"/>
      <c r="N153" s="262"/>
      <c r="O153" s="262"/>
      <c r="P153" s="262"/>
      <c r="Q153" s="246" t="s">
        <v>530</v>
      </c>
    </row>
    <row r="154" ht="16.5" spans="1:17">
      <c r="A154" s="286">
        <v>605026</v>
      </c>
      <c r="B154" s="299" t="s">
        <v>704</v>
      </c>
      <c r="C154" s="262">
        <v>9591.303609</v>
      </c>
      <c r="D154" s="262">
        <v>9591.303609</v>
      </c>
      <c r="E154" s="262">
        <v>9506.303609</v>
      </c>
      <c r="F154" s="262">
        <v>85</v>
      </c>
      <c r="G154" s="262"/>
      <c r="H154" s="262"/>
      <c r="I154" s="262">
        <v>85</v>
      </c>
      <c r="J154" s="262"/>
      <c r="K154" s="262"/>
      <c r="L154" s="262"/>
      <c r="M154" s="262"/>
      <c r="N154" s="262"/>
      <c r="O154" s="262"/>
      <c r="P154" s="262"/>
      <c r="Q154" s="246" t="s">
        <v>530</v>
      </c>
    </row>
    <row r="155" ht="16.5" spans="1:17">
      <c r="A155" s="286">
        <v>605027</v>
      </c>
      <c r="B155" s="299" t="s">
        <v>705</v>
      </c>
      <c r="C155" s="262">
        <v>5458.344538</v>
      </c>
      <c r="D155" s="262">
        <v>5458.344538</v>
      </c>
      <c r="E155" s="262">
        <v>5398.344538</v>
      </c>
      <c r="F155" s="262">
        <v>60</v>
      </c>
      <c r="G155" s="262"/>
      <c r="H155" s="262"/>
      <c r="I155" s="262">
        <v>60</v>
      </c>
      <c r="J155" s="262"/>
      <c r="K155" s="262"/>
      <c r="L155" s="262"/>
      <c r="M155" s="262"/>
      <c r="N155" s="262"/>
      <c r="O155" s="262"/>
      <c r="P155" s="262"/>
      <c r="Q155" s="246" t="s">
        <v>530</v>
      </c>
    </row>
    <row r="156" ht="16.5" spans="1:17">
      <c r="A156" s="286">
        <v>605028</v>
      </c>
      <c r="B156" s="299" t="s">
        <v>706</v>
      </c>
      <c r="C156" s="262">
        <v>4582.010566</v>
      </c>
      <c r="D156" s="262">
        <v>4582.010566</v>
      </c>
      <c r="E156" s="262">
        <v>4547.010566</v>
      </c>
      <c r="F156" s="262">
        <v>35</v>
      </c>
      <c r="G156" s="262"/>
      <c r="H156" s="262"/>
      <c r="I156" s="262">
        <v>35</v>
      </c>
      <c r="J156" s="262"/>
      <c r="K156" s="262"/>
      <c r="L156" s="262"/>
      <c r="M156" s="262"/>
      <c r="N156" s="262"/>
      <c r="O156" s="262"/>
      <c r="P156" s="262"/>
      <c r="Q156" s="246" t="s">
        <v>530</v>
      </c>
    </row>
    <row r="157" ht="16.5" spans="1:17">
      <c r="A157" s="286">
        <v>605029</v>
      </c>
      <c r="B157" s="299" t="s">
        <v>707</v>
      </c>
      <c r="C157" s="262">
        <v>4675.489419</v>
      </c>
      <c r="D157" s="262">
        <v>4675.489419</v>
      </c>
      <c r="E157" s="262">
        <v>4630.489419</v>
      </c>
      <c r="F157" s="262">
        <v>45</v>
      </c>
      <c r="G157" s="262"/>
      <c r="H157" s="262"/>
      <c r="I157" s="262">
        <v>45</v>
      </c>
      <c r="J157" s="262"/>
      <c r="K157" s="262"/>
      <c r="L157" s="262"/>
      <c r="M157" s="262"/>
      <c r="N157" s="262"/>
      <c r="O157" s="262"/>
      <c r="P157" s="262"/>
      <c r="Q157" s="246" t="s">
        <v>530</v>
      </c>
    </row>
    <row r="158" ht="16.5" spans="1:17">
      <c r="A158" s="286">
        <v>605030</v>
      </c>
      <c r="B158" s="299" t="s">
        <v>708</v>
      </c>
      <c r="C158" s="262">
        <v>3281.748101</v>
      </c>
      <c r="D158" s="262">
        <v>3281.748101</v>
      </c>
      <c r="E158" s="262">
        <v>3268.748101</v>
      </c>
      <c r="F158" s="262">
        <v>13</v>
      </c>
      <c r="G158" s="262"/>
      <c r="H158" s="262"/>
      <c r="I158" s="262">
        <v>13</v>
      </c>
      <c r="J158" s="262"/>
      <c r="K158" s="262"/>
      <c r="L158" s="262"/>
      <c r="M158" s="262"/>
      <c r="N158" s="262"/>
      <c r="O158" s="262"/>
      <c r="P158" s="262"/>
      <c r="Q158" s="246" t="s">
        <v>530</v>
      </c>
    </row>
    <row r="159" ht="16.5" spans="1:17">
      <c r="A159" s="286">
        <v>605031</v>
      </c>
      <c r="B159" s="299" t="s">
        <v>709</v>
      </c>
      <c r="C159" s="262">
        <v>4463.428233</v>
      </c>
      <c r="D159" s="262">
        <v>4463.428233</v>
      </c>
      <c r="E159" s="262">
        <v>4409.428233</v>
      </c>
      <c r="F159" s="262">
        <v>54</v>
      </c>
      <c r="G159" s="262"/>
      <c r="H159" s="262"/>
      <c r="I159" s="262">
        <v>54</v>
      </c>
      <c r="J159" s="262"/>
      <c r="K159" s="262"/>
      <c r="L159" s="262"/>
      <c r="M159" s="262"/>
      <c r="N159" s="262"/>
      <c r="O159" s="262"/>
      <c r="P159" s="262"/>
      <c r="Q159" s="246" t="s">
        <v>530</v>
      </c>
    </row>
    <row r="160" ht="16.5" spans="1:17">
      <c r="A160" s="286">
        <v>605032</v>
      </c>
      <c r="B160" s="299" t="s">
        <v>710</v>
      </c>
      <c r="C160" s="262">
        <v>6498.099478</v>
      </c>
      <c r="D160" s="262">
        <v>6498.099478</v>
      </c>
      <c r="E160" s="262">
        <v>6458.099478</v>
      </c>
      <c r="F160" s="262">
        <v>40</v>
      </c>
      <c r="G160" s="262"/>
      <c r="H160" s="262"/>
      <c r="I160" s="262">
        <v>40</v>
      </c>
      <c r="J160" s="262"/>
      <c r="K160" s="262"/>
      <c r="L160" s="262"/>
      <c r="M160" s="262"/>
      <c r="N160" s="262"/>
      <c r="O160" s="262"/>
      <c r="P160" s="262"/>
      <c r="Q160" s="246" t="s">
        <v>530</v>
      </c>
    </row>
    <row r="161" ht="16.5" spans="1:17">
      <c r="A161" s="286">
        <v>605033</v>
      </c>
      <c r="B161" s="299" t="s">
        <v>711</v>
      </c>
      <c r="C161" s="262">
        <v>3136.987363</v>
      </c>
      <c r="D161" s="262">
        <v>3136.987363</v>
      </c>
      <c r="E161" s="262">
        <v>3096.987363</v>
      </c>
      <c r="F161" s="262">
        <v>40</v>
      </c>
      <c r="G161" s="262"/>
      <c r="H161" s="262"/>
      <c r="I161" s="262">
        <v>40</v>
      </c>
      <c r="J161" s="262"/>
      <c r="K161" s="262"/>
      <c r="L161" s="262"/>
      <c r="M161" s="262"/>
      <c r="N161" s="262"/>
      <c r="O161" s="262"/>
      <c r="P161" s="262"/>
      <c r="Q161" s="246" t="s">
        <v>530</v>
      </c>
    </row>
    <row r="162" ht="16.5" spans="1:17">
      <c r="A162" s="286">
        <v>605034</v>
      </c>
      <c r="B162" s="299" t="s">
        <v>712</v>
      </c>
      <c r="C162" s="262">
        <v>3568.289217</v>
      </c>
      <c r="D162" s="262">
        <v>3568.289217</v>
      </c>
      <c r="E162" s="262">
        <v>3538.289217</v>
      </c>
      <c r="F162" s="262">
        <v>30</v>
      </c>
      <c r="G162" s="262"/>
      <c r="H162" s="262"/>
      <c r="I162" s="262">
        <v>30</v>
      </c>
      <c r="J162" s="262"/>
      <c r="K162" s="262"/>
      <c r="L162" s="262"/>
      <c r="M162" s="262"/>
      <c r="N162" s="262"/>
      <c r="O162" s="262"/>
      <c r="P162" s="262"/>
      <c r="Q162" s="246" t="s">
        <v>530</v>
      </c>
    </row>
    <row r="163" ht="16.5" spans="1:17">
      <c r="A163" s="286">
        <v>605035</v>
      </c>
      <c r="B163" s="299" t="s">
        <v>713</v>
      </c>
      <c r="C163" s="262">
        <v>6538.4702</v>
      </c>
      <c r="D163" s="262">
        <v>6538.4702</v>
      </c>
      <c r="E163" s="262">
        <v>6532.4702</v>
      </c>
      <c r="F163" s="262">
        <v>6</v>
      </c>
      <c r="G163" s="262"/>
      <c r="H163" s="262"/>
      <c r="I163" s="262">
        <v>6</v>
      </c>
      <c r="J163" s="262"/>
      <c r="K163" s="262"/>
      <c r="L163" s="262"/>
      <c r="M163" s="262"/>
      <c r="N163" s="262"/>
      <c r="O163" s="262"/>
      <c r="P163" s="262"/>
      <c r="Q163" s="246" t="s">
        <v>530</v>
      </c>
    </row>
    <row r="164" ht="16.5" spans="1:17">
      <c r="A164" s="286">
        <v>605036</v>
      </c>
      <c r="B164" s="299" t="s">
        <v>714</v>
      </c>
      <c r="C164" s="262">
        <v>4214.44205</v>
      </c>
      <c r="D164" s="262">
        <v>4214.44205</v>
      </c>
      <c r="E164" s="262">
        <v>4189.64205</v>
      </c>
      <c r="F164" s="262">
        <v>24.8</v>
      </c>
      <c r="G164" s="262"/>
      <c r="H164" s="262"/>
      <c r="I164" s="262">
        <v>24.8</v>
      </c>
      <c r="J164" s="262"/>
      <c r="K164" s="262"/>
      <c r="L164" s="262"/>
      <c r="M164" s="262"/>
      <c r="N164" s="262"/>
      <c r="O164" s="262"/>
      <c r="P164" s="262"/>
      <c r="Q164" s="246" t="s">
        <v>530</v>
      </c>
    </row>
    <row r="165" ht="16.5" spans="1:17">
      <c r="A165" s="286">
        <v>605037</v>
      </c>
      <c r="B165" s="299" t="s">
        <v>715</v>
      </c>
      <c r="C165" s="262">
        <v>602.234428</v>
      </c>
      <c r="D165" s="262">
        <v>602.234428</v>
      </c>
      <c r="E165" s="262">
        <v>422.234428</v>
      </c>
      <c r="F165" s="262">
        <v>180</v>
      </c>
      <c r="G165" s="262"/>
      <c r="H165" s="262"/>
      <c r="I165" s="262">
        <v>180</v>
      </c>
      <c r="J165" s="262"/>
      <c r="K165" s="262"/>
      <c r="L165" s="262"/>
      <c r="M165" s="262"/>
      <c r="N165" s="262"/>
      <c r="O165" s="262"/>
      <c r="P165" s="262"/>
      <c r="Q165" s="246" t="s">
        <v>530</v>
      </c>
    </row>
    <row r="166" ht="16.5" spans="1:17">
      <c r="A166" s="286">
        <v>605038</v>
      </c>
      <c r="B166" s="299" t="s">
        <v>716</v>
      </c>
      <c r="C166" s="262">
        <v>1573.172774</v>
      </c>
      <c r="D166" s="262">
        <v>1573.172774</v>
      </c>
      <c r="E166" s="262">
        <v>1573.172774</v>
      </c>
      <c r="F166" s="262"/>
      <c r="G166" s="262"/>
      <c r="H166" s="262"/>
      <c r="I166" s="262"/>
      <c r="J166" s="262"/>
      <c r="K166" s="262"/>
      <c r="L166" s="262"/>
      <c r="M166" s="262"/>
      <c r="N166" s="262"/>
      <c r="O166" s="262"/>
      <c r="P166" s="262"/>
      <c r="Q166" s="246" t="s">
        <v>530</v>
      </c>
    </row>
    <row r="167" ht="16.5" spans="1:17">
      <c r="A167" s="286">
        <v>605039</v>
      </c>
      <c r="B167" s="299" t="s">
        <v>717</v>
      </c>
      <c r="C167" s="262">
        <v>2678.956054</v>
      </c>
      <c r="D167" s="262">
        <v>2678.956054</v>
      </c>
      <c r="E167" s="262">
        <v>2678.956054</v>
      </c>
      <c r="F167" s="262"/>
      <c r="G167" s="262"/>
      <c r="H167" s="262"/>
      <c r="I167" s="262"/>
      <c r="J167" s="262"/>
      <c r="K167" s="262"/>
      <c r="L167" s="262"/>
      <c r="M167" s="262"/>
      <c r="N167" s="262"/>
      <c r="O167" s="262"/>
      <c r="P167" s="262"/>
      <c r="Q167" s="246" t="s">
        <v>530</v>
      </c>
    </row>
    <row r="168" ht="16.5" spans="1:17">
      <c r="A168" s="286">
        <v>605041</v>
      </c>
      <c r="B168" s="299" t="s">
        <v>718</v>
      </c>
      <c r="C168" s="262">
        <v>1426.326803</v>
      </c>
      <c r="D168" s="262">
        <v>1426.326803</v>
      </c>
      <c r="E168" s="262">
        <v>1426.326803</v>
      </c>
      <c r="F168" s="262"/>
      <c r="G168" s="262"/>
      <c r="H168" s="262"/>
      <c r="I168" s="262"/>
      <c r="J168" s="262"/>
      <c r="K168" s="262"/>
      <c r="L168" s="262"/>
      <c r="M168" s="262"/>
      <c r="N168" s="262"/>
      <c r="O168" s="262"/>
      <c r="P168" s="262"/>
      <c r="Q168" s="246" t="s">
        <v>530</v>
      </c>
    </row>
    <row r="169" ht="16.5" spans="1:17">
      <c r="A169" s="286">
        <v>605042</v>
      </c>
      <c r="B169" s="299" t="s">
        <v>719</v>
      </c>
      <c r="C169" s="262">
        <v>2522.473931</v>
      </c>
      <c r="D169" s="262">
        <v>2522.473931</v>
      </c>
      <c r="E169" s="262">
        <v>2522.473931</v>
      </c>
      <c r="F169" s="262"/>
      <c r="G169" s="262"/>
      <c r="H169" s="262"/>
      <c r="I169" s="262"/>
      <c r="J169" s="262"/>
      <c r="K169" s="262"/>
      <c r="L169" s="262"/>
      <c r="M169" s="262"/>
      <c r="N169" s="262"/>
      <c r="O169" s="262"/>
      <c r="P169" s="262"/>
      <c r="Q169" s="246" t="s">
        <v>530</v>
      </c>
    </row>
    <row r="170" ht="16.5" spans="1:17">
      <c r="A170" s="286">
        <v>605043</v>
      </c>
      <c r="B170" s="299" t="s">
        <v>720</v>
      </c>
      <c r="C170" s="262">
        <v>5094.715634</v>
      </c>
      <c r="D170" s="262">
        <v>5094.715634</v>
      </c>
      <c r="E170" s="262">
        <v>5094.715634</v>
      </c>
      <c r="F170" s="262"/>
      <c r="G170" s="262"/>
      <c r="H170" s="262"/>
      <c r="I170" s="262"/>
      <c r="J170" s="262"/>
      <c r="K170" s="262"/>
      <c r="L170" s="262"/>
      <c r="M170" s="262"/>
      <c r="N170" s="262"/>
      <c r="O170" s="262"/>
      <c r="P170" s="262"/>
      <c r="Q170" s="246" t="s">
        <v>530</v>
      </c>
    </row>
    <row r="171" ht="16.5" spans="1:17">
      <c r="A171" s="286">
        <v>605044</v>
      </c>
      <c r="B171" s="299" t="s">
        <v>721</v>
      </c>
      <c r="C171" s="262">
        <v>4350.42371</v>
      </c>
      <c r="D171" s="262">
        <v>4350.42371</v>
      </c>
      <c r="E171" s="262">
        <v>4350.42371</v>
      </c>
      <c r="F171" s="262"/>
      <c r="G171" s="262"/>
      <c r="H171" s="262"/>
      <c r="I171" s="262"/>
      <c r="J171" s="262"/>
      <c r="K171" s="262"/>
      <c r="L171" s="262"/>
      <c r="M171" s="262"/>
      <c r="N171" s="262"/>
      <c r="O171" s="262"/>
      <c r="P171" s="262"/>
      <c r="Q171" s="246" t="s">
        <v>530</v>
      </c>
    </row>
    <row r="172" ht="16.5" spans="1:17">
      <c r="A172" s="286">
        <v>605045</v>
      </c>
      <c r="B172" s="299" t="s">
        <v>722</v>
      </c>
      <c r="C172" s="262">
        <v>1969.662933</v>
      </c>
      <c r="D172" s="262">
        <v>1969.662933</v>
      </c>
      <c r="E172" s="262">
        <v>1969.662933</v>
      </c>
      <c r="F172" s="262"/>
      <c r="G172" s="262"/>
      <c r="H172" s="262"/>
      <c r="I172" s="262"/>
      <c r="J172" s="262"/>
      <c r="K172" s="262"/>
      <c r="L172" s="262"/>
      <c r="M172" s="262"/>
      <c r="N172" s="262"/>
      <c r="O172" s="262"/>
      <c r="P172" s="262"/>
      <c r="Q172" s="246" t="s">
        <v>530</v>
      </c>
    </row>
    <row r="173" ht="16.5" spans="1:17">
      <c r="A173" s="286">
        <v>605046</v>
      </c>
      <c r="B173" s="299" t="s">
        <v>723</v>
      </c>
      <c r="C173" s="262">
        <v>2689.067925</v>
      </c>
      <c r="D173" s="262">
        <v>2689.067925</v>
      </c>
      <c r="E173" s="262">
        <v>2689.067925</v>
      </c>
      <c r="F173" s="262"/>
      <c r="G173" s="262"/>
      <c r="H173" s="262"/>
      <c r="I173" s="262"/>
      <c r="J173" s="262"/>
      <c r="K173" s="262"/>
      <c r="L173" s="262"/>
      <c r="M173" s="262"/>
      <c r="N173" s="262"/>
      <c r="O173" s="262"/>
      <c r="P173" s="262"/>
      <c r="Q173" s="246" t="s">
        <v>530</v>
      </c>
    </row>
    <row r="174" ht="16.5" spans="1:17">
      <c r="A174" s="286">
        <v>605047</v>
      </c>
      <c r="B174" s="299" t="s">
        <v>724</v>
      </c>
      <c r="C174" s="262">
        <v>2100.11584</v>
      </c>
      <c r="D174" s="262">
        <v>2100.11584</v>
      </c>
      <c r="E174" s="262">
        <v>2100.11584</v>
      </c>
      <c r="F174" s="262"/>
      <c r="G174" s="262"/>
      <c r="H174" s="262"/>
      <c r="I174" s="262"/>
      <c r="J174" s="262"/>
      <c r="K174" s="262"/>
      <c r="L174" s="262"/>
      <c r="M174" s="262"/>
      <c r="N174" s="262"/>
      <c r="O174" s="262"/>
      <c r="P174" s="262"/>
      <c r="Q174" s="246" t="s">
        <v>530</v>
      </c>
    </row>
    <row r="175" ht="16.5" spans="1:17">
      <c r="A175" s="286">
        <v>605048</v>
      </c>
      <c r="B175" s="299" t="s">
        <v>725</v>
      </c>
      <c r="C175" s="262">
        <v>1865.744522</v>
      </c>
      <c r="D175" s="262">
        <v>1865.744522</v>
      </c>
      <c r="E175" s="262">
        <v>1865.744522</v>
      </c>
      <c r="F175" s="262"/>
      <c r="G175" s="262"/>
      <c r="H175" s="262"/>
      <c r="I175" s="262"/>
      <c r="J175" s="262"/>
      <c r="K175" s="262"/>
      <c r="L175" s="262"/>
      <c r="M175" s="262"/>
      <c r="N175" s="262"/>
      <c r="O175" s="262"/>
      <c r="P175" s="262"/>
      <c r="Q175" s="246" t="s">
        <v>530</v>
      </c>
    </row>
    <row r="176" ht="16.5" spans="1:17">
      <c r="A176" s="286">
        <v>605049</v>
      </c>
      <c r="B176" s="299" t="s">
        <v>726</v>
      </c>
      <c r="C176" s="262">
        <v>2840.127993</v>
      </c>
      <c r="D176" s="262">
        <v>2540.127993</v>
      </c>
      <c r="E176" s="262">
        <v>2540.127993</v>
      </c>
      <c r="F176" s="262"/>
      <c r="G176" s="262"/>
      <c r="H176" s="262"/>
      <c r="I176" s="262"/>
      <c r="J176" s="262">
        <v>300</v>
      </c>
      <c r="K176" s="262"/>
      <c r="L176" s="262"/>
      <c r="M176" s="262"/>
      <c r="N176" s="262"/>
      <c r="O176" s="262"/>
      <c r="P176" s="262"/>
      <c r="Q176" s="246" t="s">
        <v>530</v>
      </c>
    </row>
    <row r="177" ht="16.5" spans="1:17">
      <c r="A177" s="286">
        <v>605050</v>
      </c>
      <c r="B177" s="299" t="s">
        <v>727</v>
      </c>
      <c r="C177" s="262">
        <v>2913.808909</v>
      </c>
      <c r="D177" s="262">
        <v>2913.808909</v>
      </c>
      <c r="E177" s="262">
        <v>2913.808909</v>
      </c>
      <c r="F177" s="262"/>
      <c r="G177" s="262"/>
      <c r="H177" s="262"/>
      <c r="I177" s="262"/>
      <c r="J177" s="262"/>
      <c r="K177" s="262"/>
      <c r="L177" s="262"/>
      <c r="M177" s="262"/>
      <c r="N177" s="262"/>
      <c r="O177" s="262"/>
      <c r="P177" s="262"/>
      <c r="Q177" s="246" t="s">
        <v>530</v>
      </c>
    </row>
    <row r="178" ht="16.5" spans="1:17">
      <c r="A178" s="286">
        <v>605051</v>
      </c>
      <c r="B178" s="299" t="s">
        <v>728</v>
      </c>
      <c r="C178" s="262">
        <v>1611.058014</v>
      </c>
      <c r="D178" s="262">
        <v>1611.058014</v>
      </c>
      <c r="E178" s="262">
        <v>1059.338014</v>
      </c>
      <c r="F178" s="262">
        <v>551.72</v>
      </c>
      <c r="G178" s="262"/>
      <c r="H178" s="262"/>
      <c r="I178" s="262">
        <v>551.72</v>
      </c>
      <c r="J178" s="262"/>
      <c r="K178" s="262"/>
      <c r="L178" s="262"/>
      <c r="M178" s="262"/>
      <c r="N178" s="262"/>
      <c r="O178" s="262"/>
      <c r="P178" s="262"/>
      <c r="Q178" s="246" t="s">
        <v>530</v>
      </c>
    </row>
    <row r="179" ht="16.5" spans="1:17">
      <c r="A179" s="286">
        <v>605052</v>
      </c>
      <c r="B179" s="299" t="s">
        <v>729</v>
      </c>
      <c r="C179" s="262">
        <v>591.700915</v>
      </c>
      <c r="D179" s="262">
        <v>591.700915</v>
      </c>
      <c r="E179" s="262">
        <v>362.740915</v>
      </c>
      <c r="F179" s="262">
        <v>228.96</v>
      </c>
      <c r="G179" s="262"/>
      <c r="H179" s="262"/>
      <c r="I179" s="262">
        <v>228.96</v>
      </c>
      <c r="J179" s="262"/>
      <c r="K179" s="262"/>
      <c r="L179" s="262"/>
      <c r="M179" s="262"/>
      <c r="N179" s="262"/>
      <c r="O179" s="262"/>
      <c r="P179" s="262"/>
      <c r="Q179" s="246" t="s">
        <v>530</v>
      </c>
    </row>
    <row r="180" ht="16" customHeight="1" spans="1:17">
      <c r="A180" s="286">
        <v>605053</v>
      </c>
      <c r="B180" s="290" t="s">
        <v>730</v>
      </c>
      <c r="C180" s="262">
        <v>1609.272974</v>
      </c>
      <c r="D180" s="262">
        <v>1009.272974</v>
      </c>
      <c r="E180" s="262">
        <v>1009.272974</v>
      </c>
      <c r="F180" s="262"/>
      <c r="G180" s="262"/>
      <c r="H180" s="262"/>
      <c r="I180" s="262"/>
      <c r="J180" s="262">
        <v>600</v>
      </c>
      <c r="K180" s="262"/>
      <c r="L180" s="262"/>
      <c r="M180" s="262"/>
      <c r="N180" s="262"/>
      <c r="O180" s="262"/>
      <c r="P180" s="262"/>
      <c r="Q180" s="246" t="s">
        <v>530</v>
      </c>
    </row>
    <row r="181" ht="17" customHeight="1" spans="1:17">
      <c r="A181" s="286">
        <v>605054</v>
      </c>
      <c r="B181" s="290" t="s">
        <v>731</v>
      </c>
      <c r="C181" s="262">
        <v>629.527531</v>
      </c>
      <c r="D181" s="262">
        <v>629.527531</v>
      </c>
      <c r="E181" s="262">
        <v>629.527531</v>
      </c>
      <c r="F181" s="262"/>
      <c r="G181" s="262"/>
      <c r="H181" s="262"/>
      <c r="I181" s="262"/>
      <c r="J181" s="262"/>
      <c r="K181" s="262"/>
      <c r="L181" s="262"/>
      <c r="M181" s="262"/>
      <c r="N181" s="262"/>
      <c r="O181" s="262"/>
      <c r="P181" s="262"/>
      <c r="Q181" s="246" t="s">
        <v>530</v>
      </c>
    </row>
    <row r="182" ht="16.5" spans="1:17">
      <c r="A182" s="286">
        <v>606001</v>
      </c>
      <c r="B182" s="290" t="s">
        <v>732</v>
      </c>
      <c r="C182" s="262">
        <v>666.094323</v>
      </c>
      <c r="D182" s="262">
        <v>666.094323</v>
      </c>
      <c r="E182" s="262">
        <v>666.094323</v>
      </c>
      <c r="F182" s="262"/>
      <c r="G182" s="262"/>
      <c r="H182" s="262"/>
      <c r="I182" s="262"/>
      <c r="J182" s="262"/>
      <c r="K182" s="262"/>
      <c r="L182" s="262"/>
      <c r="M182" s="262"/>
      <c r="N182" s="262"/>
      <c r="O182" s="262"/>
      <c r="P182" s="262"/>
      <c r="Q182" s="246" t="s">
        <v>530</v>
      </c>
    </row>
    <row r="183" ht="16.5" spans="1:17">
      <c r="A183" s="286">
        <v>607001</v>
      </c>
      <c r="B183" s="290" t="s">
        <v>733</v>
      </c>
      <c r="C183" s="262">
        <v>379.862162</v>
      </c>
      <c r="D183" s="262">
        <v>379.862162</v>
      </c>
      <c r="E183" s="262">
        <v>379.862162</v>
      </c>
      <c r="F183" s="262"/>
      <c r="G183" s="262"/>
      <c r="H183" s="262"/>
      <c r="I183" s="262"/>
      <c r="J183" s="262"/>
      <c r="K183" s="262"/>
      <c r="L183" s="262"/>
      <c r="M183" s="262"/>
      <c r="N183" s="262"/>
      <c r="O183" s="262"/>
      <c r="P183" s="262"/>
      <c r="Q183" s="246" t="s">
        <v>530</v>
      </c>
    </row>
    <row r="184" ht="16.5" spans="1:17">
      <c r="A184" s="286">
        <v>608001</v>
      </c>
      <c r="B184" s="290" t="s">
        <v>734</v>
      </c>
      <c r="C184" s="262">
        <v>947.233166</v>
      </c>
      <c r="D184" s="262">
        <v>947.233166</v>
      </c>
      <c r="E184" s="262">
        <v>947.233166</v>
      </c>
      <c r="F184" s="262"/>
      <c r="G184" s="262"/>
      <c r="H184" s="262"/>
      <c r="I184" s="262"/>
      <c r="J184" s="262"/>
      <c r="K184" s="262"/>
      <c r="L184" s="262"/>
      <c r="M184" s="262"/>
      <c r="N184" s="262"/>
      <c r="O184" s="262"/>
      <c r="P184" s="262"/>
      <c r="Q184" s="246" t="s">
        <v>530</v>
      </c>
    </row>
    <row r="185" ht="16.5" spans="1:17">
      <c r="A185" s="286">
        <v>609001</v>
      </c>
      <c r="B185" s="290" t="s">
        <v>735</v>
      </c>
      <c r="C185" s="262">
        <v>747.09861</v>
      </c>
      <c r="D185" s="262">
        <v>747.09861</v>
      </c>
      <c r="E185" s="262">
        <v>747.09861</v>
      </c>
      <c r="F185" s="262"/>
      <c r="G185" s="262"/>
      <c r="H185" s="262"/>
      <c r="I185" s="262"/>
      <c r="J185" s="262"/>
      <c r="K185" s="262"/>
      <c r="L185" s="262"/>
      <c r="M185" s="262"/>
      <c r="N185" s="262"/>
      <c r="O185" s="262"/>
      <c r="P185" s="262"/>
      <c r="Q185" s="246" t="s">
        <v>530</v>
      </c>
    </row>
    <row r="186" ht="16.5" spans="1:17">
      <c r="A186" s="286">
        <v>610001</v>
      </c>
      <c r="B186" s="287" t="s">
        <v>736</v>
      </c>
      <c r="C186" s="262">
        <v>287.749065</v>
      </c>
      <c r="D186" s="262">
        <v>287.749065</v>
      </c>
      <c r="E186" s="262">
        <v>287.749065</v>
      </c>
      <c r="F186" s="262"/>
      <c r="G186" s="262"/>
      <c r="H186" s="262"/>
      <c r="I186" s="262"/>
      <c r="J186" s="262"/>
      <c r="K186" s="262"/>
      <c r="L186" s="262"/>
      <c r="M186" s="262"/>
      <c r="N186" s="262"/>
      <c r="O186" s="262"/>
      <c r="P186" s="262"/>
      <c r="Q186" s="246" t="s">
        <v>530</v>
      </c>
    </row>
    <row r="187" ht="16.5" spans="1:17">
      <c r="A187" s="286">
        <v>611001</v>
      </c>
      <c r="B187" s="287" t="s">
        <v>737</v>
      </c>
      <c r="C187" s="262">
        <v>264.486179</v>
      </c>
      <c r="D187" s="262">
        <v>264.486179</v>
      </c>
      <c r="E187" s="262">
        <v>214.486179</v>
      </c>
      <c r="F187" s="262">
        <v>50</v>
      </c>
      <c r="G187" s="262"/>
      <c r="H187" s="262"/>
      <c r="I187" s="262">
        <v>50</v>
      </c>
      <c r="J187" s="262"/>
      <c r="K187" s="262"/>
      <c r="L187" s="262"/>
      <c r="M187" s="262"/>
      <c r="N187" s="262"/>
      <c r="O187" s="262"/>
      <c r="P187" s="262"/>
      <c r="Q187" s="246" t="s">
        <v>530</v>
      </c>
    </row>
    <row r="188" ht="16.5" spans="1:17">
      <c r="A188" s="286">
        <v>612001</v>
      </c>
      <c r="B188" s="287" t="s">
        <v>738</v>
      </c>
      <c r="C188" s="262">
        <v>102.933671</v>
      </c>
      <c r="D188" s="262">
        <v>102.933671</v>
      </c>
      <c r="E188" s="262">
        <v>102.933671</v>
      </c>
      <c r="F188" s="262"/>
      <c r="G188" s="262"/>
      <c r="H188" s="262"/>
      <c r="I188" s="262"/>
      <c r="J188" s="262"/>
      <c r="K188" s="262"/>
      <c r="L188" s="262"/>
      <c r="M188" s="262"/>
      <c r="N188" s="262"/>
      <c r="O188" s="262"/>
      <c r="P188" s="262"/>
      <c r="Q188" s="246" t="s">
        <v>530</v>
      </c>
    </row>
    <row r="189" ht="16.5" spans="1:17">
      <c r="A189" s="286"/>
      <c r="B189" s="300" t="s">
        <v>739</v>
      </c>
      <c r="C189" s="245">
        <f>C190+C191</f>
        <v>7195</v>
      </c>
      <c r="D189" s="245">
        <f>D190+D191</f>
        <v>7195</v>
      </c>
      <c r="E189" s="245">
        <f>E190+E191</f>
        <v>7195</v>
      </c>
      <c r="F189" s="245"/>
      <c r="G189" s="245"/>
      <c r="H189" s="245"/>
      <c r="I189" s="245"/>
      <c r="J189" s="245"/>
      <c r="K189" s="245"/>
      <c r="L189" s="245"/>
      <c r="M189" s="245"/>
      <c r="N189" s="245"/>
      <c r="O189" s="245"/>
      <c r="P189" s="245"/>
      <c r="Q189" s="246" t="s">
        <v>530</v>
      </c>
    </row>
    <row r="190" ht="16.5" spans="1:17">
      <c r="A190" s="286">
        <v>801001</v>
      </c>
      <c r="B190" s="46" t="s">
        <v>740</v>
      </c>
      <c r="C190" s="262">
        <v>195</v>
      </c>
      <c r="D190" s="262">
        <v>195</v>
      </c>
      <c r="E190" s="262">
        <v>195</v>
      </c>
      <c r="F190" s="262"/>
      <c r="G190" s="262"/>
      <c r="H190" s="262"/>
      <c r="I190" s="262"/>
      <c r="J190" s="262"/>
      <c r="K190" s="262"/>
      <c r="L190" s="262"/>
      <c r="M190" s="262"/>
      <c r="N190" s="262"/>
      <c r="O190" s="262"/>
      <c r="P190" s="262"/>
      <c r="Q190" s="246" t="s">
        <v>530</v>
      </c>
    </row>
    <row r="191" ht="16.5" spans="1:17">
      <c r="A191" s="286">
        <v>899001</v>
      </c>
      <c r="B191" s="292" t="s">
        <v>741</v>
      </c>
      <c r="C191" s="262">
        <v>7000</v>
      </c>
      <c r="D191" s="262">
        <v>7000</v>
      </c>
      <c r="E191" s="262">
        <v>7000</v>
      </c>
      <c r="F191" s="262"/>
      <c r="G191" s="262"/>
      <c r="H191" s="262"/>
      <c r="I191" s="262"/>
      <c r="J191" s="262"/>
      <c r="K191" s="262"/>
      <c r="L191" s="262"/>
      <c r="M191" s="262"/>
      <c r="N191" s="262"/>
      <c r="O191" s="262"/>
      <c r="P191" s="262"/>
      <c r="Q191" s="246" t="s">
        <v>530</v>
      </c>
    </row>
    <row r="192" ht="16.5" spans="1:17">
      <c r="A192" s="286"/>
      <c r="B192" s="300" t="s">
        <v>742</v>
      </c>
      <c r="C192" s="245">
        <f t="shared" ref="C192:I192" si="7">SUM(C193,C199,C206,C212,C217,C224,C229,C236,C243,C248,C253,C259,C264,C270,C276,C282)</f>
        <v>154308.77027</v>
      </c>
      <c r="D192" s="245">
        <f t="shared" si="7"/>
        <v>154308.77027</v>
      </c>
      <c r="E192" s="245">
        <f t="shared" si="7"/>
        <v>110609.77027</v>
      </c>
      <c r="F192" s="245">
        <f t="shared" si="7"/>
        <v>43699</v>
      </c>
      <c r="G192" s="245">
        <f t="shared" si="7"/>
        <v>400</v>
      </c>
      <c r="H192" s="245">
        <f t="shared" si="7"/>
        <v>0</v>
      </c>
      <c r="I192" s="245">
        <f t="shared" si="7"/>
        <v>43299</v>
      </c>
      <c r="J192" s="245"/>
      <c r="K192" s="245"/>
      <c r="L192" s="245"/>
      <c r="M192" s="245"/>
      <c r="N192" s="245"/>
      <c r="O192" s="245"/>
      <c r="P192" s="245"/>
      <c r="Q192" s="246" t="s">
        <v>530</v>
      </c>
    </row>
    <row r="193" ht="16.5" hidden="1" spans="1:17">
      <c r="A193" s="286"/>
      <c r="B193" s="301" t="s">
        <v>743</v>
      </c>
      <c r="C193" s="262">
        <v>2022.317682</v>
      </c>
      <c r="D193" s="262">
        <v>2022.317682</v>
      </c>
      <c r="E193" s="262">
        <v>2022.317682</v>
      </c>
      <c r="F193" s="262"/>
      <c r="G193" s="262"/>
      <c r="H193" s="262"/>
      <c r="I193" s="262"/>
      <c r="J193" s="302">
        <f t="shared" ref="J193:P193" si="8">SUMIF($A:$A,"806???",J:J)</f>
        <v>0</v>
      </c>
      <c r="K193" s="302">
        <f t="shared" si="8"/>
        <v>0</v>
      </c>
      <c r="L193" s="302">
        <f t="shared" si="8"/>
        <v>0</v>
      </c>
      <c r="M193" s="302">
        <f t="shared" si="8"/>
        <v>0</v>
      </c>
      <c r="N193" s="302">
        <f t="shared" si="8"/>
        <v>0</v>
      </c>
      <c r="O193" s="302">
        <f t="shared" si="8"/>
        <v>0</v>
      </c>
      <c r="P193" s="302">
        <f t="shared" si="8"/>
        <v>0</v>
      </c>
      <c r="Q193" s="303"/>
    </row>
    <row r="194" ht="16.5" hidden="1" spans="1:17">
      <c r="A194" s="286">
        <v>806001</v>
      </c>
      <c r="B194" s="287" t="s">
        <v>744</v>
      </c>
      <c r="C194" s="262">
        <v>1238.614291</v>
      </c>
      <c r="D194" s="262">
        <v>1238.614291</v>
      </c>
      <c r="E194" s="262">
        <v>1238.614291</v>
      </c>
      <c r="F194" s="262"/>
      <c r="G194" s="262"/>
      <c r="H194" s="262"/>
      <c r="I194" s="262"/>
      <c r="J194" s="262"/>
      <c r="K194" s="304"/>
      <c r="L194" s="304"/>
      <c r="M194" s="304"/>
      <c r="N194" s="304"/>
      <c r="O194" s="304"/>
      <c r="P194" s="304"/>
      <c r="Q194" s="303"/>
    </row>
    <row r="195" ht="16.5" hidden="1" spans="1:17">
      <c r="A195" s="286">
        <v>806002</v>
      </c>
      <c r="B195" s="287" t="s">
        <v>745</v>
      </c>
      <c r="C195" s="262">
        <v>252.942425</v>
      </c>
      <c r="D195" s="262">
        <v>252.942425</v>
      </c>
      <c r="E195" s="262">
        <v>252.942425</v>
      </c>
      <c r="F195" s="262"/>
      <c r="G195" s="262"/>
      <c r="H195" s="262"/>
      <c r="I195" s="262"/>
      <c r="J195" s="262"/>
      <c r="K195" s="304"/>
      <c r="L195" s="304"/>
      <c r="M195" s="304"/>
      <c r="N195" s="304"/>
      <c r="O195" s="304"/>
      <c r="P195" s="304"/>
      <c r="Q195" s="303"/>
    </row>
    <row r="196" ht="16.5" hidden="1" spans="1:17">
      <c r="A196" s="286">
        <v>806003</v>
      </c>
      <c r="B196" s="287" t="s">
        <v>746</v>
      </c>
      <c r="C196" s="262">
        <v>278.354309</v>
      </c>
      <c r="D196" s="262">
        <v>278.354309</v>
      </c>
      <c r="E196" s="262">
        <v>278.354309</v>
      </c>
      <c r="F196" s="262"/>
      <c r="G196" s="262"/>
      <c r="H196" s="262"/>
      <c r="I196" s="262"/>
      <c r="J196" s="262"/>
      <c r="K196" s="304"/>
      <c r="L196" s="304"/>
      <c r="M196" s="304"/>
      <c r="N196" s="304"/>
      <c r="O196" s="304"/>
      <c r="P196" s="304"/>
      <c r="Q196" s="303"/>
    </row>
    <row r="197" ht="16.5" hidden="1" spans="1:17">
      <c r="A197" s="286">
        <v>806004</v>
      </c>
      <c r="B197" s="287" t="s">
        <v>747</v>
      </c>
      <c r="C197" s="262">
        <v>146.622827</v>
      </c>
      <c r="D197" s="262">
        <v>146.622827</v>
      </c>
      <c r="E197" s="262">
        <v>146.622827</v>
      </c>
      <c r="F197" s="262"/>
      <c r="G197" s="262"/>
      <c r="H197" s="262"/>
      <c r="I197" s="262"/>
      <c r="J197" s="262"/>
      <c r="K197" s="304"/>
      <c r="L197" s="304"/>
      <c r="M197" s="304"/>
      <c r="N197" s="304"/>
      <c r="O197" s="304"/>
      <c r="P197" s="304"/>
      <c r="Q197" s="303"/>
    </row>
    <row r="198" ht="16.5" hidden="1" spans="1:17">
      <c r="A198" s="286">
        <v>806005</v>
      </c>
      <c r="B198" s="287" t="s">
        <v>748</v>
      </c>
      <c r="C198" s="262">
        <v>105.78383</v>
      </c>
      <c r="D198" s="262">
        <v>105.78383</v>
      </c>
      <c r="E198" s="262">
        <v>105.78383</v>
      </c>
      <c r="F198" s="262"/>
      <c r="G198" s="262"/>
      <c r="H198" s="262"/>
      <c r="I198" s="262"/>
      <c r="J198" s="262"/>
      <c r="K198" s="304"/>
      <c r="L198" s="304"/>
      <c r="M198" s="304"/>
      <c r="N198" s="304"/>
      <c r="O198" s="304"/>
      <c r="P198" s="304"/>
      <c r="Q198" s="303"/>
    </row>
    <row r="199" ht="16.5" hidden="1" spans="1:17">
      <c r="A199" s="286"/>
      <c r="B199" s="301" t="s">
        <v>749</v>
      </c>
      <c r="C199" s="262">
        <v>19615.106083</v>
      </c>
      <c r="D199" s="262">
        <v>19615.106083</v>
      </c>
      <c r="E199" s="262">
        <v>9715.106083</v>
      </c>
      <c r="F199" s="262">
        <v>9900</v>
      </c>
      <c r="G199" s="262"/>
      <c r="H199" s="262"/>
      <c r="I199" s="262">
        <v>9900</v>
      </c>
      <c r="J199" s="262">
        <f t="shared" ref="J199:P199" si="9">SUMIF($A:$A,"807???",J:J)</f>
        <v>0</v>
      </c>
      <c r="K199" s="302">
        <f t="shared" si="9"/>
        <v>0</v>
      </c>
      <c r="L199" s="302">
        <f t="shared" si="9"/>
        <v>0</v>
      </c>
      <c r="M199" s="302">
        <f t="shared" si="9"/>
        <v>0</v>
      </c>
      <c r="N199" s="302">
        <f t="shared" si="9"/>
        <v>0</v>
      </c>
      <c r="O199" s="302">
        <f t="shared" si="9"/>
        <v>0</v>
      </c>
      <c r="P199" s="302">
        <f t="shared" si="9"/>
        <v>0</v>
      </c>
      <c r="Q199" s="303"/>
    </row>
    <row r="200" ht="16.5" hidden="1" spans="1:17">
      <c r="A200" s="286">
        <v>807001</v>
      </c>
      <c r="B200" s="287" t="s">
        <v>750</v>
      </c>
      <c r="C200" s="262">
        <v>18917.057004</v>
      </c>
      <c r="D200" s="262">
        <v>18917.057004</v>
      </c>
      <c r="E200" s="262">
        <v>9017.057004</v>
      </c>
      <c r="F200" s="262">
        <v>9900</v>
      </c>
      <c r="G200" s="262"/>
      <c r="H200" s="262"/>
      <c r="I200" s="262">
        <v>9900</v>
      </c>
      <c r="J200" s="262"/>
      <c r="K200" s="304"/>
      <c r="L200" s="304"/>
      <c r="M200" s="304"/>
      <c r="N200" s="304"/>
      <c r="O200" s="304"/>
      <c r="P200" s="304"/>
      <c r="Q200" s="303"/>
    </row>
    <row r="201" ht="16.5" hidden="1" spans="1:17">
      <c r="A201" s="286">
        <v>807002</v>
      </c>
      <c r="B201" s="287" t="s">
        <v>751</v>
      </c>
      <c r="C201" s="262">
        <v>266.254116</v>
      </c>
      <c r="D201" s="262">
        <v>266.254116</v>
      </c>
      <c r="E201" s="262">
        <v>266.254116</v>
      </c>
      <c r="F201" s="262"/>
      <c r="G201" s="262"/>
      <c r="H201" s="262"/>
      <c r="I201" s="262"/>
      <c r="J201" s="262"/>
      <c r="K201" s="304"/>
      <c r="L201" s="304"/>
      <c r="M201" s="304"/>
      <c r="N201" s="304"/>
      <c r="O201" s="304"/>
      <c r="P201" s="304"/>
      <c r="Q201" s="303"/>
    </row>
    <row r="202" ht="16.5" hidden="1" spans="1:17">
      <c r="A202" s="286">
        <v>807005</v>
      </c>
      <c r="B202" s="287" t="s">
        <v>752</v>
      </c>
      <c r="C202" s="262">
        <v>102.767397</v>
      </c>
      <c r="D202" s="262">
        <v>102.767397</v>
      </c>
      <c r="E202" s="262">
        <v>102.767397</v>
      </c>
      <c r="F202" s="262"/>
      <c r="G202" s="262"/>
      <c r="H202" s="262"/>
      <c r="I202" s="262"/>
      <c r="J202" s="262"/>
      <c r="K202" s="304"/>
      <c r="L202" s="304"/>
      <c r="M202" s="304"/>
      <c r="N202" s="304"/>
      <c r="O202" s="304"/>
      <c r="P202" s="304"/>
      <c r="Q202" s="303"/>
    </row>
    <row r="203" ht="16.5" hidden="1" spans="1:17">
      <c r="A203" s="286">
        <v>807006</v>
      </c>
      <c r="B203" s="287" t="s">
        <v>753</v>
      </c>
      <c r="C203" s="262">
        <v>115.324498</v>
      </c>
      <c r="D203" s="262">
        <v>115.324498</v>
      </c>
      <c r="E203" s="262">
        <v>115.324498</v>
      </c>
      <c r="F203" s="262"/>
      <c r="G203" s="262"/>
      <c r="H203" s="262"/>
      <c r="I203" s="262"/>
      <c r="J203" s="262"/>
      <c r="K203" s="304"/>
      <c r="L203" s="304"/>
      <c r="M203" s="304"/>
      <c r="N203" s="304"/>
      <c r="O203" s="304"/>
      <c r="P203" s="304"/>
      <c r="Q203" s="303"/>
    </row>
    <row r="204" ht="16.5" hidden="1" spans="1:17">
      <c r="A204" s="286">
        <v>807007</v>
      </c>
      <c r="B204" s="287" t="s">
        <v>754</v>
      </c>
      <c r="C204" s="262">
        <v>108.669989</v>
      </c>
      <c r="D204" s="262">
        <v>108.669989</v>
      </c>
      <c r="E204" s="262">
        <v>108.669989</v>
      </c>
      <c r="F204" s="262"/>
      <c r="G204" s="262"/>
      <c r="H204" s="262"/>
      <c r="I204" s="262"/>
      <c r="J204" s="262"/>
      <c r="K204" s="304"/>
      <c r="L204" s="304"/>
      <c r="M204" s="304"/>
      <c r="N204" s="304"/>
      <c r="O204" s="304"/>
      <c r="P204" s="304"/>
      <c r="Q204" s="303"/>
    </row>
    <row r="205" ht="16.5" hidden="1" spans="1:17">
      <c r="A205" s="286">
        <v>807008</v>
      </c>
      <c r="B205" s="287" t="s">
        <v>755</v>
      </c>
      <c r="C205" s="262">
        <v>105.033079</v>
      </c>
      <c r="D205" s="262">
        <v>105.033079</v>
      </c>
      <c r="E205" s="262">
        <v>105.033079</v>
      </c>
      <c r="F205" s="262"/>
      <c r="G205" s="262"/>
      <c r="H205" s="262"/>
      <c r="I205" s="262"/>
      <c r="J205" s="262"/>
      <c r="K205" s="302"/>
      <c r="L205" s="302"/>
      <c r="M205" s="302"/>
      <c r="N205" s="302"/>
      <c r="O205" s="302"/>
      <c r="P205" s="302"/>
      <c r="Q205" s="303"/>
    </row>
    <row r="206" ht="16.5" hidden="1" spans="1:17">
      <c r="A206" s="286"/>
      <c r="B206" s="301" t="s">
        <v>756</v>
      </c>
      <c r="C206" s="262">
        <v>11125.521558</v>
      </c>
      <c r="D206" s="262">
        <v>11125.521558</v>
      </c>
      <c r="E206" s="262">
        <v>5125.521558</v>
      </c>
      <c r="F206" s="262">
        <v>6000</v>
      </c>
      <c r="G206" s="262"/>
      <c r="H206" s="262"/>
      <c r="I206" s="262">
        <v>6000</v>
      </c>
      <c r="J206" s="262">
        <f t="shared" ref="J206:P206" si="10">SUMIF($A:$A,"808???",J:J)</f>
        <v>0</v>
      </c>
      <c r="K206" s="302">
        <f t="shared" si="10"/>
        <v>0</v>
      </c>
      <c r="L206" s="302">
        <f t="shared" si="10"/>
        <v>0</v>
      </c>
      <c r="M206" s="302">
        <f t="shared" si="10"/>
        <v>0</v>
      </c>
      <c r="N206" s="302">
        <f t="shared" si="10"/>
        <v>0</v>
      </c>
      <c r="O206" s="302">
        <f t="shared" si="10"/>
        <v>0</v>
      </c>
      <c r="P206" s="302">
        <f t="shared" si="10"/>
        <v>0</v>
      </c>
      <c r="Q206" s="303"/>
    </row>
    <row r="207" ht="16.5" hidden="1" spans="1:17">
      <c r="A207" s="286">
        <v>808001</v>
      </c>
      <c r="B207" s="287" t="s">
        <v>757</v>
      </c>
      <c r="C207" s="262">
        <v>10569.102976</v>
      </c>
      <c r="D207" s="262">
        <v>10569.102976</v>
      </c>
      <c r="E207" s="262">
        <v>4569.102976</v>
      </c>
      <c r="F207" s="262">
        <v>6000</v>
      </c>
      <c r="G207" s="262"/>
      <c r="H207" s="262"/>
      <c r="I207" s="262">
        <v>6000</v>
      </c>
      <c r="J207" s="262"/>
      <c r="K207" s="304"/>
      <c r="L207" s="304"/>
      <c r="M207" s="304"/>
      <c r="N207" s="304"/>
      <c r="O207" s="304"/>
      <c r="P207" s="304"/>
      <c r="Q207" s="303"/>
    </row>
    <row r="208" ht="16.5" hidden="1" spans="1:17">
      <c r="A208" s="286">
        <v>808002</v>
      </c>
      <c r="B208" s="287" t="s">
        <v>758</v>
      </c>
      <c r="C208" s="262">
        <v>253.259903</v>
      </c>
      <c r="D208" s="262">
        <v>253.259903</v>
      </c>
      <c r="E208" s="262">
        <v>253.259903</v>
      </c>
      <c r="F208" s="262"/>
      <c r="G208" s="262"/>
      <c r="H208" s="262"/>
      <c r="I208" s="262"/>
      <c r="J208" s="262"/>
      <c r="K208" s="304"/>
      <c r="L208" s="304"/>
      <c r="M208" s="304"/>
      <c r="N208" s="304"/>
      <c r="O208" s="304"/>
      <c r="P208" s="304"/>
      <c r="Q208" s="303"/>
    </row>
    <row r="209" ht="16.5" hidden="1" spans="1:17">
      <c r="A209" s="286">
        <v>808004</v>
      </c>
      <c r="B209" s="287" t="s">
        <v>759</v>
      </c>
      <c r="C209" s="262">
        <v>65.102704</v>
      </c>
      <c r="D209" s="262">
        <v>65.102704</v>
      </c>
      <c r="E209" s="262">
        <v>65.102704</v>
      </c>
      <c r="F209" s="262"/>
      <c r="G209" s="262"/>
      <c r="H209" s="262"/>
      <c r="I209" s="262"/>
      <c r="J209" s="262"/>
      <c r="K209" s="304"/>
      <c r="L209" s="304"/>
      <c r="M209" s="304"/>
      <c r="N209" s="304"/>
      <c r="O209" s="304"/>
      <c r="P209" s="304"/>
      <c r="Q209" s="303"/>
    </row>
    <row r="210" ht="16.5" hidden="1" spans="1:17">
      <c r="A210" s="286">
        <v>808007</v>
      </c>
      <c r="B210" s="288" t="s">
        <v>760</v>
      </c>
      <c r="C210" s="262">
        <v>128.876913</v>
      </c>
      <c r="D210" s="262">
        <v>128.876913</v>
      </c>
      <c r="E210" s="262">
        <v>128.876913</v>
      </c>
      <c r="F210" s="262"/>
      <c r="G210" s="262"/>
      <c r="H210" s="262"/>
      <c r="I210" s="262"/>
      <c r="J210" s="262"/>
      <c r="K210" s="304"/>
      <c r="L210" s="304"/>
      <c r="M210" s="304"/>
      <c r="N210" s="304"/>
      <c r="O210" s="304"/>
      <c r="P210" s="304"/>
      <c r="Q210" s="303"/>
    </row>
    <row r="211" ht="16.5" hidden="1" spans="1:17">
      <c r="A211" s="286">
        <v>808008</v>
      </c>
      <c r="B211" s="288" t="s">
        <v>761</v>
      </c>
      <c r="C211" s="262">
        <v>109.179062</v>
      </c>
      <c r="D211" s="262">
        <v>109.179062</v>
      </c>
      <c r="E211" s="262">
        <v>109.179062</v>
      </c>
      <c r="F211" s="262"/>
      <c r="G211" s="262"/>
      <c r="H211" s="262"/>
      <c r="I211" s="262"/>
      <c r="J211" s="262"/>
      <c r="K211" s="304"/>
      <c r="L211" s="304"/>
      <c r="M211" s="304"/>
      <c r="N211" s="304"/>
      <c r="O211" s="304"/>
      <c r="P211" s="304"/>
      <c r="Q211" s="303"/>
    </row>
    <row r="212" ht="16.5" hidden="1" spans="1:17">
      <c r="A212" s="286"/>
      <c r="B212" s="301" t="s">
        <v>762</v>
      </c>
      <c r="C212" s="262">
        <v>4447.003027</v>
      </c>
      <c r="D212" s="262">
        <v>4447.003027</v>
      </c>
      <c r="E212" s="262">
        <v>2447.003027</v>
      </c>
      <c r="F212" s="262">
        <v>2000</v>
      </c>
      <c r="G212" s="262"/>
      <c r="H212" s="262"/>
      <c r="I212" s="262">
        <v>2000</v>
      </c>
      <c r="J212" s="262">
        <f t="shared" ref="J212:P212" si="11">SUMIF($A:$A,"809???",J:J)</f>
        <v>0</v>
      </c>
      <c r="K212" s="302">
        <f t="shared" si="11"/>
        <v>0</v>
      </c>
      <c r="L212" s="302">
        <f t="shared" si="11"/>
        <v>0</v>
      </c>
      <c r="M212" s="302">
        <f t="shared" si="11"/>
        <v>0</v>
      </c>
      <c r="N212" s="302">
        <f t="shared" si="11"/>
        <v>0</v>
      </c>
      <c r="O212" s="302">
        <f t="shared" si="11"/>
        <v>0</v>
      </c>
      <c r="P212" s="302">
        <f t="shared" si="11"/>
        <v>0</v>
      </c>
      <c r="Q212" s="303"/>
    </row>
    <row r="213" ht="16.5" hidden="1" spans="1:17">
      <c r="A213" s="286">
        <v>809001</v>
      </c>
      <c r="B213" s="287" t="s">
        <v>763</v>
      </c>
      <c r="C213" s="262">
        <v>3965.428022</v>
      </c>
      <c r="D213" s="262">
        <v>3965.428022</v>
      </c>
      <c r="E213" s="262">
        <v>1965.428022</v>
      </c>
      <c r="F213" s="262">
        <v>2000</v>
      </c>
      <c r="G213" s="262"/>
      <c r="H213" s="262"/>
      <c r="I213" s="262">
        <v>2000</v>
      </c>
      <c r="J213" s="262"/>
      <c r="K213" s="304"/>
      <c r="L213" s="304"/>
      <c r="M213" s="304"/>
      <c r="N213" s="304"/>
      <c r="O213" s="304"/>
      <c r="P213" s="304"/>
      <c r="Q213" s="303"/>
    </row>
    <row r="214" ht="16.5" hidden="1" spans="1:17">
      <c r="A214" s="286">
        <v>809002</v>
      </c>
      <c r="B214" s="287" t="s">
        <v>764</v>
      </c>
      <c r="C214" s="262">
        <v>266.672981</v>
      </c>
      <c r="D214" s="262">
        <v>266.672981</v>
      </c>
      <c r="E214" s="262">
        <v>266.672981</v>
      </c>
      <c r="F214" s="262"/>
      <c r="G214" s="262"/>
      <c r="H214" s="262"/>
      <c r="I214" s="262"/>
      <c r="J214" s="262"/>
      <c r="K214" s="304"/>
      <c r="L214" s="304"/>
      <c r="M214" s="304"/>
      <c r="N214" s="304"/>
      <c r="O214" s="304"/>
      <c r="P214" s="304"/>
      <c r="Q214" s="303"/>
    </row>
    <row r="215" ht="16.5" hidden="1" spans="1:17">
      <c r="A215" s="286">
        <v>809006</v>
      </c>
      <c r="B215" s="287" t="s">
        <v>765</v>
      </c>
      <c r="C215" s="262">
        <v>104.481634</v>
      </c>
      <c r="D215" s="262">
        <v>104.481634</v>
      </c>
      <c r="E215" s="262">
        <v>104.481634</v>
      </c>
      <c r="F215" s="262"/>
      <c r="G215" s="262"/>
      <c r="H215" s="262"/>
      <c r="I215" s="262"/>
      <c r="J215" s="262"/>
      <c r="K215" s="304"/>
      <c r="L215" s="304"/>
      <c r="M215" s="304"/>
      <c r="N215" s="304"/>
      <c r="O215" s="304"/>
      <c r="P215" s="304"/>
      <c r="Q215" s="303"/>
    </row>
    <row r="216" ht="16.5" hidden="1" spans="1:17">
      <c r="A216" s="286">
        <v>809007</v>
      </c>
      <c r="B216" s="287" t="s">
        <v>766</v>
      </c>
      <c r="C216" s="262">
        <v>110.42039</v>
      </c>
      <c r="D216" s="262">
        <v>110.42039</v>
      </c>
      <c r="E216" s="262">
        <v>110.42039</v>
      </c>
      <c r="F216" s="262"/>
      <c r="G216" s="262"/>
      <c r="H216" s="262"/>
      <c r="I216" s="262"/>
      <c r="J216" s="262"/>
      <c r="K216" s="304"/>
      <c r="L216" s="304"/>
      <c r="M216" s="304"/>
      <c r="N216" s="304"/>
      <c r="O216" s="304"/>
      <c r="P216" s="304"/>
      <c r="Q216" s="303"/>
    </row>
    <row r="217" ht="16.5" hidden="1" spans="1:17">
      <c r="A217" s="286"/>
      <c r="B217" s="301" t="s">
        <v>767</v>
      </c>
      <c r="C217" s="262">
        <v>26647.846504</v>
      </c>
      <c r="D217" s="262">
        <v>26647.846504</v>
      </c>
      <c r="E217" s="262">
        <v>17247.846504</v>
      </c>
      <c r="F217" s="262">
        <v>9400</v>
      </c>
      <c r="G217" s="262"/>
      <c r="H217" s="262"/>
      <c r="I217" s="262">
        <v>9400</v>
      </c>
      <c r="J217" s="262">
        <f t="shared" ref="J217:P217" si="12">SUMIF($A:$A,"810???",J:J)</f>
        <v>0</v>
      </c>
      <c r="K217" s="302">
        <f t="shared" si="12"/>
        <v>0</v>
      </c>
      <c r="L217" s="302">
        <f t="shared" si="12"/>
        <v>0</v>
      </c>
      <c r="M217" s="302">
        <f t="shared" si="12"/>
        <v>0</v>
      </c>
      <c r="N217" s="302">
        <f t="shared" si="12"/>
        <v>0</v>
      </c>
      <c r="O217" s="302">
        <f t="shared" si="12"/>
        <v>0</v>
      </c>
      <c r="P217" s="302">
        <f t="shared" si="12"/>
        <v>0</v>
      </c>
      <c r="Q217" s="303"/>
    </row>
    <row r="218" ht="16.5" hidden="1" spans="1:17">
      <c r="A218" s="286">
        <v>810001</v>
      </c>
      <c r="B218" s="287" t="s">
        <v>768</v>
      </c>
      <c r="C218" s="262">
        <v>25943.523024</v>
      </c>
      <c r="D218" s="262">
        <v>25943.523024</v>
      </c>
      <c r="E218" s="262">
        <v>16543.523024</v>
      </c>
      <c r="F218" s="262">
        <v>9400</v>
      </c>
      <c r="G218" s="262"/>
      <c r="H218" s="262"/>
      <c r="I218" s="262">
        <v>9400</v>
      </c>
      <c r="J218" s="262"/>
      <c r="K218" s="304"/>
      <c r="L218" s="304"/>
      <c r="M218" s="304"/>
      <c r="N218" s="304"/>
      <c r="O218" s="304"/>
      <c r="P218" s="304"/>
      <c r="Q218" s="303"/>
    </row>
    <row r="219" ht="16.5" hidden="1" spans="1:17">
      <c r="A219" s="286">
        <v>810002</v>
      </c>
      <c r="B219" s="287" t="s">
        <v>769</v>
      </c>
      <c r="C219" s="262">
        <v>234.51598</v>
      </c>
      <c r="D219" s="262">
        <v>234.51598</v>
      </c>
      <c r="E219" s="262">
        <v>234.51598</v>
      </c>
      <c r="F219" s="262"/>
      <c r="G219" s="262"/>
      <c r="H219" s="262"/>
      <c r="I219" s="262"/>
      <c r="J219" s="262"/>
      <c r="K219" s="304"/>
      <c r="L219" s="304"/>
      <c r="M219" s="304"/>
      <c r="N219" s="304"/>
      <c r="O219" s="304"/>
      <c r="P219" s="304"/>
      <c r="Q219" s="303"/>
    </row>
    <row r="220" ht="16.5" hidden="1" spans="1:17">
      <c r="A220" s="286">
        <v>810004</v>
      </c>
      <c r="B220" s="287" t="s">
        <v>770</v>
      </c>
      <c r="C220" s="262">
        <v>121.98659</v>
      </c>
      <c r="D220" s="262">
        <v>121.98659</v>
      </c>
      <c r="E220" s="262">
        <v>121.98659</v>
      </c>
      <c r="F220" s="262"/>
      <c r="G220" s="262"/>
      <c r="H220" s="262"/>
      <c r="I220" s="262"/>
      <c r="J220" s="262"/>
      <c r="K220" s="304"/>
      <c r="L220" s="304"/>
      <c r="M220" s="304"/>
      <c r="N220" s="304"/>
      <c r="O220" s="304"/>
      <c r="P220" s="304"/>
      <c r="Q220" s="303"/>
    </row>
    <row r="221" ht="16.5" hidden="1" spans="1:17">
      <c r="A221" s="286">
        <v>810005</v>
      </c>
      <c r="B221" s="287" t="s">
        <v>771</v>
      </c>
      <c r="C221" s="262">
        <v>117.791698</v>
      </c>
      <c r="D221" s="262">
        <v>117.791698</v>
      </c>
      <c r="E221" s="262">
        <v>117.791698</v>
      </c>
      <c r="F221" s="262"/>
      <c r="G221" s="262"/>
      <c r="H221" s="262"/>
      <c r="I221" s="262"/>
      <c r="J221" s="262"/>
      <c r="K221" s="304"/>
      <c r="L221" s="304"/>
      <c r="M221" s="304"/>
      <c r="N221" s="304"/>
      <c r="O221" s="304"/>
      <c r="P221" s="304"/>
      <c r="Q221" s="303"/>
    </row>
    <row r="222" ht="16.5" hidden="1" spans="1:17">
      <c r="A222" s="286">
        <v>810006</v>
      </c>
      <c r="B222" s="287" t="s">
        <v>772</v>
      </c>
      <c r="C222" s="262">
        <v>130.888536</v>
      </c>
      <c r="D222" s="262">
        <v>130.888536</v>
      </c>
      <c r="E222" s="262">
        <v>130.888536</v>
      </c>
      <c r="F222" s="262"/>
      <c r="G222" s="262"/>
      <c r="H222" s="262"/>
      <c r="I222" s="262"/>
      <c r="J222" s="262"/>
      <c r="K222" s="304"/>
      <c r="L222" s="304"/>
      <c r="M222" s="304"/>
      <c r="N222" s="304"/>
      <c r="O222" s="304"/>
      <c r="P222" s="304"/>
      <c r="Q222" s="303"/>
    </row>
    <row r="223" ht="16.5" hidden="1" spans="1:17">
      <c r="A223" s="286">
        <v>810008</v>
      </c>
      <c r="B223" s="287" t="s">
        <v>773</v>
      </c>
      <c r="C223" s="262">
        <v>99.140676</v>
      </c>
      <c r="D223" s="262">
        <v>99.140676</v>
      </c>
      <c r="E223" s="262">
        <v>99.140676</v>
      </c>
      <c r="F223" s="262"/>
      <c r="G223" s="262"/>
      <c r="H223" s="262"/>
      <c r="I223" s="262"/>
      <c r="J223" s="262"/>
      <c r="K223" s="302"/>
      <c r="L223" s="302"/>
      <c r="M223" s="302"/>
      <c r="N223" s="302"/>
      <c r="O223" s="302"/>
      <c r="P223" s="302"/>
      <c r="Q223" s="303"/>
    </row>
    <row r="224" ht="16.5" hidden="1" spans="1:17">
      <c r="A224" s="286"/>
      <c r="B224" s="301" t="s">
        <v>774</v>
      </c>
      <c r="C224" s="262">
        <v>2518.877507</v>
      </c>
      <c r="D224" s="262">
        <v>2518.877507</v>
      </c>
      <c r="E224" s="262">
        <v>2218.877507</v>
      </c>
      <c r="F224" s="262">
        <v>300</v>
      </c>
      <c r="G224" s="262"/>
      <c r="H224" s="262"/>
      <c r="I224" s="262">
        <v>300</v>
      </c>
      <c r="J224" s="262">
        <f t="shared" ref="J224:P224" si="13">SUMIF($A:$A,"811???",J:J)</f>
        <v>0</v>
      </c>
      <c r="K224" s="302">
        <f t="shared" si="13"/>
        <v>0</v>
      </c>
      <c r="L224" s="302">
        <f t="shared" si="13"/>
        <v>0</v>
      </c>
      <c r="M224" s="302">
        <f t="shared" si="13"/>
        <v>0</v>
      </c>
      <c r="N224" s="302">
        <f t="shared" si="13"/>
        <v>0</v>
      </c>
      <c r="O224" s="302">
        <f t="shared" si="13"/>
        <v>0</v>
      </c>
      <c r="P224" s="302">
        <f t="shared" si="13"/>
        <v>0</v>
      </c>
      <c r="Q224" s="303"/>
    </row>
    <row r="225" ht="16.5" hidden="1" spans="1:17">
      <c r="A225" s="286">
        <v>811001</v>
      </c>
      <c r="B225" s="287" t="s">
        <v>775</v>
      </c>
      <c r="C225" s="262">
        <v>2100.781667</v>
      </c>
      <c r="D225" s="262">
        <v>2100.781667</v>
      </c>
      <c r="E225" s="262">
        <v>1800.781667</v>
      </c>
      <c r="F225" s="262">
        <v>300</v>
      </c>
      <c r="G225" s="262"/>
      <c r="H225" s="262"/>
      <c r="I225" s="262">
        <v>300</v>
      </c>
      <c r="J225" s="262"/>
      <c r="K225" s="304"/>
      <c r="L225" s="304"/>
      <c r="M225" s="304"/>
      <c r="N225" s="304"/>
      <c r="O225" s="304"/>
      <c r="P225" s="304"/>
      <c r="Q225" s="303"/>
    </row>
    <row r="226" ht="16.5" hidden="1" spans="1:17">
      <c r="A226" s="286">
        <v>811002</v>
      </c>
      <c r="B226" s="287" t="s">
        <v>776</v>
      </c>
      <c r="C226" s="262">
        <v>220.914349</v>
      </c>
      <c r="D226" s="262">
        <v>220.914349</v>
      </c>
      <c r="E226" s="262">
        <v>220.914349</v>
      </c>
      <c r="F226" s="262"/>
      <c r="G226" s="262"/>
      <c r="H226" s="262"/>
      <c r="I226" s="262"/>
      <c r="J226" s="262"/>
      <c r="K226" s="304"/>
      <c r="L226" s="304"/>
      <c r="M226" s="304"/>
      <c r="N226" s="304"/>
      <c r="O226" s="304"/>
      <c r="P226" s="304"/>
      <c r="Q226" s="303"/>
    </row>
    <row r="227" ht="16.5" hidden="1" spans="1:17">
      <c r="A227" s="286">
        <v>811006</v>
      </c>
      <c r="B227" s="287" t="s">
        <v>777</v>
      </c>
      <c r="C227" s="262">
        <v>109.181531</v>
      </c>
      <c r="D227" s="262">
        <v>109.181531</v>
      </c>
      <c r="E227" s="262">
        <v>109.181531</v>
      </c>
      <c r="F227" s="262"/>
      <c r="G227" s="262"/>
      <c r="H227" s="262"/>
      <c r="I227" s="262"/>
      <c r="J227" s="262"/>
      <c r="K227" s="302"/>
      <c r="L227" s="302"/>
      <c r="M227" s="302"/>
      <c r="N227" s="302"/>
      <c r="O227" s="302"/>
      <c r="P227" s="302"/>
      <c r="Q227" s="303"/>
    </row>
    <row r="228" ht="16.5" hidden="1" spans="1:17">
      <c r="A228" s="286">
        <v>811007</v>
      </c>
      <c r="B228" s="287" t="s">
        <v>778</v>
      </c>
      <c r="C228" s="262">
        <v>87.99996</v>
      </c>
      <c r="D228" s="262">
        <v>87.99996</v>
      </c>
      <c r="E228" s="262">
        <v>87.99996</v>
      </c>
      <c r="F228" s="262"/>
      <c r="G228" s="262"/>
      <c r="H228" s="262"/>
      <c r="I228" s="262"/>
      <c r="J228" s="262"/>
      <c r="K228" s="302"/>
      <c r="L228" s="302"/>
      <c r="M228" s="302"/>
      <c r="N228" s="302"/>
      <c r="O228" s="302"/>
      <c r="P228" s="302"/>
      <c r="Q228" s="303"/>
    </row>
    <row r="229" ht="16.5" hidden="1" spans="1:17">
      <c r="A229" s="286"/>
      <c r="B229" s="301" t="s">
        <v>779</v>
      </c>
      <c r="C229" s="262">
        <v>14252.529791</v>
      </c>
      <c r="D229" s="262">
        <v>14252.529791</v>
      </c>
      <c r="E229" s="262">
        <v>5252.529791</v>
      </c>
      <c r="F229" s="262">
        <v>9000</v>
      </c>
      <c r="G229" s="262"/>
      <c r="H229" s="262"/>
      <c r="I229" s="262">
        <v>9000</v>
      </c>
      <c r="J229" s="262">
        <f t="shared" ref="J229:P229" si="14">SUMIF($A:$A,"812???",J:J)</f>
        <v>0</v>
      </c>
      <c r="K229" s="302">
        <f t="shared" si="14"/>
        <v>0</v>
      </c>
      <c r="L229" s="302">
        <f t="shared" si="14"/>
        <v>0</v>
      </c>
      <c r="M229" s="302">
        <f t="shared" si="14"/>
        <v>0</v>
      </c>
      <c r="N229" s="302">
        <f t="shared" si="14"/>
        <v>0</v>
      </c>
      <c r="O229" s="302">
        <f t="shared" si="14"/>
        <v>0</v>
      </c>
      <c r="P229" s="302">
        <f t="shared" si="14"/>
        <v>0</v>
      </c>
      <c r="Q229" s="303"/>
    </row>
    <row r="230" ht="16.5" hidden="1" spans="1:17">
      <c r="A230" s="286">
        <v>812001</v>
      </c>
      <c r="B230" s="287" t="s">
        <v>780</v>
      </c>
      <c r="C230" s="262">
        <v>13548.00427</v>
      </c>
      <c r="D230" s="262">
        <v>13548.00427</v>
      </c>
      <c r="E230" s="262">
        <v>4548.00427</v>
      </c>
      <c r="F230" s="262">
        <v>9000</v>
      </c>
      <c r="G230" s="262"/>
      <c r="H230" s="262"/>
      <c r="I230" s="262">
        <v>9000</v>
      </c>
      <c r="J230" s="262"/>
      <c r="K230" s="304"/>
      <c r="L230" s="304"/>
      <c r="M230" s="304"/>
      <c r="N230" s="304"/>
      <c r="O230" s="304"/>
      <c r="P230" s="304"/>
      <c r="Q230" s="303"/>
    </row>
    <row r="231" ht="16.5" hidden="1" spans="1:17">
      <c r="A231" s="286">
        <v>812002</v>
      </c>
      <c r="B231" s="287" t="s">
        <v>781</v>
      </c>
      <c r="C231" s="262">
        <v>204.558778</v>
      </c>
      <c r="D231" s="262">
        <v>204.558778</v>
      </c>
      <c r="E231" s="262">
        <v>204.558778</v>
      </c>
      <c r="F231" s="262"/>
      <c r="G231" s="262"/>
      <c r="H231" s="262"/>
      <c r="I231" s="262"/>
      <c r="J231" s="262"/>
      <c r="K231" s="304"/>
      <c r="L231" s="304"/>
      <c r="M231" s="304"/>
      <c r="N231" s="304"/>
      <c r="O231" s="304"/>
      <c r="P231" s="304"/>
      <c r="Q231" s="303"/>
    </row>
    <row r="232" ht="16.5" hidden="1" spans="1:17">
      <c r="A232" s="286">
        <v>812004</v>
      </c>
      <c r="B232" s="287" t="s">
        <v>782</v>
      </c>
      <c r="C232" s="262">
        <v>86.872774</v>
      </c>
      <c r="D232" s="262">
        <v>86.872774</v>
      </c>
      <c r="E232" s="262">
        <v>86.872774</v>
      </c>
      <c r="F232" s="262"/>
      <c r="G232" s="262"/>
      <c r="H232" s="262"/>
      <c r="I232" s="262"/>
      <c r="J232" s="262"/>
      <c r="K232" s="304"/>
      <c r="L232" s="304"/>
      <c r="M232" s="304"/>
      <c r="N232" s="304"/>
      <c r="O232" s="304"/>
      <c r="P232" s="304"/>
      <c r="Q232" s="303"/>
    </row>
    <row r="233" ht="16.5" hidden="1" spans="1:17">
      <c r="A233" s="286">
        <v>812005</v>
      </c>
      <c r="B233" s="287" t="s">
        <v>783</v>
      </c>
      <c r="C233" s="262">
        <v>112.936794</v>
      </c>
      <c r="D233" s="262">
        <v>112.936794</v>
      </c>
      <c r="E233" s="262">
        <v>112.936794</v>
      </c>
      <c r="F233" s="262"/>
      <c r="G233" s="262"/>
      <c r="H233" s="262"/>
      <c r="I233" s="262"/>
      <c r="J233" s="262"/>
      <c r="K233" s="304"/>
      <c r="L233" s="304"/>
      <c r="M233" s="304"/>
      <c r="N233" s="304"/>
      <c r="O233" s="304"/>
      <c r="P233" s="304"/>
      <c r="Q233" s="303"/>
    </row>
    <row r="234" ht="16.5" hidden="1" spans="1:17">
      <c r="A234" s="286">
        <v>812006</v>
      </c>
      <c r="B234" s="287" t="s">
        <v>784</v>
      </c>
      <c r="C234" s="262">
        <v>194.314941</v>
      </c>
      <c r="D234" s="262">
        <v>194.314941</v>
      </c>
      <c r="E234" s="262">
        <v>194.314941</v>
      </c>
      <c r="F234" s="262"/>
      <c r="G234" s="262"/>
      <c r="H234" s="262"/>
      <c r="I234" s="262"/>
      <c r="J234" s="262"/>
      <c r="K234" s="304"/>
      <c r="L234" s="304"/>
      <c r="M234" s="304"/>
      <c r="N234" s="304"/>
      <c r="O234" s="304"/>
      <c r="P234" s="304"/>
      <c r="Q234" s="303"/>
    </row>
    <row r="235" ht="16.5" hidden="1" spans="1:17">
      <c r="A235" s="286">
        <v>812008</v>
      </c>
      <c r="B235" s="287" t="s">
        <v>785</v>
      </c>
      <c r="C235" s="262">
        <v>105.842234</v>
      </c>
      <c r="D235" s="262">
        <v>105.842234</v>
      </c>
      <c r="E235" s="262">
        <v>105.842234</v>
      </c>
      <c r="F235" s="262"/>
      <c r="G235" s="262"/>
      <c r="H235" s="262"/>
      <c r="I235" s="262"/>
      <c r="J235" s="262"/>
      <c r="K235" s="302"/>
      <c r="L235" s="302"/>
      <c r="M235" s="302"/>
      <c r="N235" s="302"/>
      <c r="O235" s="302"/>
      <c r="P235" s="302"/>
      <c r="Q235" s="303"/>
    </row>
    <row r="236" ht="16.5" hidden="1" spans="1:17">
      <c r="A236" s="286"/>
      <c r="B236" s="301" t="s">
        <v>786</v>
      </c>
      <c r="C236" s="262">
        <v>3294.051163</v>
      </c>
      <c r="D236" s="262">
        <v>3294.051163</v>
      </c>
      <c r="E236" s="262">
        <v>2790.051163</v>
      </c>
      <c r="F236" s="262">
        <v>504</v>
      </c>
      <c r="G236" s="262"/>
      <c r="H236" s="262"/>
      <c r="I236" s="262">
        <v>504</v>
      </c>
      <c r="J236" s="262">
        <f t="shared" ref="J236:P236" si="15">SUMIF($A:$A,"813???",J:J)</f>
        <v>0</v>
      </c>
      <c r="K236" s="302">
        <f t="shared" si="15"/>
        <v>0</v>
      </c>
      <c r="L236" s="302">
        <f t="shared" si="15"/>
        <v>0</v>
      </c>
      <c r="M236" s="302">
        <f t="shared" si="15"/>
        <v>0</v>
      </c>
      <c r="N236" s="302">
        <f t="shared" si="15"/>
        <v>0</v>
      </c>
      <c r="O236" s="302">
        <f t="shared" si="15"/>
        <v>0</v>
      </c>
      <c r="P236" s="302">
        <f t="shared" si="15"/>
        <v>0</v>
      </c>
      <c r="Q236" s="303"/>
    </row>
    <row r="237" ht="16.5" hidden="1" spans="1:17">
      <c r="A237" s="286">
        <v>813001</v>
      </c>
      <c r="B237" s="287" t="s">
        <v>787</v>
      </c>
      <c r="C237" s="262">
        <v>2590.554996</v>
      </c>
      <c r="D237" s="262">
        <v>2590.554996</v>
      </c>
      <c r="E237" s="262">
        <v>2086.554996</v>
      </c>
      <c r="F237" s="262">
        <v>504</v>
      </c>
      <c r="G237" s="262"/>
      <c r="H237" s="262"/>
      <c r="I237" s="262">
        <v>504</v>
      </c>
      <c r="J237" s="262"/>
      <c r="K237" s="304"/>
      <c r="L237" s="304"/>
      <c r="M237" s="304"/>
      <c r="N237" s="304"/>
      <c r="O237" s="304"/>
      <c r="P237" s="304"/>
      <c r="Q237" s="303"/>
    </row>
    <row r="238" ht="16.5" hidden="1" spans="1:17">
      <c r="A238" s="286">
        <v>813002</v>
      </c>
      <c r="B238" s="287" t="s">
        <v>788</v>
      </c>
      <c r="C238" s="262">
        <v>277.661732</v>
      </c>
      <c r="D238" s="262">
        <v>277.661732</v>
      </c>
      <c r="E238" s="262">
        <v>277.661732</v>
      </c>
      <c r="F238" s="262"/>
      <c r="G238" s="262"/>
      <c r="H238" s="262"/>
      <c r="I238" s="262"/>
      <c r="J238" s="262"/>
      <c r="K238" s="304"/>
      <c r="L238" s="304"/>
      <c r="M238" s="304"/>
      <c r="N238" s="304"/>
      <c r="O238" s="304"/>
      <c r="P238" s="304"/>
      <c r="Q238" s="303"/>
    </row>
    <row r="239" ht="16.5" hidden="1" spans="1:17">
      <c r="A239" s="286">
        <v>813003</v>
      </c>
      <c r="B239" s="287" t="s">
        <v>789</v>
      </c>
      <c r="C239" s="262">
        <v>99.40004</v>
      </c>
      <c r="D239" s="262">
        <v>99.40004</v>
      </c>
      <c r="E239" s="262">
        <v>99.40004</v>
      </c>
      <c r="F239" s="262"/>
      <c r="G239" s="262"/>
      <c r="H239" s="262"/>
      <c r="I239" s="262"/>
      <c r="J239" s="262"/>
      <c r="K239" s="304"/>
      <c r="L239" s="304"/>
      <c r="M239" s="304"/>
      <c r="N239" s="304"/>
      <c r="O239" s="304"/>
      <c r="P239" s="304"/>
      <c r="Q239" s="303"/>
    </row>
    <row r="240" ht="16.5" hidden="1" spans="1:17">
      <c r="A240" s="286">
        <v>813007</v>
      </c>
      <c r="B240" s="287" t="s">
        <v>790</v>
      </c>
      <c r="C240" s="262">
        <v>104.628406</v>
      </c>
      <c r="D240" s="262">
        <v>104.628406</v>
      </c>
      <c r="E240" s="262">
        <v>104.628406</v>
      </c>
      <c r="F240" s="262"/>
      <c r="G240" s="262"/>
      <c r="H240" s="262"/>
      <c r="I240" s="262"/>
      <c r="J240" s="262"/>
      <c r="K240" s="304"/>
      <c r="L240" s="304"/>
      <c r="M240" s="304"/>
      <c r="N240" s="304"/>
      <c r="O240" s="304"/>
      <c r="P240" s="304"/>
      <c r="Q240" s="303"/>
    </row>
    <row r="241" ht="16.5" hidden="1" spans="1:17">
      <c r="A241" s="286">
        <v>813008</v>
      </c>
      <c r="B241" s="287" t="s">
        <v>791</v>
      </c>
      <c r="C241" s="262">
        <v>105.140875</v>
      </c>
      <c r="D241" s="262">
        <v>105.140875</v>
      </c>
      <c r="E241" s="262">
        <v>105.140875</v>
      </c>
      <c r="F241" s="262"/>
      <c r="G241" s="262"/>
      <c r="H241" s="262"/>
      <c r="I241" s="262"/>
      <c r="J241" s="262"/>
      <c r="K241" s="302"/>
      <c r="L241" s="302"/>
      <c r="M241" s="302"/>
      <c r="N241" s="302"/>
      <c r="O241" s="302"/>
      <c r="P241" s="302"/>
      <c r="Q241" s="303"/>
    </row>
    <row r="242" ht="16.5" hidden="1" spans="1:17">
      <c r="A242" s="286">
        <v>813009</v>
      </c>
      <c r="B242" s="287" t="s">
        <v>792</v>
      </c>
      <c r="C242" s="262">
        <v>116.665114</v>
      </c>
      <c r="D242" s="262">
        <v>116.665114</v>
      </c>
      <c r="E242" s="262">
        <v>116.665114</v>
      </c>
      <c r="F242" s="262"/>
      <c r="G242" s="262"/>
      <c r="H242" s="262"/>
      <c r="I242" s="262"/>
      <c r="J242" s="262"/>
      <c r="K242" s="302"/>
      <c r="L242" s="302"/>
      <c r="M242" s="302"/>
      <c r="N242" s="302"/>
      <c r="O242" s="302"/>
      <c r="P242" s="302"/>
      <c r="Q242" s="303"/>
    </row>
    <row r="243" ht="16.5" hidden="1" spans="1:17">
      <c r="A243" s="286"/>
      <c r="B243" s="301" t="s">
        <v>793</v>
      </c>
      <c r="C243" s="262">
        <v>2632.261431</v>
      </c>
      <c r="D243" s="262">
        <v>2632.261431</v>
      </c>
      <c r="E243" s="262">
        <v>2232.261431</v>
      </c>
      <c r="F243" s="262">
        <v>400</v>
      </c>
      <c r="G243" s="262"/>
      <c r="H243" s="262"/>
      <c r="I243" s="262">
        <v>400</v>
      </c>
      <c r="J243" s="262">
        <f t="shared" ref="J243:P243" si="16">SUMIF($A:$A,"814???",J:J)</f>
        <v>0</v>
      </c>
      <c r="K243" s="302">
        <f t="shared" si="16"/>
        <v>0</v>
      </c>
      <c r="L243" s="302">
        <f t="shared" si="16"/>
        <v>0</v>
      </c>
      <c r="M243" s="302">
        <f t="shared" si="16"/>
        <v>0</v>
      </c>
      <c r="N243" s="302">
        <f t="shared" si="16"/>
        <v>0</v>
      </c>
      <c r="O243" s="302">
        <f t="shared" si="16"/>
        <v>0</v>
      </c>
      <c r="P243" s="302">
        <f t="shared" si="16"/>
        <v>0</v>
      </c>
      <c r="Q243" s="303"/>
    </row>
    <row r="244" ht="16.5" hidden="1" spans="1:17">
      <c r="A244" s="286">
        <v>814001</v>
      </c>
      <c r="B244" s="287" t="s">
        <v>794</v>
      </c>
      <c r="C244" s="262">
        <v>2137.807867</v>
      </c>
      <c r="D244" s="262">
        <v>2137.807867</v>
      </c>
      <c r="E244" s="262">
        <v>1737.807867</v>
      </c>
      <c r="F244" s="262">
        <v>400</v>
      </c>
      <c r="G244" s="262"/>
      <c r="H244" s="262"/>
      <c r="I244" s="262">
        <v>400</v>
      </c>
      <c r="J244" s="262"/>
      <c r="K244" s="304"/>
      <c r="L244" s="304"/>
      <c r="M244" s="304"/>
      <c r="N244" s="304"/>
      <c r="O244" s="304"/>
      <c r="P244" s="304"/>
      <c r="Q244" s="303"/>
    </row>
    <row r="245" ht="16.5" hidden="1" spans="1:17">
      <c r="A245" s="286">
        <v>814002</v>
      </c>
      <c r="B245" s="287" t="s">
        <v>795</v>
      </c>
      <c r="C245" s="262">
        <v>266.933935</v>
      </c>
      <c r="D245" s="262">
        <v>266.933935</v>
      </c>
      <c r="E245" s="262">
        <v>266.933935</v>
      </c>
      <c r="F245" s="262"/>
      <c r="G245" s="262"/>
      <c r="H245" s="262"/>
      <c r="I245" s="262"/>
      <c r="J245" s="262"/>
      <c r="K245" s="304"/>
      <c r="L245" s="304"/>
      <c r="M245" s="304"/>
      <c r="N245" s="304"/>
      <c r="O245" s="304"/>
      <c r="P245" s="304"/>
      <c r="Q245" s="303"/>
    </row>
    <row r="246" ht="16.5" hidden="1" spans="1:17">
      <c r="A246" s="286">
        <v>814006</v>
      </c>
      <c r="B246" s="287" t="s">
        <v>796</v>
      </c>
      <c r="C246" s="262">
        <v>113.40441</v>
      </c>
      <c r="D246" s="262">
        <v>113.40441</v>
      </c>
      <c r="E246" s="262">
        <v>113.40441</v>
      </c>
      <c r="F246" s="262"/>
      <c r="G246" s="262"/>
      <c r="H246" s="262"/>
      <c r="I246" s="262"/>
      <c r="J246" s="262"/>
      <c r="K246" s="302"/>
      <c r="L246" s="302"/>
      <c r="M246" s="302"/>
      <c r="N246" s="302"/>
      <c r="O246" s="302"/>
      <c r="P246" s="302"/>
      <c r="Q246" s="303"/>
    </row>
    <row r="247" ht="16.5" hidden="1" spans="1:17">
      <c r="A247" s="286">
        <v>814007</v>
      </c>
      <c r="B247" s="287" t="s">
        <v>797</v>
      </c>
      <c r="C247" s="262">
        <v>114.115219</v>
      </c>
      <c r="D247" s="262">
        <v>114.115219</v>
      </c>
      <c r="E247" s="262">
        <v>114.115219</v>
      </c>
      <c r="F247" s="262"/>
      <c r="G247" s="262"/>
      <c r="H247" s="262"/>
      <c r="I247" s="262"/>
      <c r="J247" s="262"/>
      <c r="K247" s="302"/>
      <c r="L247" s="302"/>
      <c r="M247" s="302"/>
      <c r="N247" s="302"/>
      <c r="O247" s="302"/>
      <c r="P247" s="302"/>
      <c r="Q247" s="303"/>
    </row>
    <row r="248" ht="16.5" hidden="1" spans="1:17">
      <c r="A248" s="286"/>
      <c r="B248" s="301" t="s">
        <v>798</v>
      </c>
      <c r="C248" s="262">
        <v>2733.73904</v>
      </c>
      <c r="D248" s="262">
        <v>2733.73904</v>
      </c>
      <c r="E248" s="262">
        <v>2333.73904</v>
      </c>
      <c r="F248" s="262">
        <v>400</v>
      </c>
      <c r="G248" s="262">
        <v>400</v>
      </c>
      <c r="H248" s="262"/>
      <c r="I248" s="262"/>
      <c r="J248" s="262">
        <f t="shared" ref="J248:P248" si="17">SUMIF($A:$A,"815???",J:J)</f>
        <v>0</v>
      </c>
      <c r="K248" s="302">
        <f t="shared" si="17"/>
        <v>0</v>
      </c>
      <c r="L248" s="302">
        <f t="shared" si="17"/>
        <v>0</v>
      </c>
      <c r="M248" s="302">
        <f t="shared" si="17"/>
        <v>0</v>
      </c>
      <c r="N248" s="302">
        <f t="shared" si="17"/>
        <v>0</v>
      </c>
      <c r="O248" s="302">
        <f t="shared" si="17"/>
        <v>0</v>
      </c>
      <c r="P248" s="302">
        <f t="shared" si="17"/>
        <v>0</v>
      </c>
      <c r="Q248" s="303"/>
    </row>
    <row r="249" ht="16.5" hidden="1" spans="1:17">
      <c r="A249" s="286">
        <v>815001</v>
      </c>
      <c r="B249" s="287" t="s">
        <v>799</v>
      </c>
      <c r="C249" s="262">
        <v>2270.762386</v>
      </c>
      <c r="D249" s="262">
        <v>2270.762386</v>
      </c>
      <c r="E249" s="262">
        <v>1870.762386</v>
      </c>
      <c r="F249" s="262">
        <v>400</v>
      </c>
      <c r="G249" s="262">
        <v>400</v>
      </c>
      <c r="H249" s="262"/>
      <c r="I249" s="262"/>
      <c r="J249" s="262"/>
      <c r="K249" s="304"/>
      <c r="L249" s="304"/>
      <c r="M249" s="304"/>
      <c r="N249" s="304"/>
      <c r="O249" s="304"/>
      <c r="P249" s="304"/>
      <c r="Q249" s="303"/>
    </row>
    <row r="250" ht="16.5" hidden="1" spans="1:17">
      <c r="A250" s="286">
        <v>815002</v>
      </c>
      <c r="B250" s="287" t="s">
        <v>800</v>
      </c>
      <c r="C250" s="262">
        <v>256.289872</v>
      </c>
      <c r="D250" s="262">
        <v>256.289872</v>
      </c>
      <c r="E250" s="262">
        <v>256.289872</v>
      </c>
      <c r="F250" s="262"/>
      <c r="G250" s="262"/>
      <c r="H250" s="262"/>
      <c r="I250" s="262"/>
      <c r="J250" s="262"/>
      <c r="K250" s="304"/>
      <c r="L250" s="304"/>
      <c r="M250" s="304"/>
      <c r="N250" s="304"/>
      <c r="O250" s="304"/>
      <c r="P250" s="304"/>
      <c r="Q250" s="303"/>
    </row>
    <row r="251" ht="16.5" hidden="1" spans="1:17">
      <c r="A251" s="286">
        <v>815006</v>
      </c>
      <c r="B251" s="287" t="s">
        <v>801</v>
      </c>
      <c r="C251" s="262">
        <v>111.180316</v>
      </c>
      <c r="D251" s="262">
        <v>111.180316</v>
      </c>
      <c r="E251" s="262">
        <v>111.180316</v>
      </c>
      <c r="F251" s="262"/>
      <c r="G251" s="262"/>
      <c r="H251" s="262"/>
      <c r="I251" s="262"/>
      <c r="J251" s="262"/>
      <c r="K251" s="302"/>
      <c r="L251" s="302"/>
      <c r="M251" s="302"/>
      <c r="N251" s="302"/>
      <c r="O251" s="302"/>
      <c r="P251" s="302"/>
      <c r="Q251" s="303"/>
    </row>
    <row r="252" ht="16.5" hidden="1" spans="1:17">
      <c r="A252" s="286">
        <v>815007</v>
      </c>
      <c r="B252" s="287" t="s">
        <v>802</v>
      </c>
      <c r="C252" s="262">
        <v>95.506466</v>
      </c>
      <c r="D252" s="262">
        <v>95.506466</v>
      </c>
      <c r="E252" s="262">
        <v>95.506466</v>
      </c>
      <c r="F252" s="262"/>
      <c r="G252" s="262"/>
      <c r="H252" s="262"/>
      <c r="I252" s="262"/>
      <c r="J252" s="262"/>
      <c r="K252" s="302"/>
      <c r="L252" s="302"/>
      <c r="M252" s="302"/>
      <c r="N252" s="302"/>
      <c r="O252" s="302"/>
      <c r="P252" s="302"/>
      <c r="Q252" s="303"/>
    </row>
    <row r="253" ht="16.5" hidden="1" spans="1:17">
      <c r="A253" s="286"/>
      <c r="B253" s="301" t="s">
        <v>803</v>
      </c>
      <c r="C253" s="262">
        <v>10292.095842</v>
      </c>
      <c r="D253" s="262">
        <v>10292.095842</v>
      </c>
      <c r="E253" s="262">
        <v>8797.095842</v>
      </c>
      <c r="F253" s="262">
        <v>1495</v>
      </c>
      <c r="G253" s="262"/>
      <c r="H253" s="262"/>
      <c r="I253" s="262">
        <v>1495</v>
      </c>
      <c r="J253" s="262">
        <f t="shared" ref="J253:P253" si="18">SUMIF($A:$A,"816???",J:J)</f>
        <v>0</v>
      </c>
      <c r="K253" s="302">
        <f t="shared" si="18"/>
        <v>0</v>
      </c>
      <c r="L253" s="302">
        <f t="shared" si="18"/>
        <v>0</v>
      </c>
      <c r="M253" s="302">
        <f t="shared" si="18"/>
        <v>0</v>
      </c>
      <c r="N253" s="302">
        <f t="shared" si="18"/>
        <v>0</v>
      </c>
      <c r="O253" s="302">
        <f t="shared" si="18"/>
        <v>0</v>
      </c>
      <c r="P253" s="302">
        <f t="shared" si="18"/>
        <v>0</v>
      </c>
      <c r="Q253" s="303"/>
    </row>
    <row r="254" ht="16.5" hidden="1" spans="1:17">
      <c r="A254" s="286">
        <v>816001</v>
      </c>
      <c r="B254" s="287" t="s">
        <v>804</v>
      </c>
      <c r="C254" s="262">
        <v>9081.096523</v>
      </c>
      <c r="D254" s="262">
        <v>9081.096523</v>
      </c>
      <c r="E254" s="262">
        <v>7586.096523</v>
      </c>
      <c r="F254" s="262">
        <v>1495</v>
      </c>
      <c r="G254" s="262"/>
      <c r="H254" s="262"/>
      <c r="I254" s="262">
        <v>1495</v>
      </c>
      <c r="J254" s="262"/>
      <c r="K254" s="304"/>
      <c r="L254" s="304"/>
      <c r="M254" s="304"/>
      <c r="N254" s="304"/>
      <c r="O254" s="304"/>
      <c r="P254" s="304"/>
      <c r="Q254" s="303"/>
    </row>
    <row r="255" ht="16.5" hidden="1" spans="1:17">
      <c r="A255" s="286">
        <v>816002</v>
      </c>
      <c r="B255" s="287" t="s">
        <v>805</v>
      </c>
      <c r="C255" s="262">
        <v>245.644328</v>
      </c>
      <c r="D255" s="262">
        <v>245.644328</v>
      </c>
      <c r="E255" s="262">
        <v>245.644328</v>
      </c>
      <c r="F255" s="262"/>
      <c r="G255" s="262"/>
      <c r="H255" s="262"/>
      <c r="I255" s="262"/>
      <c r="J255" s="262"/>
      <c r="K255" s="304"/>
      <c r="L255" s="304"/>
      <c r="M255" s="304"/>
      <c r="N255" s="304"/>
      <c r="O255" s="304"/>
      <c r="P255" s="304"/>
      <c r="Q255" s="303"/>
    </row>
    <row r="256" ht="16.5" hidden="1" spans="1:17">
      <c r="A256" s="286">
        <v>816003</v>
      </c>
      <c r="B256" s="287" t="s">
        <v>806</v>
      </c>
      <c r="C256" s="262">
        <v>343.628438</v>
      </c>
      <c r="D256" s="262">
        <v>343.628438</v>
      </c>
      <c r="E256" s="262">
        <v>343.628438</v>
      </c>
      <c r="F256" s="262"/>
      <c r="G256" s="262"/>
      <c r="H256" s="262"/>
      <c r="I256" s="262"/>
      <c r="J256" s="262"/>
      <c r="K256" s="304"/>
      <c r="L256" s="304"/>
      <c r="M256" s="304"/>
      <c r="N256" s="304"/>
      <c r="O256" s="304"/>
      <c r="P256" s="304"/>
      <c r="Q256" s="303"/>
    </row>
    <row r="257" ht="16.5" hidden="1" spans="1:17">
      <c r="A257" s="286">
        <v>816004</v>
      </c>
      <c r="B257" s="287" t="s">
        <v>807</v>
      </c>
      <c r="C257" s="262">
        <v>517.398418</v>
      </c>
      <c r="D257" s="262">
        <v>517.398418</v>
      </c>
      <c r="E257" s="262">
        <v>517.398418</v>
      </c>
      <c r="F257" s="262"/>
      <c r="G257" s="262"/>
      <c r="H257" s="262"/>
      <c r="I257" s="262"/>
      <c r="J257" s="262"/>
      <c r="K257" s="304"/>
      <c r="L257" s="304"/>
      <c r="M257" s="304"/>
      <c r="N257" s="304"/>
      <c r="O257" s="304"/>
      <c r="P257" s="304"/>
      <c r="Q257" s="303"/>
    </row>
    <row r="258" ht="16.5" hidden="1" spans="1:17">
      <c r="A258" s="286">
        <v>816005</v>
      </c>
      <c r="B258" s="287" t="s">
        <v>808</v>
      </c>
      <c r="C258" s="262">
        <v>104.328135</v>
      </c>
      <c r="D258" s="262">
        <v>104.328135</v>
      </c>
      <c r="E258" s="262">
        <v>104.328135</v>
      </c>
      <c r="F258" s="262"/>
      <c r="G258" s="262"/>
      <c r="H258" s="262"/>
      <c r="I258" s="262"/>
      <c r="J258" s="262"/>
      <c r="K258" s="304"/>
      <c r="L258" s="304"/>
      <c r="M258" s="304"/>
      <c r="N258" s="304"/>
      <c r="O258" s="304"/>
      <c r="P258" s="304"/>
      <c r="Q258" s="303"/>
    </row>
    <row r="259" ht="16.5" hidden="1" spans="1:17">
      <c r="A259" s="286"/>
      <c r="B259" s="301" t="s">
        <v>809</v>
      </c>
      <c r="C259" s="262">
        <v>5430.299948</v>
      </c>
      <c r="D259" s="262">
        <v>5430.299948</v>
      </c>
      <c r="E259" s="262">
        <v>4430.299948</v>
      </c>
      <c r="F259" s="262">
        <v>1000</v>
      </c>
      <c r="G259" s="262"/>
      <c r="H259" s="262"/>
      <c r="I259" s="262">
        <v>1000</v>
      </c>
      <c r="J259" s="262">
        <f t="shared" ref="J259:P259" si="19">SUMIF($A:$A,"817???",J:J)</f>
        <v>0</v>
      </c>
      <c r="K259" s="302">
        <f t="shared" si="19"/>
        <v>0</v>
      </c>
      <c r="L259" s="302">
        <f t="shared" si="19"/>
        <v>0</v>
      </c>
      <c r="M259" s="302">
        <f t="shared" si="19"/>
        <v>0</v>
      </c>
      <c r="N259" s="302">
        <f t="shared" si="19"/>
        <v>0</v>
      </c>
      <c r="O259" s="302">
        <f t="shared" si="19"/>
        <v>0</v>
      </c>
      <c r="P259" s="302">
        <f t="shared" si="19"/>
        <v>0</v>
      </c>
      <c r="Q259" s="303"/>
    </row>
    <row r="260" ht="16.5" hidden="1" spans="1:17">
      <c r="A260" s="286">
        <v>817001</v>
      </c>
      <c r="B260" s="287" t="s">
        <v>810</v>
      </c>
      <c r="C260" s="262">
        <v>4964.639101</v>
      </c>
      <c r="D260" s="262">
        <v>4964.639101</v>
      </c>
      <c r="E260" s="262">
        <v>3964.639101</v>
      </c>
      <c r="F260" s="262">
        <v>1000</v>
      </c>
      <c r="G260" s="262"/>
      <c r="H260" s="262"/>
      <c r="I260" s="262">
        <v>1000</v>
      </c>
      <c r="J260" s="262"/>
      <c r="K260" s="304"/>
      <c r="L260" s="304"/>
      <c r="M260" s="304"/>
      <c r="N260" s="304"/>
      <c r="O260" s="304"/>
      <c r="P260" s="304"/>
      <c r="Q260" s="303"/>
    </row>
    <row r="261" ht="16.5" hidden="1" spans="1:17">
      <c r="A261" s="286">
        <v>817002</v>
      </c>
      <c r="B261" s="287" t="s">
        <v>811</v>
      </c>
      <c r="C261" s="262">
        <v>260.988151</v>
      </c>
      <c r="D261" s="262">
        <v>260.988151</v>
      </c>
      <c r="E261" s="262">
        <v>260.988151</v>
      </c>
      <c r="F261" s="262"/>
      <c r="G261" s="262"/>
      <c r="H261" s="262"/>
      <c r="I261" s="262"/>
      <c r="J261" s="262"/>
      <c r="K261" s="304"/>
      <c r="L261" s="304"/>
      <c r="M261" s="304"/>
      <c r="N261" s="304"/>
      <c r="O261" s="304"/>
      <c r="P261" s="304"/>
      <c r="Q261" s="303"/>
    </row>
    <row r="262" ht="16.5" hidden="1" spans="1:17">
      <c r="A262" s="286">
        <v>817006</v>
      </c>
      <c r="B262" s="287" t="s">
        <v>812</v>
      </c>
      <c r="C262" s="262">
        <v>90.486924</v>
      </c>
      <c r="D262" s="262">
        <v>90.486924</v>
      </c>
      <c r="E262" s="262">
        <v>90.486924</v>
      </c>
      <c r="F262" s="262"/>
      <c r="G262" s="262"/>
      <c r="H262" s="262"/>
      <c r="I262" s="262"/>
      <c r="J262" s="262"/>
      <c r="K262" s="302"/>
      <c r="L262" s="302"/>
      <c r="M262" s="302"/>
      <c r="N262" s="302"/>
      <c r="O262" s="302"/>
      <c r="P262" s="302"/>
      <c r="Q262" s="303"/>
    </row>
    <row r="263" ht="16.5" hidden="1" spans="1:17">
      <c r="A263" s="286">
        <v>817007</v>
      </c>
      <c r="B263" s="287" t="s">
        <v>813</v>
      </c>
      <c r="C263" s="262">
        <v>114.185772</v>
      </c>
      <c r="D263" s="262">
        <v>114.185772</v>
      </c>
      <c r="E263" s="262">
        <v>114.185772</v>
      </c>
      <c r="F263" s="262"/>
      <c r="G263" s="262"/>
      <c r="H263" s="262"/>
      <c r="I263" s="262"/>
      <c r="J263" s="262"/>
      <c r="K263" s="302"/>
      <c r="L263" s="302"/>
      <c r="M263" s="302"/>
      <c r="N263" s="302"/>
      <c r="O263" s="302"/>
      <c r="P263" s="302"/>
      <c r="Q263" s="303"/>
    </row>
    <row r="264" ht="16.5" hidden="1" spans="1:17">
      <c r="A264" s="286"/>
      <c r="B264" s="301" t="s">
        <v>814</v>
      </c>
      <c r="C264" s="262">
        <v>7041.356154</v>
      </c>
      <c r="D264" s="262">
        <v>7041.356154</v>
      </c>
      <c r="E264" s="262">
        <v>6041.356154</v>
      </c>
      <c r="F264" s="262">
        <v>1000</v>
      </c>
      <c r="G264" s="262"/>
      <c r="H264" s="262"/>
      <c r="I264" s="262">
        <v>1000</v>
      </c>
      <c r="J264" s="262">
        <f t="shared" ref="J264:P264" si="20">SUMIF($A:$A,"818???",J:J)</f>
        <v>0</v>
      </c>
      <c r="K264" s="302">
        <f t="shared" si="20"/>
        <v>0</v>
      </c>
      <c r="L264" s="302">
        <f t="shared" si="20"/>
        <v>0</v>
      </c>
      <c r="M264" s="302">
        <f t="shared" si="20"/>
        <v>0</v>
      </c>
      <c r="N264" s="302">
        <f t="shared" si="20"/>
        <v>0</v>
      </c>
      <c r="O264" s="302">
        <f t="shared" si="20"/>
        <v>0</v>
      </c>
      <c r="P264" s="302">
        <f t="shared" si="20"/>
        <v>0</v>
      </c>
      <c r="Q264" s="303"/>
    </row>
    <row r="265" ht="16.5" hidden="1" spans="1:17">
      <c r="A265" s="286">
        <v>818001</v>
      </c>
      <c r="B265" s="287" t="s">
        <v>815</v>
      </c>
      <c r="C265" s="262">
        <v>5849.965525</v>
      </c>
      <c r="D265" s="262">
        <v>5849.965525</v>
      </c>
      <c r="E265" s="262">
        <v>4849.965525</v>
      </c>
      <c r="F265" s="262">
        <v>1000</v>
      </c>
      <c r="G265" s="262"/>
      <c r="H265" s="262"/>
      <c r="I265" s="262">
        <v>1000</v>
      </c>
      <c r="J265" s="262"/>
      <c r="K265" s="304"/>
      <c r="L265" s="304"/>
      <c r="M265" s="304"/>
      <c r="N265" s="304"/>
      <c r="O265" s="304"/>
      <c r="P265" s="304"/>
      <c r="Q265" s="303"/>
    </row>
    <row r="266" ht="16.5" hidden="1" spans="1:17">
      <c r="A266" s="286">
        <v>818002</v>
      </c>
      <c r="B266" s="287" t="s">
        <v>816</v>
      </c>
      <c r="C266" s="262">
        <v>317.23633</v>
      </c>
      <c r="D266" s="262">
        <v>317.23633</v>
      </c>
      <c r="E266" s="262">
        <v>317.23633</v>
      </c>
      <c r="F266" s="262"/>
      <c r="G266" s="262"/>
      <c r="H266" s="262"/>
      <c r="I266" s="262"/>
      <c r="J266" s="262"/>
      <c r="K266" s="304"/>
      <c r="L266" s="304"/>
      <c r="M266" s="304"/>
      <c r="N266" s="304"/>
      <c r="O266" s="304"/>
      <c r="P266" s="304"/>
      <c r="Q266" s="303"/>
    </row>
    <row r="267" ht="16.5" hidden="1" spans="1:17">
      <c r="A267" s="286">
        <v>818003</v>
      </c>
      <c r="B267" s="287" t="s">
        <v>817</v>
      </c>
      <c r="C267" s="262">
        <v>261.758391</v>
      </c>
      <c r="D267" s="262">
        <v>261.758391</v>
      </c>
      <c r="E267" s="262">
        <v>261.758391</v>
      </c>
      <c r="F267" s="262"/>
      <c r="G267" s="262"/>
      <c r="H267" s="262"/>
      <c r="I267" s="262"/>
      <c r="J267" s="262"/>
      <c r="K267" s="304"/>
      <c r="L267" s="304"/>
      <c r="M267" s="304"/>
      <c r="N267" s="304"/>
      <c r="O267" s="304"/>
      <c r="P267" s="304"/>
      <c r="Q267" s="303"/>
    </row>
    <row r="268" ht="16.5" hidden="1" spans="1:17">
      <c r="A268" s="286">
        <v>818004</v>
      </c>
      <c r="B268" s="287" t="s">
        <v>818</v>
      </c>
      <c r="C268" s="262">
        <v>503.187263</v>
      </c>
      <c r="D268" s="262">
        <v>503.187263</v>
      </c>
      <c r="E268" s="262">
        <v>503.187263</v>
      </c>
      <c r="F268" s="262"/>
      <c r="G268" s="262"/>
      <c r="H268" s="262"/>
      <c r="I268" s="262"/>
      <c r="J268" s="262"/>
      <c r="K268" s="304"/>
      <c r="L268" s="304"/>
      <c r="M268" s="304"/>
      <c r="N268" s="304"/>
      <c r="O268" s="304"/>
      <c r="P268" s="304"/>
      <c r="Q268" s="303"/>
    </row>
    <row r="269" ht="16.5" hidden="1" spans="1:17">
      <c r="A269" s="286">
        <v>818005</v>
      </c>
      <c r="B269" s="287" t="s">
        <v>819</v>
      </c>
      <c r="C269" s="262">
        <v>109.208645</v>
      </c>
      <c r="D269" s="262">
        <v>109.208645</v>
      </c>
      <c r="E269" s="262">
        <v>109.208645</v>
      </c>
      <c r="F269" s="262"/>
      <c r="G269" s="262"/>
      <c r="H269" s="262"/>
      <c r="I269" s="262"/>
      <c r="J269" s="262"/>
      <c r="K269" s="304"/>
      <c r="L269" s="304"/>
      <c r="M269" s="304"/>
      <c r="N269" s="304"/>
      <c r="O269" s="304"/>
      <c r="P269" s="304"/>
      <c r="Q269" s="303"/>
    </row>
    <row r="270" ht="16.5" hidden="1" spans="1:17">
      <c r="A270" s="286"/>
      <c r="B270" s="301" t="s">
        <v>820</v>
      </c>
      <c r="C270" s="262">
        <v>7308.915203</v>
      </c>
      <c r="D270" s="262">
        <v>7308.915203</v>
      </c>
      <c r="E270" s="262">
        <v>6308.915203</v>
      </c>
      <c r="F270" s="262">
        <v>1000</v>
      </c>
      <c r="G270" s="262"/>
      <c r="H270" s="262"/>
      <c r="I270" s="262">
        <v>1000</v>
      </c>
      <c r="J270" s="262">
        <f t="shared" ref="J270:P270" si="21">SUMIF($A:$A,"819???",J:J)</f>
        <v>0</v>
      </c>
      <c r="K270" s="302">
        <f t="shared" si="21"/>
        <v>0</v>
      </c>
      <c r="L270" s="302">
        <f t="shared" si="21"/>
        <v>0</v>
      </c>
      <c r="M270" s="302">
        <f t="shared" si="21"/>
        <v>0</v>
      </c>
      <c r="N270" s="302">
        <f t="shared" si="21"/>
        <v>0</v>
      </c>
      <c r="O270" s="302">
        <f t="shared" si="21"/>
        <v>0</v>
      </c>
      <c r="P270" s="302">
        <f t="shared" si="21"/>
        <v>0</v>
      </c>
      <c r="Q270" s="303"/>
    </row>
    <row r="271" ht="16.5" hidden="1" spans="1:17">
      <c r="A271" s="286">
        <v>819002</v>
      </c>
      <c r="B271" s="287" t="s">
        <v>821</v>
      </c>
      <c r="C271" s="262">
        <v>291.257873</v>
      </c>
      <c r="D271" s="262">
        <v>291.257873</v>
      </c>
      <c r="E271" s="262">
        <v>291.257873</v>
      </c>
      <c r="F271" s="262"/>
      <c r="G271" s="262"/>
      <c r="H271" s="262"/>
      <c r="I271" s="262"/>
      <c r="J271" s="262"/>
      <c r="K271" s="304"/>
      <c r="L271" s="304"/>
      <c r="M271" s="304"/>
      <c r="N271" s="304"/>
      <c r="O271" s="304"/>
      <c r="P271" s="304"/>
      <c r="Q271" s="303"/>
    </row>
    <row r="272" ht="16.5" hidden="1" spans="1:17">
      <c r="A272" s="286">
        <v>819011</v>
      </c>
      <c r="B272" s="287" t="s">
        <v>822</v>
      </c>
      <c r="C272" s="262">
        <v>6307.517589</v>
      </c>
      <c r="D272" s="262">
        <v>6307.517589</v>
      </c>
      <c r="E272" s="262">
        <v>5307.517589</v>
      </c>
      <c r="F272" s="262">
        <v>1000</v>
      </c>
      <c r="G272" s="262"/>
      <c r="H272" s="262"/>
      <c r="I272" s="262">
        <v>1000</v>
      </c>
      <c r="J272" s="262"/>
      <c r="K272" s="304"/>
      <c r="L272" s="304"/>
      <c r="M272" s="304"/>
      <c r="N272" s="304"/>
      <c r="O272" s="304"/>
      <c r="P272" s="304"/>
      <c r="Q272" s="303"/>
    </row>
    <row r="273" ht="16.5" hidden="1" spans="1:17">
      <c r="A273" s="286">
        <v>819012</v>
      </c>
      <c r="B273" s="287" t="s">
        <v>823</v>
      </c>
      <c r="C273" s="262">
        <v>247.221874</v>
      </c>
      <c r="D273" s="262">
        <v>247.221874</v>
      </c>
      <c r="E273" s="262">
        <v>247.221874</v>
      </c>
      <c r="F273" s="262"/>
      <c r="G273" s="262"/>
      <c r="H273" s="262"/>
      <c r="I273" s="262"/>
      <c r="J273" s="262"/>
      <c r="K273" s="304"/>
      <c r="L273" s="304"/>
      <c r="M273" s="304"/>
      <c r="N273" s="304"/>
      <c r="O273" s="304"/>
      <c r="P273" s="304"/>
      <c r="Q273" s="303"/>
    </row>
    <row r="274" ht="16.5" hidden="1" spans="1:17">
      <c r="A274" s="286">
        <v>819013</v>
      </c>
      <c r="B274" s="287" t="s">
        <v>824</v>
      </c>
      <c r="C274" s="262">
        <v>361.282029</v>
      </c>
      <c r="D274" s="262">
        <v>361.282029</v>
      </c>
      <c r="E274" s="262">
        <v>361.282029</v>
      </c>
      <c r="F274" s="262"/>
      <c r="G274" s="262"/>
      <c r="H274" s="262"/>
      <c r="I274" s="262"/>
      <c r="J274" s="262"/>
      <c r="K274" s="304"/>
      <c r="L274" s="304"/>
      <c r="M274" s="304"/>
      <c r="N274" s="304"/>
      <c r="O274" s="304"/>
      <c r="P274" s="304"/>
      <c r="Q274" s="303"/>
    </row>
    <row r="275" ht="16.5" hidden="1" spans="1:17">
      <c r="A275" s="286">
        <v>819014</v>
      </c>
      <c r="B275" s="287" t="s">
        <v>825</v>
      </c>
      <c r="C275" s="262">
        <v>101.635838</v>
      </c>
      <c r="D275" s="262">
        <v>101.635838</v>
      </c>
      <c r="E275" s="262">
        <v>101.635838</v>
      </c>
      <c r="F275" s="262"/>
      <c r="G275" s="262"/>
      <c r="H275" s="262"/>
      <c r="I275" s="262"/>
      <c r="J275" s="262"/>
      <c r="K275" s="304"/>
      <c r="L275" s="304"/>
      <c r="M275" s="304"/>
      <c r="N275" s="304"/>
      <c r="O275" s="304"/>
      <c r="P275" s="304"/>
      <c r="Q275" s="303"/>
    </row>
    <row r="276" ht="16.5" hidden="1" spans="1:17">
      <c r="A276" s="286"/>
      <c r="B276" s="301" t="s">
        <v>826</v>
      </c>
      <c r="C276" s="262">
        <v>1683.881545</v>
      </c>
      <c r="D276" s="262">
        <v>1683.881545</v>
      </c>
      <c r="E276" s="262">
        <v>1383.881545</v>
      </c>
      <c r="F276" s="262">
        <v>300</v>
      </c>
      <c r="G276" s="262"/>
      <c r="H276" s="262"/>
      <c r="I276" s="262">
        <v>300</v>
      </c>
      <c r="J276" s="262">
        <f t="shared" ref="J276:P276" si="22">SUMIF($A:$A,"820???",J:J)</f>
        <v>0</v>
      </c>
      <c r="K276" s="302">
        <f t="shared" si="22"/>
        <v>0</v>
      </c>
      <c r="L276" s="302">
        <f t="shared" si="22"/>
        <v>0</v>
      </c>
      <c r="M276" s="302">
        <f t="shared" si="22"/>
        <v>0</v>
      </c>
      <c r="N276" s="302">
        <f t="shared" si="22"/>
        <v>0</v>
      </c>
      <c r="O276" s="302">
        <f t="shared" si="22"/>
        <v>0</v>
      </c>
      <c r="P276" s="302">
        <f t="shared" si="22"/>
        <v>0</v>
      </c>
      <c r="Q276" s="303"/>
    </row>
    <row r="277" ht="16.5" hidden="1" spans="1:17">
      <c r="A277" s="286">
        <v>820001</v>
      </c>
      <c r="B277" s="287" t="s">
        <v>827</v>
      </c>
      <c r="C277" s="262">
        <v>1474.294716</v>
      </c>
      <c r="D277" s="262">
        <v>1474.294716</v>
      </c>
      <c r="E277" s="262">
        <v>1174.294716</v>
      </c>
      <c r="F277" s="262">
        <v>300</v>
      </c>
      <c r="G277" s="262"/>
      <c r="H277" s="262"/>
      <c r="I277" s="262">
        <v>300</v>
      </c>
      <c r="J277" s="262"/>
      <c r="K277" s="304"/>
      <c r="L277" s="304"/>
      <c r="M277" s="304"/>
      <c r="N277" s="304"/>
      <c r="O277" s="304"/>
      <c r="P277" s="304"/>
      <c r="Q277" s="303"/>
    </row>
    <row r="278" ht="16.5" hidden="1" spans="1:17">
      <c r="A278" s="286">
        <v>820002</v>
      </c>
      <c r="B278" s="287" t="s">
        <v>828</v>
      </c>
      <c r="C278" s="262">
        <v>155.275877</v>
      </c>
      <c r="D278" s="262">
        <v>155.275877</v>
      </c>
      <c r="E278" s="262">
        <v>155.275877</v>
      </c>
      <c r="F278" s="262"/>
      <c r="G278" s="262"/>
      <c r="H278" s="262"/>
      <c r="I278" s="262"/>
      <c r="J278" s="262"/>
      <c r="K278" s="304"/>
      <c r="L278" s="304"/>
      <c r="M278" s="304"/>
      <c r="N278" s="304"/>
      <c r="O278" s="304"/>
      <c r="P278" s="304"/>
      <c r="Q278" s="303"/>
    </row>
    <row r="279" ht="16.5" hidden="1" spans="1:17">
      <c r="A279" s="286">
        <v>820003</v>
      </c>
      <c r="B279" s="287" t="s">
        <v>829</v>
      </c>
      <c r="C279" s="262">
        <v>19.361292</v>
      </c>
      <c r="D279" s="262">
        <v>19.361292</v>
      </c>
      <c r="E279" s="262">
        <v>19.361292</v>
      </c>
      <c r="F279" s="262"/>
      <c r="G279" s="262"/>
      <c r="H279" s="262"/>
      <c r="I279" s="262"/>
      <c r="J279" s="262"/>
      <c r="K279" s="304"/>
      <c r="L279" s="304"/>
      <c r="M279" s="304"/>
      <c r="N279" s="304"/>
      <c r="O279" s="304"/>
      <c r="P279" s="304"/>
      <c r="Q279" s="303"/>
    </row>
    <row r="280" ht="16.5" hidden="1" spans="1:17">
      <c r="A280" s="286">
        <v>820004</v>
      </c>
      <c r="B280" s="287" t="s">
        <v>830</v>
      </c>
      <c r="C280" s="262">
        <v>16.594937</v>
      </c>
      <c r="D280" s="262">
        <v>16.594937</v>
      </c>
      <c r="E280" s="262">
        <v>16.594937</v>
      </c>
      <c r="F280" s="262"/>
      <c r="G280" s="262"/>
      <c r="H280" s="262"/>
      <c r="I280" s="262"/>
      <c r="J280" s="262"/>
      <c r="K280" s="304"/>
      <c r="L280" s="304"/>
      <c r="M280" s="304"/>
      <c r="N280" s="304"/>
      <c r="O280" s="304"/>
      <c r="P280" s="304"/>
      <c r="Q280" s="303"/>
    </row>
    <row r="281" ht="16.5" hidden="1" spans="1:17">
      <c r="A281" s="286">
        <v>820005</v>
      </c>
      <c r="B281" s="287" t="s">
        <v>831</v>
      </c>
      <c r="C281" s="262">
        <v>18.354723</v>
      </c>
      <c r="D281" s="262">
        <v>18.354723</v>
      </c>
      <c r="E281" s="262">
        <v>18.354723</v>
      </c>
      <c r="F281" s="262"/>
      <c r="G281" s="262"/>
      <c r="H281" s="262"/>
      <c r="I281" s="262"/>
      <c r="J281" s="262"/>
      <c r="K281" s="304"/>
      <c r="L281" s="304"/>
      <c r="M281" s="304"/>
      <c r="N281" s="304"/>
      <c r="O281" s="304"/>
      <c r="P281" s="304"/>
      <c r="Q281" s="303"/>
    </row>
    <row r="282" ht="16.5" hidden="1" spans="1:17">
      <c r="A282" s="286"/>
      <c r="B282" s="301" t="s">
        <v>832</v>
      </c>
      <c r="C282" s="262">
        <v>33262.967792</v>
      </c>
      <c r="D282" s="262">
        <v>33262.967792</v>
      </c>
      <c r="E282" s="262">
        <v>32262.967792</v>
      </c>
      <c r="F282" s="262">
        <v>1000</v>
      </c>
      <c r="G282" s="262"/>
      <c r="H282" s="262"/>
      <c r="I282" s="262">
        <v>1000</v>
      </c>
      <c r="J282" s="262">
        <f t="shared" ref="J282:P282" si="23">SUMIF($A:$A,"821???",J:J)</f>
        <v>0</v>
      </c>
      <c r="K282" s="302">
        <f t="shared" si="23"/>
        <v>0</v>
      </c>
      <c r="L282" s="302">
        <f t="shared" si="23"/>
        <v>0</v>
      </c>
      <c r="M282" s="302">
        <f t="shared" si="23"/>
        <v>0</v>
      </c>
      <c r="N282" s="302">
        <f t="shared" si="23"/>
        <v>0</v>
      </c>
      <c r="O282" s="302">
        <f t="shared" si="23"/>
        <v>0</v>
      </c>
      <c r="P282" s="302">
        <f t="shared" si="23"/>
        <v>0</v>
      </c>
      <c r="Q282" s="303"/>
    </row>
    <row r="283" ht="16.5" hidden="1" spans="1:17">
      <c r="A283" s="286">
        <v>821001</v>
      </c>
      <c r="B283" s="287" t="s">
        <v>833</v>
      </c>
      <c r="C283" s="262">
        <v>32192.781213</v>
      </c>
      <c r="D283" s="262">
        <v>32192.781213</v>
      </c>
      <c r="E283" s="262">
        <v>31192.781213</v>
      </c>
      <c r="F283" s="262">
        <v>1000</v>
      </c>
      <c r="G283" s="262"/>
      <c r="H283" s="262"/>
      <c r="I283" s="262">
        <v>1000</v>
      </c>
      <c r="J283" s="262"/>
      <c r="K283" s="304"/>
      <c r="L283" s="304"/>
      <c r="M283" s="304"/>
      <c r="N283" s="304"/>
      <c r="O283" s="304"/>
      <c r="P283" s="304"/>
      <c r="Q283" s="303"/>
    </row>
    <row r="284" ht="16.5" hidden="1" spans="1:17">
      <c r="A284" s="286">
        <v>821002</v>
      </c>
      <c r="B284" s="287" t="s">
        <v>834</v>
      </c>
      <c r="C284" s="262">
        <v>470.09268</v>
      </c>
      <c r="D284" s="262">
        <v>470.09268</v>
      </c>
      <c r="E284" s="262">
        <v>470.09268</v>
      </c>
      <c r="F284" s="262"/>
      <c r="G284" s="262"/>
      <c r="H284" s="262"/>
      <c r="I284" s="262"/>
      <c r="J284" s="262"/>
      <c r="K284" s="304"/>
      <c r="L284" s="304"/>
      <c r="M284" s="304"/>
      <c r="N284" s="304"/>
      <c r="O284" s="304"/>
      <c r="P284" s="304"/>
      <c r="Q284" s="303"/>
    </row>
    <row r="285" ht="16.5" hidden="1" spans="1:17">
      <c r="A285" s="286">
        <v>821003</v>
      </c>
      <c r="B285" s="287" t="s">
        <v>835</v>
      </c>
      <c r="C285" s="262">
        <v>213.273724</v>
      </c>
      <c r="D285" s="262">
        <v>213.273724</v>
      </c>
      <c r="E285" s="262">
        <v>213.273724</v>
      </c>
      <c r="F285" s="262"/>
      <c r="G285" s="262"/>
      <c r="H285" s="262"/>
      <c r="I285" s="262"/>
      <c r="J285" s="262"/>
      <c r="K285" s="304"/>
      <c r="L285" s="304"/>
      <c r="M285" s="304"/>
      <c r="N285" s="304"/>
      <c r="O285" s="304"/>
      <c r="P285" s="304"/>
      <c r="Q285" s="303"/>
    </row>
    <row r="286" ht="16.5" hidden="1" spans="1:17">
      <c r="A286" s="286">
        <v>821004</v>
      </c>
      <c r="B286" s="287" t="s">
        <v>836</v>
      </c>
      <c r="C286" s="262">
        <v>386.820175</v>
      </c>
      <c r="D286" s="262">
        <v>386.820175</v>
      </c>
      <c r="E286" s="262">
        <v>386.820175</v>
      </c>
      <c r="F286" s="262"/>
      <c r="G286" s="262"/>
      <c r="H286" s="262"/>
      <c r="I286" s="262"/>
      <c r="J286" s="262"/>
      <c r="K286" s="304"/>
      <c r="L286" s="304"/>
      <c r="M286" s="304"/>
      <c r="N286" s="304"/>
      <c r="O286" s="304"/>
      <c r="P286" s="304"/>
      <c r="Q286" s="303"/>
    </row>
    <row r="287" ht="16.5" spans="1:17">
      <c r="A287" s="305"/>
      <c r="B287" s="300" t="s">
        <v>837</v>
      </c>
      <c r="C287" s="245">
        <f t="shared" ref="C287:K287" si="24">SUM(C288:C299)</f>
        <v>157383.553</v>
      </c>
      <c r="D287" s="245">
        <f t="shared" si="24"/>
        <v>157383.553</v>
      </c>
      <c r="E287" s="245">
        <f t="shared" si="24"/>
        <v>157383.553</v>
      </c>
      <c r="F287" s="245">
        <f t="shared" si="24"/>
        <v>0</v>
      </c>
      <c r="G287" s="245">
        <f t="shared" si="24"/>
        <v>0</v>
      </c>
      <c r="H287" s="245">
        <f t="shared" si="24"/>
        <v>0</v>
      </c>
      <c r="I287" s="245">
        <f t="shared" si="24"/>
        <v>0</v>
      </c>
      <c r="J287" s="245">
        <f t="shared" si="24"/>
        <v>0</v>
      </c>
      <c r="K287" s="245">
        <f t="shared" si="24"/>
        <v>0</v>
      </c>
      <c r="L287" s="245"/>
      <c r="M287" s="245"/>
      <c r="N287" s="245"/>
      <c r="O287" s="245"/>
      <c r="P287" s="245"/>
      <c r="Q287" s="246" t="s">
        <v>530</v>
      </c>
    </row>
    <row r="288" ht="16.5" hidden="1" spans="1:17">
      <c r="A288" s="305"/>
      <c r="B288" s="287" t="s">
        <v>838</v>
      </c>
      <c r="C288" s="262">
        <v>3590</v>
      </c>
      <c r="D288" s="262">
        <v>3590</v>
      </c>
      <c r="E288" s="262">
        <v>3590</v>
      </c>
      <c r="F288" s="262"/>
      <c r="G288" s="262"/>
      <c r="H288" s="262"/>
      <c r="I288" s="262"/>
      <c r="J288" s="304"/>
      <c r="K288" s="304"/>
      <c r="L288" s="304"/>
      <c r="M288" s="304"/>
      <c r="N288" s="304"/>
      <c r="O288" s="304"/>
      <c r="P288" s="304"/>
      <c r="Q288" s="303"/>
    </row>
    <row r="289" ht="16.5" hidden="1" spans="1:17">
      <c r="A289" s="305"/>
      <c r="B289" s="287" t="s">
        <v>839</v>
      </c>
      <c r="C289" s="262">
        <v>5000</v>
      </c>
      <c r="D289" s="262">
        <v>5000</v>
      </c>
      <c r="E289" s="262">
        <v>5000</v>
      </c>
      <c r="F289" s="262"/>
      <c r="G289" s="262"/>
      <c r="H289" s="262"/>
      <c r="I289" s="262"/>
      <c r="J289" s="304"/>
      <c r="K289" s="304"/>
      <c r="L289" s="304"/>
      <c r="M289" s="304"/>
      <c r="N289" s="304"/>
      <c r="O289" s="304"/>
      <c r="P289" s="304"/>
      <c r="Q289" s="303"/>
    </row>
    <row r="290" ht="16.5" hidden="1" spans="1:17">
      <c r="A290" s="305"/>
      <c r="B290" s="287" t="s">
        <v>840</v>
      </c>
      <c r="C290" s="262">
        <v>59973.163</v>
      </c>
      <c r="D290" s="262">
        <v>59973.163</v>
      </c>
      <c r="E290" s="262">
        <v>59973.163</v>
      </c>
      <c r="F290" s="262"/>
      <c r="G290" s="262"/>
      <c r="H290" s="262"/>
      <c r="I290" s="262"/>
      <c r="J290" s="304"/>
      <c r="K290" s="304"/>
      <c r="L290" s="304"/>
      <c r="M290" s="304"/>
      <c r="N290" s="304"/>
      <c r="O290" s="304"/>
      <c r="P290" s="304"/>
      <c r="Q290" s="303"/>
    </row>
    <row r="291" ht="16.5" hidden="1" spans="1:17">
      <c r="A291" s="305"/>
      <c r="B291" s="287" t="s">
        <v>841</v>
      </c>
      <c r="C291" s="262">
        <v>15820</v>
      </c>
      <c r="D291" s="262">
        <v>15820</v>
      </c>
      <c r="E291" s="262">
        <v>15820</v>
      </c>
      <c r="F291" s="262"/>
      <c r="G291" s="262"/>
      <c r="H291" s="262"/>
      <c r="I291" s="262"/>
      <c r="J291" s="304"/>
      <c r="K291" s="304"/>
      <c r="L291" s="304"/>
      <c r="M291" s="304"/>
      <c r="N291" s="304"/>
      <c r="O291" s="304"/>
      <c r="P291" s="304"/>
      <c r="Q291" s="303"/>
    </row>
    <row r="292" ht="16.5" hidden="1" spans="1:17">
      <c r="A292" s="305"/>
      <c r="B292" s="287" t="s">
        <v>842</v>
      </c>
      <c r="C292" s="262">
        <v>171.95</v>
      </c>
      <c r="D292" s="262">
        <v>171.95</v>
      </c>
      <c r="E292" s="262">
        <v>171.95</v>
      </c>
      <c r="F292" s="262"/>
      <c r="G292" s="262"/>
      <c r="H292" s="262"/>
      <c r="I292" s="262"/>
      <c r="J292" s="304"/>
      <c r="K292" s="304"/>
      <c r="L292" s="304"/>
      <c r="M292" s="304"/>
      <c r="N292" s="304"/>
      <c r="O292" s="304"/>
      <c r="P292" s="304"/>
      <c r="Q292" s="303"/>
    </row>
    <row r="293" ht="16.5" hidden="1" spans="1:17">
      <c r="A293" s="305"/>
      <c r="B293" s="287" t="s">
        <v>843</v>
      </c>
      <c r="C293" s="262">
        <v>17342</v>
      </c>
      <c r="D293" s="262">
        <v>17342</v>
      </c>
      <c r="E293" s="262">
        <v>17342</v>
      </c>
      <c r="F293" s="262"/>
      <c r="G293" s="262"/>
      <c r="H293" s="262"/>
      <c r="I293" s="262"/>
      <c r="J293" s="304"/>
      <c r="K293" s="304"/>
      <c r="L293" s="304"/>
      <c r="M293" s="304"/>
      <c r="N293" s="304"/>
      <c r="O293" s="304"/>
      <c r="P293" s="304"/>
      <c r="Q293" s="303"/>
    </row>
    <row r="294" ht="16.5" hidden="1" spans="1:17">
      <c r="A294" s="305"/>
      <c r="B294" s="287" t="s">
        <v>844</v>
      </c>
      <c r="C294" s="262">
        <v>1978</v>
      </c>
      <c r="D294" s="262">
        <v>1978</v>
      </c>
      <c r="E294" s="262">
        <v>1978</v>
      </c>
      <c r="F294" s="262"/>
      <c r="G294" s="262"/>
      <c r="H294" s="262"/>
      <c r="I294" s="262"/>
      <c r="J294" s="304"/>
      <c r="K294" s="304"/>
      <c r="L294" s="304"/>
      <c r="M294" s="304"/>
      <c r="N294" s="304"/>
      <c r="O294" s="304"/>
      <c r="P294" s="304"/>
      <c r="Q294" s="303"/>
    </row>
    <row r="295" ht="16.5" hidden="1" spans="1:17">
      <c r="A295" s="305"/>
      <c r="B295" s="287" t="s">
        <v>845</v>
      </c>
      <c r="C295" s="262">
        <v>23233.8</v>
      </c>
      <c r="D295" s="262">
        <v>23233.8</v>
      </c>
      <c r="E295" s="262">
        <v>23233.8</v>
      </c>
      <c r="F295" s="262"/>
      <c r="G295" s="262"/>
      <c r="H295" s="262"/>
      <c r="I295" s="262"/>
      <c r="J295" s="304"/>
      <c r="K295" s="304"/>
      <c r="L295" s="304"/>
      <c r="M295" s="304"/>
      <c r="N295" s="304"/>
      <c r="O295" s="304"/>
      <c r="P295" s="304"/>
      <c r="Q295" s="303"/>
    </row>
    <row r="296" ht="16.5" hidden="1" spans="1:17">
      <c r="A296" s="305"/>
      <c r="B296" s="287" t="s">
        <v>846</v>
      </c>
      <c r="C296" s="262">
        <v>120</v>
      </c>
      <c r="D296" s="262">
        <v>120</v>
      </c>
      <c r="E296" s="262">
        <v>120</v>
      </c>
      <c r="F296" s="262"/>
      <c r="G296" s="262"/>
      <c r="H296" s="262"/>
      <c r="I296" s="262"/>
      <c r="J296" s="304"/>
      <c r="K296" s="304"/>
      <c r="L296" s="304"/>
      <c r="M296" s="304"/>
      <c r="N296" s="304"/>
      <c r="O296" s="304"/>
      <c r="P296" s="304"/>
      <c r="Q296" s="303"/>
    </row>
    <row r="297" ht="16.5" hidden="1" spans="1:17">
      <c r="A297" s="305"/>
      <c r="B297" s="287" t="s">
        <v>847</v>
      </c>
      <c r="C297" s="262">
        <v>5185</v>
      </c>
      <c r="D297" s="262">
        <v>5185</v>
      </c>
      <c r="E297" s="262">
        <v>5185</v>
      </c>
      <c r="F297" s="262"/>
      <c r="G297" s="262"/>
      <c r="H297" s="262"/>
      <c r="I297" s="262"/>
      <c r="J297" s="304"/>
      <c r="K297" s="304"/>
      <c r="L297" s="304"/>
      <c r="M297" s="304"/>
      <c r="N297" s="304"/>
      <c r="O297" s="304"/>
      <c r="P297" s="304"/>
      <c r="Q297" s="303"/>
    </row>
    <row r="298" ht="16.5" hidden="1" spans="1:17">
      <c r="A298" s="305"/>
      <c r="B298" s="287" t="s">
        <v>848</v>
      </c>
      <c r="C298" s="262">
        <v>7665.64</v>
      </c>
      <c r="D298" s="262">
        <v>7665.64</v>
      </c>
      <c r="E298" s="262">
        <v>7665.64</v>
      </c>
      <c r="F298" s="262"/>
      <c r="G298" s="262"/>
      <c r="H298" s="262"/>
      <c r="I298" s="262"/>
      <c r="J298" s="304"/>
      <c r="K298" s="304"/>
      <c r="L298" s="304"/>
      <c r="M298" s="304"/>
      <c r="N298" s="304"/>
      <c r="O298" s="304"/>
      <c r="P298" s="304"/>
      <c r="Q298" s="303"/>
    </row>
    <row r="299" ht="16.5" hidden="1" spans="1:17">
      <c r="A299" s="305"/>
      <c r="B299" s="46" t="s">
        <v>849</v>
      </c>
      <c r="C299" s="262">
        <v>17304</v>
      </c>
      <c r="D299" s="262">
        <v>17304</v>
      </c>
      <c r="E299" s="262">
        <v>17304</v>
      </c>
      <c r="F299" s="262"/>
      <c r="G299" s="262"/>
      <c r="H299" s="262"/>
      <c r="I299" s="262"/>
      <c r="J299" s="304"/>
      <c r="K299" s="304"/>
      <c r="L299" s="304"/>
      <c r="M299" s="304"/>
      <c r="N299" s="304"/>
      <c r="O299" s="304"/>
      <c r="P299" s="304"/>
      <c r="Q299" s="303"/>
    </row>
    <row r="300" ht="16.5" spans="1:17">
      <c r="A300" s="305"/>
      <c r="B300" s="306" t="s">
        <v>850</v>
      </c>
      <c r="C300" s="225">
        <v>22405</v>
      </c>
      <c r="D300" s="225">
        <v>22405</v>
      </c>
      <c r="E300" s="225">
        <v>22405</v>
      </c>
      <c r="F300" s="245"/>
      <c r="G300" s="245"/>
      <c r="H300" s="245"/>
      <c r="I300" s="245"/>
      <c r="J300" s="245"/>
      <c r="K300" s="245"/>
      <c r="L300" s="245"/>
      <c r="M300" s="245"/>
      <c r="N300" s="245"/>
      <c r="O300" s="245"/>
      <c r="P300" s="245"/>
      <c r="Q300" s="246" t="s">
        <v>530</v>
      </c>
    </row>
    <row r="301" ht="16.5" spans="1:17">
      <c r="A301" s="305"/>
      <c r="B301" s="306" t="s">
        <v>851</v>
      </c>
      <c r="C301" s="225">
        <v>78702</v>
      </c>
      <c r="D301" s="225">
        <v>78702</v>
      </c>
      <c r="E301" s="225">
        <v>78702</v>
      </c>
      <c r="F301" s="245"/>
      <c r="G301" s="245"/>
      <c r="H301" s="245"/>
      <c r="I301" s="245"/>
      <c r="J301" s="245"/>
      <c r="K301" s="245"/>
      <c r="L301" s="245"/>
      <c r="M301" s="245"/>
      <c r="N301" s="245"/>
      <c r="O301" s="245"/>
      <c r="P301" s="245"/>
      <c r="Q301" s="246" t="s">
        <v>530</v>
      </c>
    </row>
  </sheetData>
  <sheetProtection sheet="1" autoFilter="0" pivotTables="0" objects="1"/>
  <autoFilter xmlns:etc="http://www.wps.cn/officeDocument/2017/etCustomData" ref="A6:Q301" etc:filterBottomFollowUsedRange="0">
    <filterColumn colId="16">
      <customFilters>
        <customFilter operator="equal" val="是"/>
      </customFilters>
    </filterColumn>
    <extLst/>
  </autoFilter>
  <mergeCells count="16">
    <mergeCell ref="A2:P2"/>
    <mergeCell ref="D4:I4"/>
    <mergeCell ref="K4:P4"/>
    <mergeCell ref="F5:I5"/>
    <mergeCell ref="A4:A6"/>
    <mergeCell ref="B4:B6"/>
    <mergeCell ref="C4:C6"/>
    <mergeCell ref="D5:D6"/>
    <mergeCell ref="E5:E6"/>
    <mergeCell ref="J4:J6"/>
    <mergeCell ref="K5:K6"/>
    <mergeCell ref="L5:L6"/>
    <mergeCell ref="M5:M6"/>
    <mergeCell ref="N5:N6"/>
    <mergeCell ref="O5:O6"/>
    <mergeCell ref="P5:P6"/>
  </mergeCells>
  <printOptions horizontalCentered="1"/>
  <pageMargins left="0.786805555555556" right="0.786805555555556" top="0.984027777777778" bottom="0.984027777777778" header="0.590277777777778" footer="0.590277777777778"/>
  <pageSetup paperSize="9"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00B050"/>
    <outlinePr summaryBelow="0"/>
  </sheetPr>
  <dimension ref="A1:O2513"/>
  <sheetViews>
    <sheetView showZeros="0" view="pageBreakPreview" zoomScaleNormal="100" workbookViewId="0">
      <pane ySplit="5" topLeftCell="A6" activePane="bottomLeft" state="frozen"/>
      <selection/>
      <selection pane="bottomLeft" activeCell="A1" sqref="$A1:$XFD1048576"/>
    </sheetView>
  </sheetViews>
  <sheetFormatPr defaultColWidth="9" defaultRowHeight="16.5"/>
  <cols>
    <col min="1" max="1" width="6.75" style="251" customWidth="1"/>
    <col min="2" max="2" width="28.625" style="252" customWidth="1"/>
    <col min="3" max="5" width="8.875" style="253" customWidth="1"/>
    <col min="6" max="6" width="6.375" style="253" customWidth="1"/>
    <col min="7" max="7" width="8.625" style="253" customWidth="1"/>
    <col min="8" max="8" width="8.25" style="253" customWidth="1"/>
    <col min="9" max="9" width="7.75" style="253" customWidth="1"/>
    <col min="10" max="10" width="7.625" style="253" customWidth="1"/>
    <col min="11" max="11" width="8.625" style="253" customWidth="1"/>
    <col min="12" max="12" width="9.00833333333333" style="253" customWidth="1"/>
    <col min="13" max="13" width="7.625" style="253" customWidth="1"/>
    <col min="14" max="14" width="9" style="253"/>
    <col min="15" max="15" width="12.625" style="253"/>
    <col min="16" max="16384" width="9" style="253"/>
  </cols>
  <sheetData>
    <row r="1" s="247" customFormat="1" ht="20.1" customHeight="1" spans="1:14">
      <c r="A1" s="212" t="s">
        <v>26</v>
      </c>
      <c r="B1" s="213"/>
      <c r="C1" s="254"/>
      <c r="D1" s="254"/>
      <c r="E1" s="254"/>
      <c r="F1" s="254"/>
      <c r="G1" s="254"/>
      <c r="H1" s="254"/>
      <c r="I1" s="254"/>
      <c r="J1" s="254"/>
      <c r="K1" s="254"/>
      <c r="L1" s="254"/>
      <c r="M1" s="254"/>
      <c r="N1" s="254"/>
    </row>
    <row r="2" s="248" customFormat="1" ht="45" customHeight="1" spans="1:14">
      <c r="A2" s="214" t="s">
        <v>852</v>
      </c>
      <c r="B2" s="214"/>
      <c r="C2" s="214"/>
      <c r="D2" s="214"/>
      <c r="E2" s="214"/>
      <c r="F2" s="214"/>
      <c r="G2" s="214"/>
      <c r="H2" s="214"/>
      <c r="I2" s="214"/>
      <c r="J2" s="214"/>
      <c r="K2" s="214"/>
      <c r="L2" s="214"/>
      <c r="M2" s="214"/>
      <c r="N2" s="255"/>
    </row>
    <row r="3" s="249" customFormat="1" ht="20.1" customHeight="1" spans="1:14">
      <c r="A3" s="215"/>
      <c r="B3" s="216"/>
      <c r="C3" s="256"/>
      <c r="D3" s="256"/>
      <c r="E3" s="256"/>
      <c r="F3" s="256"/>
      <c r="G3" s="256"/>
      <c r="H3" s="256"/>
      <c r="I3" s="256"/>
      <c r="J3" s="256"/>
      <c r="K3" s="256"/>
      <c r="L3" s="256"/>
      <c r="M3" s="217" t="s">
        <v>45</v>
      </c>
      <c r="N3" s="256"/>
    </row>
    <row r="4" s="250" customFormat="1" ht="20.1" customHeight="1" spans="1:14">
      <c r="A4" s="218" t="s">
        <v>512</v>
      </c>
      <c r="B4" s="219" t="s">
        <v>853</v>
      </c>
      <c r="C4" s="220" t="s">
        <v>514</v>
      </c>
      <c r="D4" s="220" t="s">
        <v>515</v>
      </c>
      <c r="E4" s="220"/>
      <c r="F4" s="220"/>
      <c r="G4" s="220" t="s">
        <v>854</v>
      </c>
      <c r="H4" s="220" t="s">
        <v>517</v>
      </c>
      <c r="I4" s="220"/>
      <c r="J4" s="220"/>
      <c r="K4" s="220"/>
      <c r="L4" s="220"/>
      <c r="M4" s="220"/>
      <c r="N4" s="257"/>
    </row>
    <row r="5" s="250" customFormat="1" ht="30" customHeight="1" spans="1:14">
      <c r="A5" s="218"/>
      <c r="B5" s="221"/>
      <c r="C5" s="222"/>
      <c r="D5" s="220" t="s">
        <v>520</v>
      </c>
      <c r="E5" s="220" t="s">
        <v>855</v>
      </c>
      <c r="F5" s="220" t="s">
        <v>856</v>
      </c>
      <c r="G5" s="222"/>
      <c r="H5" s="220" t="s">
        <v>520</v>
      </c>
      <c r="I5" s="220" t="s">
        <v>521</v>
      </c>
      <c r="J5" s="220" t="s">
        <v>857</v>
      </c>
      <c r="K5" s="220" t="s">
        <v>858</v>
      </c>
      <c r="L5" s="220" t="s">
        <v>859</v>
      </c>
      <c r="M5" s="220" t="s">
        <v>525</v>
      </c>
      <c r="N5" s="257" t="s">
        <v>529</v>
      </c>
    </row>
    <row r="6" spans="1:14">
      <c r="A6" s="258"/>
      <c r="B6" s="259" t="s">
        <v>514</v>
      </c>
      <c r="C6" s="245">
        <v>341295</v>
      </c>
      <c r="D6" s="245">
        <v>283397</v>
      </c>
      <c r="E6" s="245">
        <v>280443</v>
      </c>
      <c r="F6" s="245">
        <v>2954</v>
      </c>
      <c r="G6" s="245">
        <v>4838</v>
      </c>
      <c r="H6" s="245">
        <v>53060</v>
      </c>
      <c r="I6" s="245">
        <v>52492</v>
      </c>
      <c r="J6" s="245"/>
      <c r="K6" s="245"/>
      <c r="L6" s="245"/>
      <c r="M6" s="245">
        <v>568</v>
      </c>
      <c r="N6" s="260" t="s">
        <v>530</v>
      </c>
    </row>
    <row r="7" spans="1:14">
      <c r="A7" s="258"/>
      <c r="B7" s="259" t="s">
        <v>531</v>
      </c>
      <c r="C7" s="245">
        <v>46038</v>
      </c>
      <c r="D7" s="245">
        <v>46038</v>
      </c>
      <c r="E7" s="245">
        <v>46038</v>
      </c>
      <c r="F7" s="245"/>
      <c r="G7" s="245"/>
      <c r="H7" s="245"/>
      <c r="I7" s="245"/>
      <c r="J7" s="245"/>
      <c r="K7" s="245"/>
      <c r="L7" s="245"/>
      <c r="M7" s="245"/>
      <c r="N7" s="261" t="s">
        <v>530</v>
      </c>
    </row>
    <row r="8" spans="1:14">
      <c r="A8" s="258" t="s">
        <v>532</v>
      </c>
      <c r="B8" s="46" t="s">
        <v>533</v>
      </c>
      <c r="C8" s="262">
        <v>1575.7</v>
      </c>
      <c r="D8" s="262">
        <v>1575.7</v>
      </c>
      <c r="E8" s="262">
        <v>1575.7</v>
      </c>
      <c r="F8" s="262"/>
      <c r="G8" s="262"/>
      <c r="H8" s="262"/>
      <c r="I8" s="262"/>
      <c r="J8" s="262"/>
      <c r="K8" s="262"/>
      <c r="L8" s="262"/>
      <c r="M8" s="262"/>
      <c r="N8" s="263" t="s">
        <v>530</v>
      </c>
    </row>
    <row r="9" hidden="1" spans="1:14">
      <c r="A9" s="258"/>
      <c r="B9" s="46" t="s">
        <v>860</v>
      </c>
      <c r="C9" s="264">
        <v>120.5</v>
      </c>
      <c r="D9" s="264">
        <v>120.5</v>
      </c>
      <c r="E9" s="264">
        <v>120.5</v>
      </c>
      <c r="F9" s="264"/>
      <c r="G9" s="264"/>
      <c r="H9" s="264"/>
      <c r="I9" s="264"/>
      <c r="J9" s="264"/>
      <c r="K9" s="264"/>
      <c r="L9" s="264"/>
      <c r="M9" s="264"/>
      <c r="N9" s="260"/>
    </row>
    <row r="10" hidden="1" spans="1:14">
      <c r="A10" s="258"/>
      <c r="B10" s="46" t="s">
        <v>861</v>
      </c>
      <c r="C10" s="264">
        <v>256.7</v>
      </c>
      <c r="D10" s="264">
        <v>256.7</v>
      </c>
      <c r="E10" s="264">
        <v>256.7</v>
      </c>
      <c r="F10" s="264"/>
      <c r="G10" s="264"/>
      <c r="H10" s="264"/>
      <c r="I10" s="264"/>
      <c r="J10" s="264"/>
      <c r="K10" s="264"/>
      <c r="L10" s="264"/>
      <c r="M10" s="264"/>
      <c r="N10" s="260"/>
    </row>
    <row r="11" hidden="1" spans="1:14">
      <c r="A11" s="258"/>
      <c r="B11" s="46" t="s">
        <v>862</v>
      </c>
      <c r="C11" s="264">
        <v>102.1</v>
      </c>
      <c r="D11" s="264">
        <v>102.1</v>
      </c>
      <c r="E11" s="264">
        <v>102.1</v>
      </c>
      <c r="F11" s="264"/>
      <c r="G11" s="264"/>
      <c r="H11" s="264"/>
      <c r="I11" s="264"/>
      <c r="J11" s="264"/>
      <c r="K11" s="264"/>
      <c r="L11" s="264"/>
      <c r="M11" s="264"/>
      <c r="N11" s="260"/>
    </row>
    <row r="12" hidden="1" spans="1:14">
      <c r="A12" s="258"/>
      <c r="B12" s="46" t="s">
        <v>863</v>
      </c>
      <c r="C12" s="264">
        <v>2</v>
      </c>
      <c r="D12" s="264">
        <v>2</v>
      </c>
      <c r="E12" s="264">
        <v>2</v>
      </c>
      <c r="F12" s="264"/>
      <c r="G12" s="264"/>
      <c r="H12" s="264"/>
      <c r="I12" s="264"/>
      <c r="J12" s="264"/>
      <c r="K12" s="264"/>
      <c r="L12" s="264"/>
      <c r="M12" s="264"/>
      <c r="N12" s="260"/>
    </row>
    <row r="13" hidden="1" spans="1:14">
      <c r="A13" s="258"/>
      <c r="B13" s="46" t="s">
        <v>864</v>
      </c>
      <c r="C13" s="264">
        <v>3.3</v>
      </c>
      <c r="D13" s="264">
        <v>3.3</v>
      </c>
      <c r="E13" s="264">
        <v>3.3</v>
      </c>
      <c r="F13" s="264"/>
      <c r="G13" s="264"/>
      <c r="H13" s="264"/>
      <c r="I13" s="264"/>
      <c r="J13" s="264"/>
      <c r="K13" s="264"/>
      <c r="L13" s="264"/>
      <c r="M13" s="264"/>
      <c r="N13" s="260"/>
    </row>
    <row r="14" hidden="1" spans="1:14">
      <c r="A14" s="258"/>
      <c r="B14" s="46" t="s">
        <v>865</v>
      </c>
      <c r="C14" s="264">
        <v>8</v>
      </c>
      <c r="D14" s="264">
        <v>8</v>
      </c>
      <c r="E14" s="264">
        <v>8</v>
      </c>
      <c r="F14" s="264"/>
      <c r="G14" s="264"/>
      <c r="H14" s="264"/>
      <c r="I14" s="264"/>
      <c r="J14" s="264"/>
      <c r="K14" s="264"/>
      <c r="L14" s="264"/>
      <c r="M14" s="264"/>
      <c r="N14" s="260"/>
    </row>
    <row r="15" hidden="1" spans="1:14">
      <c r="A15" s="258"/>
      <c r="B15" s="46" t="s">
        <v>866</v>
      </c>
      <c r="C15" s="264">
        <v>0.4</v>
      </c>
      <c r="D15" s="264">
        <v>0.4</v>
      </c>
      <c r="E15" s="264">
        <v>0.4</v>
      </c>
      <c r="F15" s="264"/>
      <c r="G15" s="264"/>
      <c r="H15" s="264"/>
      <c r="I15" s="264"/>
      <c r="J15" s="264"/>
      <c r="K15" s="264"/>
      <c r="L15" s="264"/>
      <c r="M15" s="264"/>
      <c r="N15" s="260"/>
    </row>
    <row r="16" hidden="1" spans="1:14">
      <c r="A16" s="258"/>
      <c r="B16" s="46" t="s">
        <v>867</v>
      </c>
      <c r="C16" s="264">
        <v>52</v>
      </c>
      <c r="D16" s="264">
        <v>52</v>
      </c>
      <c r="E16" s="264">
        <v>52</v>
      </c>
      <c r="F16" s="264"/>
      <c r="G16" s="264"/>
      <c r="H16" s="264"/>
      <c r="I16" s="264"/>
      <c r="J16" s="264"/>
      <c r="K16" s="264"/>
      <c r="L16" s="264"/>
      <c r="M16" s="264"/>
      <c r="N16" s="260"/>
    </row>
    <row r="17" hidden="1" spans="1:14">
      <c r="A17" s="258"/>
      <c r="B17" s="46" t="s">
        <v>868</v>
      </c>
      <c r="C17" s="264">
        <v>0.8</v>
      </c>
      <c r="D17" s="264">
        <v>0.8</v>
      </c>
      <c r="E17" s="264">
        <v>0.8</v>
      </c>
      <c r="F17" s="264"/>
      <c r="G17" s="264"/>
      <c r="H17" s="264"/>
      <c r="I17" s="264"/>
      <c r="J17" s="264"/>
      <c r="K17" s="264"/>
      <c r="L17" s="264"/>
      <c r="M17" s="264"/>
      <c r="N17" s="260"/>
    </row>
    <row r="18" hidden="1" spans="1:14">
      <c r="A18" s="258"/>
      <c r="B18" s="46" t="s">
        <v>869</v>
      </c>
      <c r="C18" s="264">
        <v>882.4</v>
      </c>
      <c r="D18" s="264">
        <v>882.4</v>
      </c>
      <c r="E18" s="264">
        <v>882.4</v>
      </c>
      <c r="F18" s="264"/>
      <c r="G18" s="264"/>
      <c r="H18" s="264"/>
      <c r="I18" s="264"/>
      <c r="J18" s="264"/>
      <c r="K18" s="264"/>
      <c r="L18" s="264"/>
      <c r="M18" s="264"/>
      <c r="N18" s="260"/>
    </row>
    <row r="19" hidden="1" spans="1:14">
      <c r="A19" s="258"/>
      <c r="B19" s="46" t="s">
        <v>870</v>
      </c>
      <c r="C19" s="264">
        <v>17.6</v>
      </c>
      <c r="D19" s="264">
        <v>17.6</v>
      </c>
      <c r="E19" s="264">
        <v>17.6</v>
      </c>
      <c r="F19" s="264"/>
      <c r="G19" s="264"/>
      <c r="H19" s="264"/>
      <c r="I19" s="264"/>
      <c r="J19" s="264"/>
      <c r="K19" s="264"/>
      <c r="L19" s="264"/>
      <c r="M19" s="264"/>
      <c r="N19" s="260"/>
    </row>
    <row r="20" hidden="1" spans="1:14">
      <c r="A20" s="258"/>
      <c r="B20" s="46" t="s">
        <v>871</v>
      </c>
      <c r="C20" s="264">
        <v>24</v>
      </c>
      <c r="D20" s="264">
        <v>24</v>
      </c>
      <c r="E20" s="264">
        <v>24</v>
      </c>
      <c r="F20" s="264"/>
      <c r="G20" s="264"/>
      <c r="H20" s="264"/>
      <c r="I20" s="264"/>
      <c r="J20" s="264"/>
      <c r="K20" s="264"/>
      <c r="L20" s="264"/>
      <c r="M20" s="264"/>
      <c r="N20" s="260"/>
    </row>
    <row r="21" hidden="1" spans="1:14">
      <c r="A21" s="258"/>
      <c r="B21" s="46" t="s">
        <v>872</v>
      </c>
      <c r="C21" s="264">
        <v>105.9</v>
      </c>
      <c r="D21" s="264">
        <v>105.9</v>
      </c>
      <c r="E21" s="264">
        <v>105.9</v>
      </c>
      <c r="F21" s="264"/>
      <c r="G21" s="264"/>
      <c r="H21" s="264"/>
      <c r="I21" s="264"/>
      <c r="J21" s="264"/>
      <c r="K21" s="264"/>
      <c r="L21" s="264"/>
      <c r="M21" s="264"/>
      <c r="N21" s="260"/>
    </row>
    <row r="22" spans="1:14">
      <c r="A22" s="258" t="s">
        <v>534</v>
      </c>
      <c r="B22" s="46" t="s">
        <v>535</v>
      </c>
      <c r="C22" s="262">
        <v>228.9</v>
      </c>
      <c r="D22" s="262">
        <v>228.9</v>
      </c>
      <c r="E22" s="262">
        <v>228.9</v>
      </c>
      <c r="F22" s="262"/>
      <c r="G22" s="262"/>
      <c r="H22" s="262"/>
      <c r="I22" s="262"/>
      <c r="J22" s="262"/>
      <c r="K22" s="262"/>
      <c r="L22" s="262"/>
      <c r="M22" s="262"/>
      <c r="N22" s="263" t="s">
        <v>530</v>
      </c>
    </row>
    <row r="23" hidden="1" spans="1:14">
      <c r="A23" s="258"/>
      <c r="B23" s="46" t="s">
        <v>873</v>
      </c>
      <c r="C23" s="264">
        <v>0.1</v>
      </c>
      <c r="D23" s="264">
        <v>0.1</v>
      </c>
      <c r="E23" s="264">
        <v>0.1</v>
      </c>
      <c r="F23" s="264"/>
      <c r="G23" s="264"/>
      <c r="H23" s="264"/>
      <c r="I23" s="264"/>
      <c r="J23" s="264"/>
      <c r="K23" s="264"/>
      <c r="L23" s="264"/>
      <c r="M23" s="264"/>
      <c r="N23" s="260"/>
    </row>
    <row r="24" hidden="1" spans="1:14">
      <c r="A24" s="258"/>
      <c r="B24" s="46" t="s">
        <v>874</v>
      </c>
      <c r="C24" s="264">
        <v>2.9</v>
      </c>
      <c r="D24" s="264">
        <v>2.9</v>
      </c>
      <c r="E24" s="264">
        <v>2.9</v>
      </c>
      <c r="F24" s="264"/>
      <c r="G24" s="264"/>
      <c r="H24" s="264"/>
      <c r="I24" s="264"/>
      <c r="J24" s="264"/>
      <c r="K24" s="264"/>
      <c r="L24" s="264"/>
      <c r="M24" s="264"/>
      <c r="N24" s="260"/>
    </row>
    <row r="25" hidden="1" spans="1:14">
      <c r="A25" s="258"/>
      <c r="B25" s="46" t="s">
        <v>875</v>
      </c>
      <c r="C25" s="264">
        <v>39.5</v>
      </c>
      <c r="D25" s="264">
        <v>39.5</v>
      </c>
      <c r="E25" s="264">
        <v>39.5</v>
      </c>
      <c r="F25" s="264"/>
      <c r="G25" s="264"/>
      <c r="H25" s="264"/>
      <c r="I25" s="264"/>
      <c r="J25" s="264"/>
      <c r="K25" s="264"/>
      <c r="L25" s="264"/>
      <c r="M25" s="264"/>
      <c r="N25" s="260"/>
    </row>
    <row r="26" hidden="1" spans="1:14">
      <c r="A26" s="258"/>
      <c r="B26" s="46" t="s">
        <v>876</v>
      </c>
      <c r="C26" s="264">
        <v>17.3</v>
      </c>
      <c r="D26" s="264">
        <v>17.3</v>
      </c>
      <c r="E26" s="264">
        <v>17.3</v>
      </c>
      <c r="F26" s="264"/>
      <c r="G26" s="264"/>
      <c r="H26" s="264"/>
      <c r="I26" s="264"/>
      <c r="J26" s="264"/>
      <c r="K26" s="264"/>
      <c r="L26" s="264"/>
      <c r="M26" s="264"/>
      <c r="N26" s="260"/>
    </row>
    <row r="27" hidden="1" spans="1:14">
      <c r="A27" s="258"/>
      <c r="B27" s="46" t="s">
        <v>877</v>
      </c>
      <c r="C27" s="264">
        <v>3.3</v>
      </c>
      <c r="D27" s="264">
        <v>3.3</v>
      </c>
      <c r="E27" s="264">
        <v>3.3</v>
      </c>
      <c r="F27" s="264"/>
      <c r="G27" s="264"/>
      <c r="H27" s="264"/>
      <c r="I27" s="264"/>
      <c r="J27" s="264"/>
      <c r="K27" s="264"/>
      <c r="L27" s="264"/>
      <c r="M27" s="264"/>
      <c r="N27" s="260"/>
    </row>
    <row r="28" hidden="1" spans="1:14">
      <c r="A28" s="258"/>
      <c r="B28" s="46" t="s">
        <v>878</v>
      </c>
      <c r="C28" s="264">
        <v>14.6</v>
      </c>
      <c r="D28" s="264">
        <v>14.6</v>
      </c>
      <c r="E28" s="264">
        <v>14.6</v>
      </c>
      <c r="F28" s="264"/>
      <c r="G28" s="264"/>
      <c r="H28" s="264"/>
      <c r="I28" s="264"/>
      <c r="J28" s="264"/>
      <c r="K28" s="264"/>
      <c r="L28" s="264"/>
      <c r="M28" s="264"/>
      <c r="N28" s="260"/>
    </row>
    <row r="29" hidden="1" spans="1:14">
      <c r="A29" s="258"/>
      <c r="B29" s="46" t="s">
        <v>879</v>
      </c>
      <c r="C29" s="264">
        <v>0.2</v>
      </c>
      <c r="D29" s="264">
        <v>0.2</v>
      </c>
      <c r="E29" s="264">
        <v>0.2</v>
      </c>
      <c r="F29" s="264"/>
      <c r="G29" s="264"/>
      <c r="H29" s="264"/>
      <c r="I29" s="264"/>
      <c r="J29" s="264"/>
      <c r="K29" s="264"/>
      <c r="L29" s="264"/>
      <c r="M29" s="264"/>
      <c r="N29" s="260"/>
    </row>
    <row r="30" hidden="1" spans="1:14">
      <c r="A30" s="258"/>
      <c r="B30" s="46" t="s">
        <v>880</v>
      </c>
      <c r="C30" s="264">
        <v>144.5</v>
      </c>
      <c r="D30" s="264">
        <v>144.5</v>
      </c>
      <c r="E30" s="264">
        <v>144.5</v>
      </c>
      <c r="F30" s="264"/>
      <c r="G30" s="264"/>
      <c r="H30" s="264"/>
      <c r="I30" s="264"/>
      <c r="J30" s="264"/>
      <c r="K30" s="264"/>
      <c r="L30" s="264"/>
      <c r="M30" s="264"/>
      <c r="N30" s="260"/>
    </row>
    <row r="31" hidden="1" spans="1:14">
      <c r="A31" s="258"/>
      <c r="B31" s="46" t="s">
        <v>862</v>
      </c>
      <c r="C31" s="264">
        <v>6.5</v>
      </c>
      <c r="D31" s="264">
        <v>6.5</v>
      </c>
      <c r="E31" s="264">
        <v>6.5</v>
      </c>
      <c r="F31" s="264"/>
      <c r="G31" s="264"/>
      <c r="H31" s="264"/>
      <c r="I31" s="264"/>
      <c r="J31" s="264"/>
      <c r="K31" s="264"/>
      <c r="L31" s="264"/>
      <c r="M31" s="264"/>
      <c r="N31" s="260"/>
    </row>
    <row r="32" spans="1:14">
      <c r="A32" s="258" t="s">
        <v>536</v>
      </c>
      <c r="B32" s="46" t="s">
        <v>537</v>
      </c>
      <c r="C32" s="264">
        <v>418.4</v>
      </c>
      <c r="D32" s="264">
        <v>418.4</v>
      </c>
      <c r="E32" s="264">
        <v>418.4</v>
      </c>
      <c r="F32" s="264"/>
      <c r="G32" s="264"/>
      <c r="H32" s="264"/>
      <c r="I32" s="264"/>
      <c r="J32" s="264"/>
      <c r="K32" s="264"/>
      <c r="L32" s="264"/>
      <c r="M32" s="264"/>
      <c r="N32" s="263" t="s">
        <v>530</v>
      </c>
    </row>
    <row r="33" hidden="1" spans="1:14">
      <c r="A33" s="258"/>
      <c r="B33" s="46" t="s">
        <v>865</v>
      </c>
      <c r="C33" s="264">
        <v>2</v>
      </c>
      <c r="D33" s="264">
        <v>2</v>
      </c>
      <c r="E33" s="264">
        <v>2</v>
      </c>
      <c r="F33" s="264"/>
      <c r="G33" s="264"/>
      <c r="H33" s="264"/>
      <c r="I33" s="264"/>
      <c r="J33" s="264"/>
      <c r="K33" s="264"/>
      <c r="L33" s="264"/>
      <c r="M33" s="264"/>
      <c r="N33" s="260"/>
    </row>
    <row r="34" hidden="1" spans="1:14">
      <c r="A34" s="258"/>
      <c r="B34" s="46" t="s">
        <v>881</v>
      </c>
      <c r="C34" s="262">
        <v>24.4</v>
      </c>
      <c r="D34" s="262">
        <v>24.4</v>
      </c>
      <c r="E34" s="262">
        <v>24.4</v>
      </c>
      <c r="F34" s="262"/>
      <c r="G34" s="262"/>
      <c r="H34" s="262"/>
      <c r="I34" s="262"/>
      <c r="J34" s="262"/>
      <c r="K34" s="262"/>
      <c r="L34" s="262"/>
      <c r="M34" s="262"/>
      <c r="N34" s="263"/>
    </row>
    <row r="35" hidden="1" spans="1:14">
      <c r="A35" s="258"/>
      <c r="B35" s="46" t="s">
        <v>882</v>
      </c>
      <c r="C35" s="264">
        <v>6.9</v>
      </c>
      <c r="D35" s="264">
        <v>6.9</v>
      </c>
      <c r="E35" s="264">
        <v>6.9</v>
      </c>
      <c r="F35" s="264"/>
      <c r="G35" s="264"/>
      <c r="H35" s="264"/>
      <c r="I35" s="264"/>
      <c r="J35" s="264"/>
      <c r="K35" s="264"/>
      <c r="L35" s="264"/>
      <c r="M35" s="264"/>
      <c r="N35" s="260"/>
    </row>
    <row r="36" hidden="1" spans="1:14">
      <c r="A36" s="258"/>
      <c r="B36" s="46" t="s">
        <v>862</v>
      </c>
      <c r="C36" s="264">
        <v>15.3</v>
      </c>
      <c r="D36" s="264">
        <v>15.3</v>
      </c>
      <c r="E36" s="264">
        <v>15.3</v>
      </c>
      <c r="F36" s="264"/>
      <c r="G36" s="264"/>
      <c r="H36" s="264"/>
      <c r="I36" s="264"/>
      <c r="J36" s="264"/>
      <c r="K36" s="264"/>
      <c r="L36" s="264"/>
      <c r="M36" s="264"/>
      <c r="N36" s="260"/>
    </row>
    <row r="37" hidden="1" spans="1:14">
      <c r="A37" s="258"/>
      <c r="B37" s="46" t="s">
        <v>883</v>
      </c>
      <c r="C37" s="264">
        <v>72.3</v>
      </c>
      <c r="D37" s="264">
        <v>72.3</v>
      </c>
      <c r="E37" s="264">
        <v>72.3</v>
      </c>
      <c r="F37" s="264"/>
      <c r="G37" s="264"/>
      <c r="H37" s="264"/>
      <c r="I37" s="264"/>
      <c r="J37" s="264"/>
      <c r="K37" s="264"/>
      <c r="L37" s="264"/>
      <c r="M37" s="264"/>
      <c r="N37" s="260"/>
    </row>
    <row r="38" hidden="1" spans="1:14">
      <c r="A38" s="258"/>
      <c r="B38" s="46" t="s">
        <v>884</v>
      </c>
      <c r="C38" s="264">
        <v>31.2</v>
      </c>
      <c r="D38" s="264">
        <v>31.2</v>
      </c>
      <c r="E38" s="264">
        <v>31.2</v>
      </c>
      <c r="F38" s="264"/>
      <c r="G38" s="264"/>
      <c r="H38" s="264"/>
      <c r="I38" s="264"/>
      <c r="J38" s="264"/>
      <c r="K38" s="264"/>
      <c r="L38" s="264"/>
      <c r="M38" s="264"/>
      <c r="N38" s="260"/>
    </row>
    <row r="39" hidden="1" spans="1:14">
      <c r="A39" s="258"/>
      <c r="B39" s="46" t="s">
        <v>885</v>
      </c>
      <c r="C39" s="264">
        <v>5.2</v>
      </c>
      <c r="D39" s="264">
        <v>5.2</v>
      </c>
      <c r="E39" s="264">
        <v>5.2</v>
      </c>
      <c r="F39" s="264"/>
      <c r="G39" s="264"/>
      <c r="H39" s="264"/>
      <c r="I39" s="264"/>
      <c r="J39" s="264"/>
      <c r="K39" s="264"/>
      <c r="L39" s="264"/>
      <c r="M39" s="264"/>
      <c r="N39" s="260"/>
    </row>
    <row r="40" hidden="1" spans="1:14">
      <c r="A40" s="258"/>
      <c r="B40" s="46" t="s">
        <v>886</v>
      </c>
      <c r="C40" s="264">
        <v>1</v>
      </c>
      <c r="D40" s="264">
        <v>1</v>
      </c>
      <c r="E40" s="264">
        <v>1</v>
      </c>
      <c r="F40" s="264"/>
      <c r="G40" s="264"/>
      <c r="H40" s="264"/>
      <c r="I40" s="264"/>
      <c r="J40" s="264"/>
      <c r="K40" s="264"/>
      <c r="L40" s="264"/>
      <c r="M40" s="264"/>
      <c r="N40" s="260"/>
    </row>
    <row r="41" hidden="1" spans="1:14">
      <c r="A41" s="258"/>
      <c r="B41" s="46" t="s">
        <v>887</v>
      </c>
      <c r="C41" s="264">
        <v>259.6</v>
      </c>
      <c r="D41" s="264">
        <v>259.6</v>
      </c>
      <c r="E41" s="264">
        <v>259.6</v>
      </c>
      <c r="F41" s="264"/>
      <c r="G41" s="264"/>
      <c r="H41" s="264"/>
      <c r="I41" s="264"/>
      <c r="J41" s="264"/>
      <c r="K41" s="264"/>
      <c r="L41" s="264"/>
      <c r="M41" s="264"/>
      <c r="N41" s="260"/>
    </row>
    <row r="42" hidden="1" spans="1:14">
      <c r="A42" s="258"/>
      <c r="B42" s="46" t="s">
        <v>888</v>
      </c>
      <c r="C42" s="264">
        <v>0.5</v>
      </c>
      <c r="D42" s="264">
        <v>0.5</v>
      </c>
      <c r="E42" s="264">
        <v>0.5</v>
      </c>
      <c r="F42" s="264"/>
      <c r="G42" s="264"/>
      <c r="H42" s="264"/>
      <c r="I42" s="264"/>
      <c r="J42" s="264"/>
      <c r="K42" s="264"/>
      <c r="L42" s="264"/>
      <c r="M42" s="264"/>
      <c r="N42" s="260"/>
    </row>
    <row r="43" spans="1:14">
      <c r="A43" s="258" t="s">
        <v>538</v>
      </c>
      <c r="B43" s="46" t="s">
        <v>539</v>
      </c>
      <c r="C43" s="264">
        <v>1165.5</v>
      </c>
      <c r="D43" s="264">
        <v>1165.5</v>
      </c>
      <c r="E43" s="264">
        <v>1165.5</v>
      </c>
      <c r="F43" s="264"/>
      <c r="G43" s="264"/>
      <c r="H43" s="264"/>
      <c r="I43" s="264"/>
      <c r="J43" s="264"/>
      <c r="K43" s="264"/>
      <c r="L43" s="264"/>
      <c r="M43" s="264"/>
      <c r="N43" s="263" t="s">
        <v>530</v>
      </c>
    </row>
    <row r="44" hidden="1" spans="1:14">
      <c r="A44" s="258"/>
      <c r="B44" s="46" t="s">
        <v>889</v>
      </c>
      <c r="C44" s="264">
        <v>24.1</v>
      </c>
      <c r="D44" s="264">
        <v>24.1</v>
      </c>
      <c r="E44" s="264">
        <v>24.1</v>
      </c>
      <c r="F44" s="264"/>
      <c r="G44" s="264"/>
      <c r="H44" s="264"/>
      <c r="I44" s="264"/>
      <c r="J44" s="264"/>
      <c r="K44" s="264"/>
      <c r="L44" s="264"/>
      <c r="M44" s="264"/>
      <c r="N44" s="260"/>
    </row>
    <row r="45" hidden="1" spans="1:14">
      <c r="A45" s="258"/>
      <c r="B45" s="46" t="s">
        <v>890</v>
      </c>
      <c r="C45" s="262">
        <v>0.6</v>
      </c>
      <c r="D45" s="262">
        <v>0.6</v>
      </c>
      <c r="E45" s="262">
        <v>0.6</v>
      </c>
      <c r="F45" s="262"/>
      <c r="G45" s="262"/>
      <c r="H45" s="262"/>
      <c r="I45" s="262"/>
      <c r="J45" s="262"/>
      <c r="K45" s="262"/>
      <c r="L45" s="262"/>
      <c r="M45" s="262"/>
      <c r="N45" s="263"/>
    </row>
    <row r="46" hidden="1" spans="1:14">
      <c r="A46" s="258"/>
      <c r="B46" s="46" t="s">
        <v>891</v>
      </c>
      <c r="C46" s="264">
        <v>2</v>
      </c>
      <c r="D46" s="264">
        <v>2</v>
      </c>
      <c r="E46" s="264">
        <v>2</v>
      </c>
      <c r="F46" s="264"/>
      <c r="G46" s="264"/>
      <c r="H46" s="264"/>
      <c r="I46" s="264"/>
      <c r="J46" s="264"/>
      <c r="K46" s="264"/>
      <c r="L46" s="264"/>
      <c r="M46" s="264"/>
      <c r="N46" s="260"/>
    </row>
    <row r="47" hidden="1" spans="1:14">
      <c r="A47" s="258"/>
      <c r="B47" s="46" t="s">
        <v>892</v>
      </c>
      <c r="C47" s="264">
        <v>82.9</v>
      </c>
      <c r="D47" s="264">
        <v>82.9</v>
      </c>
      <c r="E47" s="264">
        <v>82.9</v>
      </c>
      <c r="F47" s="264"/>
      <c r="G47" s="264"/>
      <c r="H47" s="264"/>
      <c r="I47" s="264"/>
      <c r="J47" s="264"/>
      <c r="K47" s="264"/>
      <c r="L47" s="264"/>
      <c r="M47" s="264"/>
      <c r="N47" s="260"/>
    </row>
    <row r="48" hidden="1" spans="1:14">
      <c r="A48" s="258"/>
      <c r="B48" s="46" t="s">
        <v>893</v>
      </c>
      <c r="C48" s="264">
        <v>4</v>
      </c>
      <c r="D48" s="264">
        <v>4</v>
      </c>
      <c r="E48" s="264">
        <v>4</v>
      </c>
      <c r="F48" s="264"/>
      <c r="G48" s="264"/>
      <c r="H48" s="264"/>
      <c r="I48" s="264"/>
      <c r="J48" s="264"/>
      <c r="K48" s="264"/>
      <c r="L48" s="264"/>
      <c r="M48" s="264"/>
      <c r="N48" s="260"/>
    </row>
    <row r="49" hidden="1" spans="1:14">
      <c r="A49" s="258"/>
      <c r="B49" s="46" t="s">
        <v>894</v>
      </c>
      <c r="C49" s="264">
        <v>691</v>
      </c>
      <c r="D49" s="264">
        <v>691</v>
      </c>
      <c r="E49" s="264">
        <v>691</v>
      </c>
      <c r="F49" s="264"/>
      <c r="G49" s="264"/>
      <c r="H49" s="264"/>
      <c r="I49" s="264"/>
      <c r="J49" s="264"/>
      <c r="K49" s="264"/>
      <c r="L49" s="264"/>
      <c r="M49" s="264"/>
      <c r="N49" s="260"/>
    </row>
    <row r="50" hidden="1" spans="1:14">
      <c r="A50" s="258"/>
      <c r="B50" s="46" t="s">
        <v>895</v>
      </c>
      <c r="C50" s="264">
        <v>65.9</v>
      </c>
      <c r="D50" s="264">
        <v>65.9</v>
      </c>
      <c r="E50" s="264">
        <v>65.9</v>
      </c>
      <c r="F50" s="264"/>
      <c r="G50" s="264"/>
      <c r="H50" s="264"/>
      <c r="I50" s="264"/>
      <c r="J50" s="264"/>
      <c r="K50" s="264"/>
      <c r="L50" s="264"/>
      <c r="M50" s="264"/>
      <c r="N50" s="260"/>
    </row>
    <row r="51" hidden="1" spans="1:14">
      <c r="A51" s="258"/>
      <c r="B51" s="46" t="s">
        <v>896</v>
      </c>
      <c r="C51" s="264">
        <v>199.5</v>
      </c>
      <c r="D51" s="264">
        <v>199.5</v>
      </c>
      <c r="E51" s="264">
        <v>199.5</v>
      </c>
      <c r="F51" s="264"/>
      <c r="G51" s="264"/>
      <c r="H51" s="264"/>
      <c r="I51" s="264"/>
      <c r="J51" s="264"/>
      <c r="K51" s="264"/>
      <c r="L51" s="264"/>
      <c r="M51" s="264"/>
      <c r="N51" s="260"/>
    </row>
    <row r="52" hidden="1" spans="1:14">
      <c r="A52" s="258"/>
      <c r="B52" s="46" t="s">
        <v>862</v>
      </c>
      <c r="C52" s="264">
        <v>75.3</v>
      </c>
      <c r="D52" s="264">
        <v>75.3</v>
      </c>
      <c r="E52" s="264">
        <v>75.3</v>
      </c>
      <c r="F52" s="264"/>
      <c r="G52" s="264"/>
      <c r="H52" s="264"/>
      <c r="I52" s="264"/>
      <c r="J52" s="264"/>
      <c r="K52" s="264"/>
      <c r="L52" s="264"/>
      <c r="M52" s="264"/>
      <c r="N52" s="260"/>
    </row>
    <row r="53" hidden="1" spans="1:14">
      <c r="A53" s="258"/>
      <c r="B53" s="46" t="s">
        <v>897</v>
      </c>
      <c r="C53" s="264">
        <v>13.8</v>
      </c>
      <c r="D53" s="264">
        <v>13.8</v>
      </c>
      <c r="E53" s="264">
        <v>13.8</v>
      </c>
      <c r="F53" s="264"/>
      <c r="G53" s="264"/>
      <c r="H53" s="264"/>
      <c r="I53" s="264"/>
      <c r="J53" s="264"/>
      <c r="K53" s="264"/>
      <c r="L53" s="264"/>
      <c r="M53" s="264"/>
      <c r="N53" s="260"/>
    </row>
    <row r="54" hidden="1" spans="1:14">
      <c r="A54" s="258"/>
      <c r="B54" s="46" t="s">
        <v>898</v>
      </c>
      <c r="C54" s="264">
        <v>2.4</v>
      </c>
      <c r="D54" s="264">
        <v>2.4</v>
      </c>
      <c r="E54" s="264">
        <v>2.4</v>
      </c>
      <c r="F54" s="264"/>
      <c r="G54" s="264"/>
      <c r="H54" s="264"/>
      <c r="I54" s="264"/>
      <c r="J54" s="264"/>
      <c r="K54" s="264"/>
      <c r="L54" s="264"/>
      <c r="M54" s="264"/>
      <c r="N54" s="260"/>
    </row>
    <row r="55" hidden="1" spans="1:14">
      <c r="A55" s="258"/>
      <c r="B55" s="46" t="s">
        <v>865</v>
      </c>
      <c r="C55" s="264">
        <v>4</v>
      </c>
      <c r="D55" s="264">
        <v>4</v>
      </c>
      <c r="E55" s="264">
        <v>4</v>
      </c>
      <c r="F55" s="264"/>
      <c r="G55" s="264"/>
      <c r="H55" s="264"/>
      <c r="I55" s="264"/>
      <c r="J55" s="264"/>
      <c r="K55" s="264"/>
      <c r="L55" s="264"/>
      <c r="M55" s="264"/>
      <c r="N55" s="260"/>
    </row>
    <row r="56" spans="1:14">
      <c r="A56" s="258" t="s">
        <v>542</v>
      </c>
      <c r="B56" s="46" t="s">
        <v>543</v>
      </c>
      <c r="C56" s="264">
        <v>823.1</v>
      </c>
      <c r="D56" s="264">
        <v>823.1</v>
      </c>
      <c r="E56" s="264">
        <v>823.1</v>
      </c>
      <c r="F56" s="264"/>
      <c r="G56" s="264"/>
      <c r="H56" s="264"/>
      <c r="I56" s="264"/>
      <c r="J56" s="264"/>
      <c r="K56" s="264"/>
      <c r="L56" s="264"/>
      <c r="M56" s="264"/>
      <c r="N56" s="263" t="s">
        <v>530</v>
      </c>
    </row>
    <row r="57" hidden="1" spans="1:14">
      <c r="A57" s="258"/>
      <c r="B57" s="46" t="s">
        <v>899</v>
      </c>
      <c r="C57" s="264">
        <v>501.7</v>
      </c>
      <c r="D57" s="264">
        <v>501.7</v>
      </c>
      <c r="E57" s="264">
        <v>501.7</v>
      </c>
      <c r="F57" s="264"/>
      <c r="G57" s="264"/>
      <c r="H57" s="264"/>
      <c r="I57" s="264"/>
      <c r="J57" s="264"/>
      <c r="K57" s="264"/>
      <c r="L57" s="264"/>
      <c r="M57" s="264"/>
      <c r="N57" s="260"/>
    </row>
    <row r="58" hidden="1" spans="1:14">
      <c r="A58" s="258"/>
      <c r="B58" s="46" t="s">
        <v>900</v>
      </c>
      <c r="C58" s="262">
        <v>139.6</v>
      </c>
      <c r="D58" s="262">
        <v>139.6</v>
      </c>
      <c r="E58" s="262">
        <v>139.6</v>
      </c>
      <c r="F58" s="262"/>
      <c r="G58" s="262"/>
      <c r="H58" s="262"/>
      <c r="I58" s="262"/>
      <c r="J58" s="262"/>
      <c r="K58" s="262"/>
      <c r="L58" s="262"/>
      <c r="M58" s="262"/>
      <c r="N58" s="263"/>
    </row>
    <row r="59" hidden="1" spans="1:14">
      <c r="A59" s="258"/>
      <c r="B59" s="46" t="s">
        <v>901</v>
      </c>
      <c r="C59" s="264">
        <v>10</v>
      </c>
      <c r="D59" s="264">
        <v>10</v>
      </c>
      <c r="E59" s="264">
        <v>10</v>
      </c>
      <c r="F59" s="264"/>
      <c r="G59" s="264"/>
      <c r="H59" s="264"/>
      <c r="I59" s="264"/>
      <c r="J59" s="264"/>
      <c r="K59" s="264"/>
      <c r="L59" s="264"/>
      <c r="M59" s="264"/>
      <c r="N59" s="260"/>
    </row>
    <row r="60" hidden="1" spans="1:14">
      <c r="A60" s="258"/>
      <c r="B60" s="46" t="s">
        <v>902</v>
      </c>
      <c r="C60" s="264">
        <v>60.2</v>
      </c>
      <c r="D60" s="264">
        <v>60.2</v>
      </c>
      <c r="E60" s="264">
        <v>60.2</v>
      </c>
      <c r="F60" s="264"/>
      <c r="G60" s="264"/>
      <c r="H60" s="264"/>
      <c r="I60" s="264"/>
      <c r="J60" s="264"/>
      <c r="K60" s="264"/>
      <c r="L60" s="264"/>
      <c r="M60" s="264"/>
      <c r="N60" s="260"/>
    </row>
    <row r="61" hidden="1" spans="1:14">
      <c r="A61" s="258"/>
      <c r="B61" s="46" t="s">
        <v>903</v>
      </c>
      <c r="C61" s="264">
        <v>46.6</v>
      </c>
      <c r="D61" s="264">
        <v>46.6</v>
      </c>
      <c r="E61" s="264">
        <v>46.6</v>
      </c>
      <c r="F61" s="264"/>
      <c r="G61" s="264"/>
      <c r="H61" s="264"/>
      <c r="I61" s="264"/>
      <c r="J61" s="264"/>
      <c r="K61" s="264"/>
      <c r="L61" s="264"/>
      <c r="M61" s="264"/>
      <c r="N61" s="260"/>
    </row>
    <row r="62" hidden="1" spans="1:14">
      <c r="A62" s="258"/>
      <c r="B62" s="46" t="s">
        <v>862</v>
      </c>
      <c r="C62" s="264">
        <v>40.1</v>
      </c>
      <c r="D62" s="264">
        <v>40.1</v>
      </c>
      <c r="E62" s="264">
        <v>40.1</v>
      </c>
      <c r="F62" s="264"/>
      <c r="G62" s="264"/>
      <c r="H62" s="264"/>
      <c r="I62" s="264"/>
      <c r="J62" s="264"/>
      <c r="K62" s="264"/>
      <c r="L62" s="264"/>
      <c r="M62" s="264"/>
      <c r="N62" s="260"/>
    </row>
    <row r="63" hidden="1" spans="1:14">
      <c r="A63" s="258"/>
      <c r="B63" s="46" t="s">
        <v>904</v>
      </c>
      <c r="C63" s="264">
        <v>1.1</v>
      </c>
      <c r="D63" s="264">
        <v>1.1</v>
      </c>
      <c r="E63" s="264">
        <v>1.1</v>
      </c>
      <c r="F63" s="264"/>
      <c r="G63" s="264"/>
      <c r="H63" s="264"/>
      <c r="I63" s="264"/>
      <c r="J63" s="264"/>
      <c r="K63" s="264"/>
      <c r="L63" s="264"/>
      <c r="M63" s="264"/>
      <c r="N63" s="260"/>
    </row>
    <row r="64" hidden="1" spans="1:14">
      <c r="A64" s="258"/>
      <c r="B64" s="46" t="s">
        <v>865</v>
      </c>
      <c r="C64" s="264">
        <v>4</v>
      </c>
      <c r="D64" s="264">
        <v>4</v>
      </c>
      <c r="E64" s="264">
        <v>4</v>
      </c>
      <c r="F64" s="264"/>
      <c r="G64" s="264"/>
      <c r="H64" s="264"/>
      <c r="I64" s="264"/>
      <c r="J64" s="264"/>
      <c r="K64" s="264"/>
      <c r="L64" s="264"/>
      <c r="M64" s="264"/>
      <c r="N64" s="260"/>
    </row>
    <row r="65" hidden="1" spans="1:14">
      <c r="A65" s="258"/>
      <c r="B65" s="46" t="s">
        <v>905</v>
      </c>
      <c r="C65" s="264">
        <v>15.8</v>
      </c>
      <c r="D65" s="264">
        <v>15.8</v>
      </c>
      <c r="E65" s="264">
        <v>15.8</v>
      </c>
      <c r="F65" s="264"/>
      <c r="G65" s="264"/>
      <c r="H65" s="264"/>
      <c r="I65" s="264"/>
      <c r="J65" s="264"/>
      <c r="K65" s="264"/>
      <c r="L65" s="264"/>
      <c r="M65" s="264"/>
      <c r="N65" s="260"/>
    </row>
    <row r="66" hidden="1" spans="1:14">
      <c r="A66" s="258"/>
      <c r="B66" s="46" t="s">
        <v>906</v>
      </c>
      <c r="C66" s="264">
        <v>4</v>
      </c>
      <c r="D66" s="264">
        <v>4</v>
      </c>
      <c r="E66" s="264">
        <v>4</v>
      </c>
      <c r="F66" s="264"/>
      <c r="G66" s="264"/>
      <c r="H66" s="264"/>
      <c r="I66" s="264"/>
      <c r="J66" s="264"/>
      <c r="K66" s="264"/>
      <c r="L66" s="264"/>
      <c r="M66" s="264"/>
      <c r="N66" s="260"/>
    </row>
    <row r="67" spans="1:14">
      <c r="A67" s="258" t="s">
        <v>544</v>
      </c>
      <c r="B67" s="46" t="s">
        <v>545</v>
      </c>
      <c r="C67" s="264">
        <v>324.5</v>
      </c>
      <c r="D67" s="264">
        <v>324.5</v>
      </c>
      <c r="E67" s="264">
        <v>324.5</v>
      </c>
      <c r="F67" s="264"/>
      <c r="G67" s="264"/>
      <c r="H67" s="264"/>
      <c r="I67" s="264"/>
      <c r="J67" s="264"/>
      <c r="K67" s="264"/>
      <c r="L67" s="264"/>
      <c r="M67" s="264"/>
      <c r="N67" s="263" t="s">
        <v>530</v>
      </c>
    </row>
    <row r="68" hidden="1" spans="1:14">
      <c r="A68" s="258"/>
      <c r="B68" s="46" t="s">
        <v>907</v>
      </c>
      <c r="C68" s="264">
        <v>21.7</v>
      </c>
      <c r="D68" s="264">
        <v>21.7</v>
      </c>
      <c r="E68" s="264">
        <v>21.7</v>
      </c>
      <c r="F68" s="264"/>
      <c r="G68" s="264"/>
      <c r="H68" s="264"/>
      <c r="I68" s="264"/>
      <c r="J68" s="264"/>
      <c r="K68" s="264"/>
      <c r="L68" s="264"/>
      <c r="M68" s="264"/>
      <c r="N68" s="260"/>
    </row>
    <row r="69" hidden="1" spans="1:14">
      <c r="A69" s="258"/>
      <c r="B69" s="46" t="s">
        <v>908</v>
      </c>
      <c r="C69" s="264">
        <v>6.4</v>
      </c>
      <c r="D69" s="264">
        <v>6.4</v>
      </c>
      <c r="E69" s="264">
        <v>6.4</v>
      </c>
      <c r="F69" s="264"/>
      <c r="G69" s="264"/>
      <c r="H69" s="264"/>
      <c r="I69" s="264"/>
      <c r="J69" s="264"/>
      <c r="K69" s="264"/>
      <c r="L69" s="264"/>
      <c r="M69" s="264"/>
      <c r="N69" s="260"/>
    </row>
    <row r="70" hidden="1" spans="1:14">
      <c r="A70" s="258"/>
      <c r="B70" s="46" t="s">
        <v>909</v>
      </c>
      <c r="C70" s="262">
        <v>3.6</v>
      </c>
      <c r="D70" s="262">
        <v>3.6</v>
      </c>
      <c r="E70" s="262">
        <v>3.6</v>
      </c>
      <c r="F70" s="262"/>
      <c r="G70" s="262"/>
      <c r="H70" s="262"/>
      <c r="I70" s="262"/>
      <c r="J70" s="262"/>
      <c r="K70" s="262"/>
      <c r="L70" s="262"/>
      <c r="M70" s="262"/>
      <c r="N70" s="263"/>
    </row>
    <row r="71" hidden="1" spans="1:14">
      <c r="A71" s="258"/>
      <c r="B71" s="46" t="s">
        <v>910</v>
      </c>
      <c r="C71" s="264">
        <v>1</v>
      </c>
      <c r="D71" s="264">
        <v>1</v>
      </c>
      <c r="E71" s="264">
        <v>1</v>
      </c>
      <c r="F71" s="264"/>
      <c r="G71" s="264"/>
      <c r="H71" s="264"/>
      <c r="I71" s="264"/>
      <c r="J71" s="264"/>
      <c r="K71" s="264"/>
      <c r="L71" s="264"/>
      <c r="M71" s="264"/>
      <c r="N71" s="260"/>
    </row>
    <row r="72" hidden="1" spans="1:14">
      <c r="A72" s="258"/>
      <c r="B72" s="46" t="s">
        <v>911</v>
      </c>
      <c r="C72" s="264">
        <v>56.6</v>
      </c>
      <c r="D72" s="264">
        <v>56.6</v>
      </c>
      <c r="E72" s="264">
        <v>56.6</v>
      </c>
      <c r="F72" s="264"/>
      <c r="G72" s="264"/>
      <c r="H72" s="264"/>
      <c r="I72" s="264"/>
      <c r="J72" s="264"/>
      <c r="K72" s="264"/>
      <c r="L72" s="264"/>
      <c r="M72" s="264"/>
      <c r="N72" s="260"/>
    </row>
    <row r="73" hidden="1" spans="1:14">
      <c r="A73" s="258"/>
      <c r="B73" s="46" t="s">
        <v>912</v>
      </c>
      <c r="C73" s="264">
        <v>4</v>
      </c>
      <c r="D73" s="264">
        <v>4</v>
      </c>
      <c r="E73" s="264">
        <v>4</v>
      </c>
      <c r="F73" s="264"/>
      <c r="G73" s="264"/>
      <c r="H73" s="264"/>
      <c r="I73" s="264"/>
      <c r="J73" s="264"/>
      <c r="K73" s="264"/>
      <c r="L73" s="264"/>
      <c r="M73" s="264"/>
      <c r="N73" s="260"/>
    </row>
    <row r="74" hidden="1" spans="1:14">
      <c r="A74" s="258"/>
      <c r="B74" s="46" t="s">
        <v>862</v>
      </c>
      <c r="C74" s="264">
        <v>32.5</v>
      </c>
      <c r="D74" s="264">
        <v>32.5</v>
      </c>
      <c r="E74" s="264">
        <v>32.5</v>
      </c>
      <c r="F74" s="264"/>
      <c r="G74" s="264"/>
      <c r="H74" s="264"/>
      <c r="I74" s="264"/>
      <c r="J74" s="264"/>
      <c r="K74" s="264"/>
      <c r="L74" s="264"/>
      <c r="M74" s="264"/>
      <c r="N74" s="260"/>
    </row>
    <row r="75" hidden="1" spans="1:14">
      <c r="A75" s="258"/>
      <c r="B75" s="46" t="s">
        <v>913</v>
      </c>
      <c r="C75" s="264">
        <v>0.3</v>
      </c>
      <c r="D75" s="264">
        <v>0.3</v>
      </c>
      <c r="E75" s="264">
        <v>0.3</v>
      </c>
      <c r="F75" s="264"/>
      <c r="G75" s="264"/>
      <c r="H75" s="264"/>
      <c r="I75" s="264"/>
      <c r="J75" s="264"/>
      <c r="K75" s="264"/>
      <c r="L75" s="264"/>
      <c r="M75" s="264"/>
      <c r="N75" s="260"/>
    </row>
    <row r="76" hidden="1" spans="1:14">
      <c r="A76" s="258"/>
      <c r="B76" s="46" t="s">
        <v>865</v>
      </c>
      <c r="C76" s="264">
        <v>2</v>
      </c>
      <c r="D76" s="264">
        <v>2</v>
      </c>
      <c r="E76" s="264">
        <v>2</v>
      </c>
      <c r="F76" s="264"/>
      <c r="G76" s="264"/>
      <c r="H76" s="264"/>
      <c r="I76" s="264"/>
      <c r="J76" s="264"/>
      <c r="K76" s="264"/>
      <c r="L76" s="264"/>
      <c r="M76" s="264"/>
      <c r="N76" s="260"/>
    </row>
    <row r="77" hidden="1" spans="1:14">
      <c r="A77" s="258"/>
      <c r="B77" s="46" t="s">
        <v>914</v>
      </c>
      <c r="C77" s="264">
        <v>15.5</v>
      </c>
      <c r="D77" s="264">
        <v>15.5</v>
      </c>
      <c r="E77" s="264">
        <v>15.5</v>
      </c>
      <c r="F77" s="264"/>
      <c r="G77" s="264"/>
      <c r="H77" s="264"/>
      <c r="I77" s="264"/>
      <c r="J77" s="264"/>
      <c r="K77" s="264"/>
      <c r="L77" s="264"/>
      <c r="M77" s="264"/>
      <c r="N77" s="260"/>
    </row>
    <row r="78" hidden="1" spans="1:14">
      <c r="A78" s="258"/>
      <c r="B78" s="46" t="s">
        <v>915</v>
      </c>
      <c r="C78" s="264">
        <v>180.9</v>
      </c>
      <c r="D78" s="264">
        <v>180.9</v>
      </c>
      <c r="E78" s="264">
        <v>180.9</v>
      </c>
      <c r="F78" s="264"/>
      <c r="G78" s="264"/>
      <c r="H78" s="264"/>
      <c r="I78" s="264"/>
      <c r="J78" s="264"/>
      <c r="K78" s="264"/>
      <c r="L78" s="264"/>
      <c r="M78" s="264"/>
      <c r="N78" s="260"/>
    </row>
    <row r="79" spans="1:14">
      <c r="A79" s="258" t="s">
        <v>546</v>
      </c>
      <c r="B79" s="46" t="s">
        <v>547</v>
      </c>
      <c r="C79" s="264">
        <v>150</v>
      </c>
      <c r="D79" s="264">
        <v>150</v>
      </c>
      <c r="E79" s="264">
        <v>150</v>
      </c>
      <c r="F79" s="264"/>
      <c r="G79" s="264"/>
      <c r="H79" s="264"/>
      <c r="I79" s="264"/>
      <c r="J79" s="264"/>
      <c r="K79" s="264"/>
      <c r="L79" s="264"/>
      <c r="M79" s="264"/>
      <c r="N79" s="263" t="s">
        <v>530</v>
      </c>
    </row>
    <row r="80" hidden="1" spans="1:14">
      <c r="A80" s="258"/>
      <c r="B80" s="46" t="s">
        <v>865</v>
      </c>
      <c r="C80" s="264">
        <v>2</v>
      </c>
      <c r="D80" s="264">
        <v>2</v>
      </c>
      <c r="E80" s="264">
        <v>2</v>
      </c>
      <c r="F80" s="264"/>
      <c r="G80" s="264"/>
      <c r="H80" s="264"/>
      <c r="I80" s="264"/>
      <c r="J80" s="264"/>
      <c r="K80" s="264"/>
      <c r="L80" s="264"/>
      <c r="M80" s="264"/>
      <c r="N80" s="260"/>
    </row>
    <row r="81" hidden="1" spans="1:14">
      <c r="A81" s="258"/>
      <c r="B81" s="46" t="s">
        <v>916</v>
      </c>
      <c r="C81" s="264">
        <v>24.7</v>
      </c>
      <c r="D81" s="264">
        <v>24.7</v>
      </c>
      <c r="E81" s="264">
        <v>24.7</v>
      </c>
      <c r="F81" s="264"/>
      <c r="G81" s="264"/>
      <c r="H81" s="264"/>
      <c r="I81" s="264"/>
      <c r="J81" s="264"/>
      <c r="K81" s="264"/>
      <c r="L81" s="264"/>
      <c r="M81" s="264"/>
      <c r="N81" s="260"/>
    </row>
    <row r="82" hidden="1" spans="1:14">
      <c r="A82" s="258"/>
      <c r="B82" s="46" t="s">
        <v>917</v>
      </c>
      <c r="C82" s="264">
        <v>11.2</v>
      </c>
      <c r="D82" s="264">
        <v>11.2</v>
      </c>
      <c r="E82" s="264">
        <v>11.2</v>
      </c>
      <c r="F82" s="264"/>
      <c r="G82" s="264"/>
      <c r="H82" s="264"/>
      <c r="I82" s="264"/>
      <c r="J82" s="264"/>
      <c r="K82" s="264"/>
      <c r="L82" s="264"/>
      <c r="M82" s="264"/>
      <c r="N82" s="260"/>
    </row>
    <row r="83" hidden="1" spans="1:14">
      <c r="A83" s="258"/>
      <c r="B83" s="46" t="s">
        <v>918</v>
      </c>
      <c r="C83" s="262">
        <v>1.9</v>
      </c>
      <c r="D83" s="262">
        <v>1.9</v>
      </c>
      <c r="E83" s="262">
        <v>1.9</v>
      </c>
      <c r="F83" s="262"/>
      <c r="G83" s="262"/>
      <c r="H83" s="262"/>
      <c r="I83" s="262"/>
      <c r="J83" s="262"/>
      <c r="K83" s="262"/>
      <c r="L83" s="262"/>
      <c r="M83" s="262"/>
      <c r="N83" s="263"/>
    </row>
    <row r="84" hidden="1" spans="1:14">
      <c r="A84" s="258"/>
      <c r="B84" s="46" t="s">
        <v>919</v>
      </c>
      <c r="C84" s="264">
        <v>4.8</v>
      </c>
      <c r="D84" s="264">
        <v>4.8</v>
      </c>
      <c r="E84" s="264">
        <v>4.8</v>
      </c>
      <c r="F84" s="264"/>
      <c r="G84" s="264"/>
      <c r="H84" s="264"/>
      <c r="I84" s="264"/>
      <c r="J84" s="264"/>
      <c r="K84" s="264"/>
      <c r="L84" s="264"/>
      <c r="M84" s="264"/>
      <c r="N84" s="260"/>
    </row>
    <row r="85" hidden="1" spans="1:14">
      <c r="A85" s="258"/>
      <c r="B85" s="46" t="s">
        <v>920</v>
      </c>
      <c r="C85" s="264">
        <v>12.2</v>
      </c>
      <c r="D85" s="264">
        <v>12.2</v>
      </c>
      <c r="E85" s="264">
        <v>12.2</v>
      </c>
      <c r="F85" s="264"/>
      <c r="G85" s="264"/>
      <c r="H85" s="264"/>
      <c r="I85" s="264"/>
      <c r="J85" s="264"/>
      <c r="K85" s="264"/>
      <c r="L85" s="264"/>
      <c r="M85" s="264"/>
      <c r="N85" s="260"/>
    </row>
    <row r="86" hidden="1" spans="1:14">
      <c r="A86" s="258"/>
      <c r="B86" s="46" t="s">
        <v>921</v>
      </c>
      <c r="C86" s="264">
        <v>93.2</v>
      </c>
      <c r="D86" s="264">
        <v>93.2</v>
      </c>
      <c r="E86" s="264">
        <v>93.2</v>
      </c>
      <c r="F86" s="264"/>
      <c r="G86" s="264"/>
      <c r="H86" s="264"/>
      <c r="I86" s="264"/>
      <c r="J86" s="264"/>
      <c r="K86" s="264"/>
      <c r="L86" s="264"/>
      <c r="M86" s="264"/>
      <c r="N86" s="260"/>
    </row>
    <row r="87" spans="1:14">
      <c r="A87" s="258" t="s">
        <v>548</v>
      </c>
      <c r="B87" s="46" t="s">
        <v>549</v>
      </c>
      <c r="C87" s="264">
        <v>173.5</v>
      </c>
      <c r="D87" s="264">
        <v>173.5</v>
      </c>
      <c r="E87" s="264">
        <v>173.5</v>
      </c>
      <c r="F87" s="264"/>
      <c r="G87" s="264"/>
      <c r="H87" s="264"/>
      <c r="I87" s="264"/>
      <c r="J87" s="264"/>
      <c r="K87" s="264"/>
      <c r="L87" s="264"/>
      <c r="M87" s="264"/>
      <c r="N87" s="263" t="s">
        <v>530</v>
      </c>
    </row>
    <row r="88" hidden="1" spans="1:14">
      <c r="A88" s="258"/>
      <c r="B88" s="265" t="s">
        <v>922</v>
      </c>
      <c r="C88" s="264">
        <v>28.9</v>
      </c>
      <c r="D88" s="264">
        <v>28.9</v>
      </c>
      <c r="E88" s="264">
        <v>28.9</v>
      </c>
      <c r="F88" s="264"/>
      <c r="G88" s="264"/>
      <c r="H88" s="264"/>
      <c r="I88" s="264"/>
      <c r="J88" s="264"/>
      <c r="K88" s="264"/>
      <c r="L88" s="264"/>
      <c r="M88" s="264"/>
      <c r="N88" s="260"/>
    </row>
    <row r="89" hidden="1" spans="1:14">
      <c r="A89" s="258"/>
      <c r="B89" s="265" t="s">
        <v>923</v>
      </c>
      <c r="C89" s="264">
        <v>2.2</v>
      </c>
      <c r="D89" s="264">
        <v>2.2</v>
      </c>
      <c r="E89" s="264">
        <v>2.2</v>
      </c>
      <c r="F89" s="264"/>
      <c r="G89" s="264"/>
      <c r="H89" s="264"/>
      <c r="I89" s="264"/>
      <c r="J89" s="264"/>
      <c r="K89" s="264"/>
      <c r="L89" s="264"/>
      <c r="M89" s="264"/>
      <c r="N89" s="260"/>
    </row>
    <row r="90" hidden="1" spans="1:14">
      <c r="A90" s="258"/>
      <c r="B90" s="265" t="s">
        <v>924</v>
      </c>
      <c r="C90" s="264">
        <v>13.1</v>
      </c>
      <c r="D90" s="264">
        <v>13.1</v>
      </c>
      <c r="E90" s="264">
        <v>13.1</v>
      </c>
      <c r="F90" s="264"/>
      <c r="G90" s="264"/>
      <c r="H90" s="264"/>
      <c r="I90" s="264"/>
      <c r="J90" s="264"/>
      <c r="K90" s="264"/>
      <c r="L90" s="264"/>
      <c r="M90" s="264"/>
      <c r="N90" s="260"/>
    </row>
    <row r="91" hidden="1" spans="1:14">
      <c r="A91" s="258"/>
      <c r="B91" s="266" t="s">
        <v>925</v>
      </c>
      <c r="C91" s="262">
        <v>109.2</v>
      </c>
      <c r="D91" s="262">
        <v>109.2</v>
      </c>
      <c r="E91" s="262">
        <v>109.2</v>
      </c>
      <c r="F91" s="262"/>
      <c r="G91" s="262"/>
      <c r="H91" s="262"/>
      <c r="I91" s="262"/>
      <c r="J91" s="262"/>
      <c r="K91" s="262"/>
      <c r="L91" s="262"/>
      <c r="M91" s="262"/>
      <c r="N91" s="263"/>
    </row>
    <row r="92" hidden="1" spans="1:14">
      <c r="A92" s="258"/>
      <c r="B92" s="265" t="s">
        <v>926</v>
      </c>
      <c r="C92" s="264">
        <v>12.2</v>
      </c>
      <c r="D92" s="264">
        <v>12.2</v>
      </c>
      <c r="E92" s="264">
        <v>12.2</v>
      </c>
      <c r="F92" s="264"/>
      <c r="G92" s="264"/>
      <c r="H92" s="264"/>
      <c r="I92" s="264"/>
      <c r="J92" s="264"/>
      <c r="K92" s="264"/>
      <c r="L92" s="264"/>
      <c r="M92" s="264"/>
      <c r="N92" s="260"/>
    </row>
    <row r="93" hidden="1" spans="1:14">
      <c r="A93" s="258"/>
      <c r="B93" s="265" t="s">
        <v>865</v>
      </c>
      <c r="C93" s="264">
        <v>4</v>
      </c>
      <c r="D93" s="264">
        <v>4</v>
      </c>
      <c r="E93" s="264">
        <v>4</v>
      </c>
      <c r="F93" s="264"/>
      <c r="G93" s="264"/>
      <c r="H93" s="264"/>
      <c r="I93" s="264"/>
      <c r="J93" s="264"/>
      <c r="K93" s="264"/>
      <c r="L93" s="264"/>
      <c r="M93" s="264"/>
      <c r="N93" s="260"/>
    </row>
    <row r="94" hidden="1" spans="1:14">
      <c r="A94" s="258"/>
      <c r="B94" s="265" t="s">
        <v>927</v>
      </c>
      <c r="C94" s="264">
        <v>3.8</v>
      </c>
      <c r="D94" s="264">
        <v>3.8</v>
      </c>
      <c r="E94" s="264">
        <v>3.8</v>
      </c>
      <c r="F94" s="264"/>
      <c r="G94" s="264"/>
      <c r="H94" s="264"/>
      <c r="I94" s="264"/>
      <c r="J94" s="264"/>
      <c r="K94" s="264"/>
      <c r="L94" s="264"/>
      <c r="M94" s="264"/>
      <c r="N94" s="260"/>
    </row>
    <row r="95" spans="1:14">
      <c r="A95" s="258" t="s">
        <v>550</v>
      </c>
      <c r="B95" s="46" t="s">
        <v>551</v>
      </c>
      <c r="C95" s="264">
        <v>1502.3</v>
      </c>
      <c r="D95" s="264">
        <v>1502.3</v>
      </c>
      <c r="E95" s="264">
        <v>1502.3</v>
      </c>
      <c r="F95" s="264"/>
      <c r="G95" s="264"/>
      <c r="H95" s="264"/>
      <c r="I95" s="264"/>
      <c r="J95" s="264"/>
      <c r="K95" s="264"/>
      <c r="L95" s="264"/>
      <c r="M95" s="264"/>
      <c r="N95" s="263" t="s">
        <v>530</v>
      </c>
    </row>
    <row r="96" hidden="1" spans="1:14">
      <c r="A96" s="258"/>
      <c r="B96" s="265" t="s">
        <v>928</v>
      </c>
      <c r="C96" s="264">
        <v>7</v>
      </c>
      <c r="D96" s="264">
        <v>7</v>
      </c>
      <c r="E96" s="264">
        <v>7</v>
      </c>
      <c r="F96" s="264"/>
      <c r="G96" s="264"/>
      <c r="H96" s="264"/>
      <c r="I96" s="264"/>
      <c r="J96" s="264"/>
      <c r="K96" s="264"/>
      <c r="L96" s="264"/>
      <c r="M96" s="264"/>
      <c r="N96" s="260"/>
    </row>
    <row r="97" hidden="1" spans="1:14">
      <c r="A97" s="258"/>
      <c r="B97" s="265" t="s">
        <v>929</v>
      </c>
      <c r="C97" s="264">
        <v>79.9</v>
      </c>
      <c r="D97" s="264">
        <v>79.9</v>
      </c>
      <c r="E97" s="264">
        <v>79.9</v>
      </c>
      <c r="F97" s="264"/>
      <c r="G97" s="264"/>
      <c r="H97" s="264"/>
      <c r="I97" s="264"/>
      <c r="J97" s="264"/>
      <c r="K97" s="264"/>
      <c r="L97" s="264"/>
      <c r="M97" s="264"/>
      <c r="N97" s="260"/>
    </row>
    <row r="98" hidden="1" spans="1:14">
      <c r="A98" s="258"/>
      <c r="B98" s="265" t="s">
        <v>865</v>
      </c>
      <c r="C98" s="264">
        <v>6</v>
      </c>
      <c r="D98" s="264">
        <v>6</v>
      </c>
      <c r="E98" s="264">
        <v>6</v>
      </c>
      <c r="F98" s="264"/>
      <c r="G98" s="264"/>
      <c r="H98" s="264"/>
      <c r="I98" s="264"/>
      <c r="J98" s="264"/>
      <c r="K98" s="264"/>
      <c r="L98" s="264"/>
      <c r="M98" s="264"/>
      <c r="N98" s="260"/>
    </row>
    <row r="99" hidden="1" spans="1:14">
      <c r="A99" s="258"/>
      <c r="B99" s="265" t="s">
        <v>930</v>
      </c>
      <c r="C99" s="262">
        <v>666</v>
      </c>
      <c r="D99" s="262">
        <v>666</v>
      </c>
      <c r="E99" s="262">
        <v>666</v>
      </c>
      <c r="F99" s="262"/>
      <c r="G99" s="262"/>
      <c r="H99" s="262"/>
      <c r="I99" s="262"/>
      <c r="J99" s="262"/>
      <c r="K99" s="262"/>
      <c r="L99" s="262"/>
      <c r="M99" s="262"/>
      <c r="N99" s="263"/>
    </row>
    <row r="100" hidden="1" spans="1:14">
      <c r="A100" s="258"/>
      <c r="B100" s="265" t="s">
        <v>931</v>
      </c>
      <c r="C100" s="264">
        <v>20</v>
      </c>
      <c r="D100" s="264">
        <v>20</v>
      </c>
      <c r="E100" s="264">
        <v>20</v>
      </c>
      <c r="F100" s="264"/>
      <c r="G100" s="264"/>
      <c r="H100" s="264"/>
      <c r="I100" s="264"/>
      <c r="J100" s="264"/>
      <c r="K100" s="264"/>
      <c r="L100" s="264"/>
      <c r="M100" s="264"/>
      <c r="N100" s="260"/>
    </row>
    <row r="101" hidden="1" spans="1:14">
      <c r="A101" s="258"/>
      <c r="B101" s="265" t="s">
        <v>932</v>
      </c>
      <c r="C101" s="264">
        <v>10.7</v>
      </c>
      <c r="D101" s="264">
        <v>10.7</v>
      </c>
      <c r="E101" s="264">
        <v>10.7</v>
      </c>
      <c r="F101" s="264"/>
      <c r="G101" s="264"/>
      <c r="H101" s="264"/>
      <c r="I101" s="264"/>
      <c r="J101" s="264"/>
      <c r="K101" s="264"/>
      <c r="L101" s="264"/>
      <c r="M101" s="264"/>
      <c r="N101" s="260"/>
    </row>
    <row r="102" hidden="1" spans="1:14">
      <c r="A102" s="258"/>
      <c r="B102" s="265" t="s">
        <v>862</v>
      </c>
      <c r="C102" s="264">
        <v>289.6</v>
      </c>
      <c r="D102" s="264">
        <v>289.6</v>
      </c>
      <c r="E102" s="264">
        <v>289.6</v>
      </c>
      <c r="F102" s="264"/>
      <c r="G102" s="264"/>
      <c r="H102" s="264"/>
      <c r="I102" s="264"/>
      <c r="J102" s="264"/>
      <c r="K102" s="264"/>
      <c r="L102" s="264"/>
      <c r="M102" s="264"/>
      <c r="N102" s="260"/>
    </row>
    <row r="103" hidden="1" spans="1:14">
      <c r="A103" s="258"/>
      <c r="B103" s="265" t="s">
        <v>933</v>
      </c>
      <c r="C103" s="264">
        <v>20.6</v>
      </c>
      <c r="D103" s="264">
        <v>20.6</v>
      </c>
      <c r="E103" s="264">
        <v>20.6</v>
      </c>
      <c r="F103" s="264"/>
      <c r="G103" s="264"/>
      <c r="H103" s="264"/>
      <c r="I103" s="264"/>
      <c r="J103" s="264"/>
      <c r="K103" s="264"/>
      <c r="L103" s="264"/>
      <c r="M103" s="264"/>
      <c r="N103" s="260"/>
    </row>
    <row r="104" hidden="1" spans="1:14">
      <c r="A104" s="258"/>
      <c r="B104" s="265" t="s">
        <v>934</v>
      </c>
      <c r="C104" s="264">
        <v>137.6</v>
      </c>
      <c r="D104" s="264">
        <v>137.6</v>
      </c>
      <c r="E104" s="264">
        <v>137.6</v>
      </c>
      <c r="F104" s="264"/>
      <c r="G104" s="264"/>
      <c r="H104" s="264"/>
      <c r="I104" s="264"/>
      <c r="J104" s="264"/>
      <c r="K104" s="264"/>
      <c r="L104" s="264"/>
      <c r="M104" s="264"/>
      <c r="N104" s="260"/>
    </row>
    <row r="105" hidden="1" spans="1:14">
      <c r="A105" s="258"/>
      <c r="B105" s="265" t="s">
        <v>935</v>
      </c>
      <c r="C105" s="264">
        <v>233.4</v>
      </c>
      <c r="D105" s="264">
        <v>233.4</v>
      </c>
      <c r="E105" s="264">
        <v>233.4</v>
      </c>
      <c r="F105" s="264"/>
      <c r="G105" s="264"/>
      <c r="H105" s="264"/>
      <c r="I105" s="264"/>
      <c r="J105" s="264"/>
      <c r="K105" s="264"/>
      <c r="L105" s="264"/>
      <c r="M105" s="264"/>
      <c r="N105" s="260"/>
    </row>
    <row r="106" hidden="1" spans="1:14">
      <c r="A106" s="258"/>
      <c r="B106" s="265" t="s">
        <v>936</v>
      </c>
      <c r="C106" s="264">
        <v>29.1</v>
      </c>
      <c r="D106" s="264">
        <v>29.1</v>
      </c>
      <c r="E106" s="264">
        <v>29.1</v>
      </c>
      <c r="F106" s="264"/>
      <c r="G106" s="264"/>
      <c r="H106" s="264"/>
      <c r="I106" s="264"/>
      <c r="J106" s="264"/>
      <c r="K106" s="264"/>
      <c r="L106" s="264"/>
      <c r="M106" s="264"/>
      <c r="N106" s="260"/>
    </row>
    <row r="107" hidden="1" spans="1:14">
      <c r="A107" s="258"/>
      <c r="B107" s="265" t="s">
        <v>937</v>
      </c>
      <c r="C107" s="264">
        <v>2.2</v>
      </c>
      <c r="D107" s="264">
        <v>2.2</v>
      </c>
      <c r="E107" s="264">
        <v>2.2</v>
      </c>
      <c r="F107" s="264"/>
      <c r="G107" s="264"/>
      <c r="H107" s="264"/>
      <c r="I107" s="264"/>
      <c r="J107" s="264"/>
      <c r="K107" s="264"/>
      <c r="L107" s="264"/>
      <c r="M107" s="264"/>
      <c r="N107" s="260"/>
    </row>
    <row r="108" spans="1:14">
      <c r="A108" s="258" t="s">
        <v>552</v>
      </c>
      <c r="B108" s="46" t="s">
        <v>553</v>
      </c>
      <c r="C108" s="264">
        <v>1199.9</v>
      </c>
      <c r="D108" s="264">
        <v>1199.9</v>
      </c>
      <c r="E108" s="264">
        <v>1199.9</v>
      </c>
      <c r="F108" s="264"/>
      <c r="G108" s="264"/>
      <c r="H108" s="264"/>
      <c r="I108" s="264"/>
      <c r="J108" s="264"/>
      <c r="K108" s="264"/>
      <c r="L108" s="264"/>
      <c r="M108" s="264"/>
      <c r="N108" s="263" t="s">
        <v>530</v>
      </c>
    </row>
    <row r="109" hidden="1" spans="1:14">
      <c r="A109" s="258"/>
      <c r="B109" s="46" t="s">
        <v>938</v>
      </c>
      <c r="C109" s="264">
        <v>17.3</v>
      </c>
      <c r="D109" s="264">
        <v>17.3</v>
      </c>
      <c r="E109" s="264">
        <v>17.3</v>
      </c>
      <c r="F109" s="264"/>
      <c r="G109" s="264"/>
      <c r="H109" s="264"/>
      <c r="I109" s="264"/>
      <c r="J109" s="264"/>
      <c r="K109" s="264"/>
      <c r="L109" s="264"/>
      <c r="M109" s="264"/>
      <c r="N109" s="260"/>
    </row>
    <row r="110" hidden="1" spans="1:14">
      <c r="A110" s="258"/>
      <c r="B110" s="46" t="s">
        <v>939</v>
      </c>
      <c r="C110" s="264">
        <v>515.4</v>
      </c>
      <c r="D110" s="264">
        <v>515.4</v>
      </c>
      <c r="E110" s="264">
        <v>515.4</v>
      </c>
      <c r="F110" s="264"/>
      <c r="G110" s="264"/>
      <c r="H110" s="264"/>
      <c r="I110" s="264"/>
      <c r="J110" s="264"/>
      <c r="K110" s="264"/>
      <c r="L110" s="264"/>
      <c r="M110" s="264"/>
      <c r="N110" s="260"/>
    </row>
    <row r="111" hidden="1" spans="1:14">
      <c r="A111" s="258"/>
      <c r="B111" s="46" t="s">
        <v>940</v>
      </c>
      <c r="C111" s="264">
        <v>29</v>
      </c>
      <c r="D111" s="264">
        <v>29</v>
      </c>
      <c r="E111" s="264">
        <v>29</v>
      </c>
      <c r="F111" s="264"/>
      <c r="G111" s="264"/>
      <c r="H111" s="264"/>
      <c r="I111" s="264"/>
      <c r="J111" s="264"/>
      <c r="K111" s="264"/>
      <c r="L111" s="264"/>
      <c r="M111" s="264"/>
      <c r="N111" s="260"/>
    </row>
    <row r="112" hidden="1" spans="1:14">
      <c r="A112" s="258"/>
      <c r="B112" s="46" t="s">
        <v>865</v>
      </c>
      <c r="C112" s="262">
        <v>6</v>
      </c>
      <c r="D112" s="262">
        <v>6</v>
      </c>
      <c r="E112" s="262">
        <v>6</v>
      </c>
      <c r="F112" s="262"/>
      <c r="G112" s="262"/>
      <c r="H112" s="262"/>
      <c r="I112" s="262"/>
      <c r="J112" s="262"/>
      <c r="K112" s="262"/>
      <c r="L112" s="262"/>
      <c r="M112" s="262"/>
      <c r="N112" s="263"/>
    </row>
    <row r="113" hidden="1" spans="1:14">
      <c r="A113" s="258"/>
      <c r="B113" s="46" t="s">
        <v>941</v>
      </c>
      <c r="C113" s="264">
        <v>61.9</v>
      </c>
      <c r="D113" s="264">
        <v>61.9</v>
      </c>
      <c r="E113" s="264">
        <v>61.9</v>
      </c>
      <c r="F113" s="264"/>
      <c r="G113" s="264"/>
      <c r="H113" s="264"/>
      <c r="I113" s="264"/>
      <c r="J113" s="264"/>
      <c r="K113" s="264"/>
      <c r="L113" s="264"/>
      <c r="M113" s="264"/>
      <c r="N113" s="260"/>
    </row>
    <row r="114" hidden="1" spans="1:14">
      <c r="A114" s="258"/>
      <c r="B114" s="46" t="s">
        <v>942</v>
      </c>
      <c r="C114" s="264">
        <v>180</v>
      </c>
      <c r="D114" s="264">
        <v>180</v>
      </c>
      <c r="E114" s="264">
        <v>180</v>
      </c>
      <c r="F114" s="264"/>
      <c r="G114" s="264"/>
      <c r="H114" s="264"/>
      <c r="I114" s="264"/>
      <c r="J114" s="264"/>
      <c r="K114" s="264"/>
      <c r="L114" s="264"/>
      <c r="M114" s="264"/>
      <c r="N114" s="260"/>
    </row>
    <row r="115" hidden="1" spans="1:14">
      <c r="A115" s="258"/>
      <c r="B115" s="46" t="s">
        <v>943</v>
      </c>
      <c r="C115" s="264">
        <v>20</v>
      </c>
      <c r="D115" s="264">
        <v>20</v>
      </c>
      <c r="E115" s="264">
        <v>20</v>
      </c>
      <c r="F115" s="264"/>
      <c r="G115" s="264"/>
      <c r="H115" s="264"/>
      <c r="I115" s="264"/>
      <c r="J115" s="264"/>
      <c r="K115" s="264"/>
      <c r="L115" s="264"/>
      <c r="M115" s="264"/>
      <c r="N115" s="260"/>
    </row>
    <row r="116" hidden="1" spans="1:14">
      <c r="A116" s="258"/>
      <c r="B116" s="46" t="s">
        <v>944</v>
      </c>
      <c r="C116" s="264">
        <v>1.8</v>
      </c>
      <c r="D116" s="264">
        <v>1.8</v>
      </c>
      <c r="E116" s="264">
        <v>1.8</v>
      </c>
      <c r="F116" s="264"/>
      <c r="G116" s="264"/>
      <c r="H116" s="264"/>
      <c r="I116" s="264"/>
      <c r="J116" s="264"/>
      <c r="K116" s="264"/>
      <c r="L116" s="264"/>
      <c r="M116" s="264"/>
      <c r="N116" s="260"/>
    </row>
    <row r="117" hidden="1" spans="1:14">
      <c r="A117" s="258"/>
      <c r="B117" s="46" t="s">
        <v>945</v>
      </c>
      <c r="C117" s="264">
        <v>116.8</v>
      </c>
      <c r="D117" s="264">
        <v>116.8</v>
      </c>
      <c r="E117" s="264">
        <v>116.8</v>
      </c>
      <c r="F117" s="264"/>
      <c r="G117" s="264"/>
      <c r="H117" s="264"/>
      <c r="I117" s="264"/>
      <c r="J117" s="264"/>
      <c r="K117" s="264"/>
      <c r="L117" s="264"/>
      <c r="M117" s="264"/>
      <c r="N117" s="260"/>
    </row>
    <row r="118" hidden="1" spans="1:14">
      <c r="A118" s="258"/>
      <c r="B118" s="46" t="s">
        <v>946</v>
      </c>
      <c r="C118" s="264">
        <v>23.7</v>
      </c>
      <c r="D118" s="264">
        <v>23.7</v>
      </c>
      <c r="E118" s="264">
        <v>23.7</v>
      </c>
      <c r="F118" s="264"/>
      <c r="G118" s="264"/>
      <c r="H118" s="264"/>
      <c r="I118" s="264"/>
      <c r="J118" s="264"/>
      <c r="K118" s="264"/>
      <c r="L118" s="264"/>
      <c r="M118" s="264"/>
      <c r="N118" s="260"/>
    </row>
    <row r="119" hidden="1" spans="1:14">
      <c r="A119" s="258"/>
      <c r="B119" s="46" t="s">
        <v>947</v>
      </c>
      <c r="C119" s="264">
        <v>5.1</v>
      </c>
      <c r="D119" s="264">
        <v>5.1</v>
      </c>
      <c r="E119" s="264">
        <v>5.1</v>
      </c>
      <c r="F119" s="264"/>
      <c r="G119" s="264"/>
      <c r="H119" s="264"/>
      <c r="I119" s="264"/>
      <c r="J119" s="264"/>
      <c r="K119" s="264"/>
      <c r="L119" s="264"/>
      <c r="M119" s="264"/>
      <c r="N119" s="260"/>
    </row>
    <row r="120" hidden="1" spans="1:14">
      <c r="A120" s="258"/>
      <c r="B120" s="46" t="s">
        <v>948</v>
      </c>
      <c r="C120" s="264">
        <v>1</v>
      </c>
      <c r="D120" s="264">
        <v>1</v>
      </c>
      <c r="E120" s="264">
        <v>1</v>
      </c>
      <c r="F120" s="264"/>
      <c r="G120" s="264"/>
      <c r="H120" s="264"/>
      <c r="I120" s="264"/>
      <c r="J120" s="264"/>
      <c r="K120" s="264"/>
      <c r="L120" s="264"/>
      <c r="M120" s="264"/>
      <c r="N120" s="260"/>
    </row>
    <row r="121" hidden="1" spans="1:14">
      <c r="A121" s="258"/>
      <c r="B121" s="46" t="s">
        <v>862</v>
      </c>
      <c r="C121" s="264">
        <v>221.8</v>
      </c>
      <c r="D121" s="264">
        <v>221.8</v>
      </c>
      <c r="E121" s="264">
        <v>221.8</v>
      </c>
      <c r="F121" s="264"/>
      <c r="G121" s="264"/>
      <c r="H121" s="264"/>
      <c r="I121" s="264"/>
      <c r="J121" s="264"/>
      <c r="K121" s="264"/>
      <c r="L121" s="264"/>
      <c r="M121" s="264"/>
      <c r="N121" s="260"/>
    </row>
    <row r="122" hidden="1" spans="1:14">
      <c r="A122" s="258"/>
      <c r="B122" s="46" t="s">
        <v>949</v>
      </c>
      <c r="C122" s="264">
        <v>0.2</v>
      </c>
      <c r="D122" s="264">
        <v>0.2</v>
      </c>
      <c r="E122" s="264">
        <v>0.2</v>
      </c>
      <c r="F122" s="264"/>
      <c r="G122" s="264"/>
      <c r="H122" s="264"/>
      <c r="I122" s="264"/>
      <c r="J122" s="264"/>
      <c r="K122" s="264"/>
      <c r="L122" s="264"/>
      <c r="M122" s="264"/>
      <c r="N122" s="260"/>
    </row>
    <row r="123" spans="1:14">
      <c r="A123" s="258" t="s">
        <v>554</v>
      </c>
      <c r="B123" s="46" t="s">
        <v>555</v>
      </c>
      <c r="C123" s="264">
        <v>2575.7</v>
      </c>
      <c r="D123" s="264">
        <v>2575.7</v>
      </c>
      <c r="E123" s="264">
        <v>2575.7</v>
      </c>
      <c r="F123" s="264"/>
      <c r="G123" s="264"/>
      <c r="H123" s="264"/>
      <c r="I123" s="264"/>
      <c r="J123" s="264"/>
      <c r="K123" s="264"/>
      <c r="L123" s="264"/>
      <c r="M123" s="264"/>
      <c r="N123" s="263" t="s">
        <v>530</v>
      </c>
    </row>
    <row r="124" hidden="1" spans="1:14">
      <c r="A124" s="258"/>
      <c r="B124" s="46" t="s">
        <v>950</v>
      </c>
      <c r="C124" s="264">
        <v>24</v>
      </c>
      <c r="D124" s="264">
        <v>24</v>
      </c>
      <c r="E124" s="264">
        <v>24</v>
      </c>
      <c r="F124" s="264"/>
      <c r="G124" s="264"/>
      <c r="H124" s="264"/>
      <c r="I124" s="264"/>
      <c r="J124" s="264"/>
      <c r="K124" s="264"/>
      <c r="L124" s="264"/>
      <c r="M124" s="264"/>
      <c r="N124" s="260"/>
    </row>
    <row r="125" hidden="1" spans="1:14">
      <c r="A125" s="258"/>
      <c r="B125" s="46" t="s">
        <v>951</v>
      </c>
      <c r="C125" s="264">
        <v>1462.8</v>
      </c>
      <c r="D125" s="264">
        <v>1462.8</v>
      </c>
      <c r="E125" s="264">
        <v>1462.8</v>
      </c>
      <c r="F125" s="264"/>
      <c r="G125" s="264"/>
      <c r="H125" s="264"/>
      <c r="I125" s="264"/>
      <c r="J125" s="264"/>
      <c r="K125" s="264"/>
      <c r="L125" s="264"/>
      <c r="M125" s="264"/>
      <c r="N125" s="260"/>
    </row>
    <row r="126" hidden="1" spans="1:14">
      <c r="A126" s="258"/>
      <c r="B126" s="46" t="s">
        <v>865</v>
      </c>
      <c r="C126" s="264">
        <v>6</v>
      </c>
      <c r="D126" s="264">
        <v>6</v>
      </c>
      <c r="E126" s="264">
        <v>6</v>
      </c>
      <c r="F126" s="264"/>
      <c r="G126" s="264"/>
      <c r="H126" s="264"/>
      <c r="I126" s="264"/>
      <c r="J126" s="264"/>
      <c r="K126" s="264"/>
      <c r="L126" s="264"/>
      <c r="M126" s="264"/>
      <c r="N126" s="260"/>
    </row>
    <row r="127" hidden="1" spans="1:14">
      <c r="A127" s="258"/>
      <c r="B127" s="46" t="s">
        <v>952</v>
      </c>
      <c r="C127" s="262">
        <v>4.1</v>
      </c>
      <c r="D127" s="262">
        <v>4.1</v>
      </c>
      <c r="E127" s="262">
        <v>4.1</v>
      </c>
      <c r="F127" s="262"/>
      <c r="G127" s="262"/>
      <c r="H127" s="262"/>
      <c r="I127" s="262"/>
      <c r="J127" s="262"/>
      <c r="K127" s="262"/>
      <c r="L127" s="262"/>
      <c r="M127" s="262"/>
      <c r="N127" s="263"/>
    </row>
    <row r="128" hidden="1" spans="1:14">
      <c r="A128" s="258"/>
      <c r="B128" s="46" t="s">
        <v>953</v>
      </c>
      <c r="C128" s="264">
        <v>434.9</v>
      </c>
      <c r="D128" s="264">
        <v>434.9</v>
      </c>
      <c r="E128" s="264">
        <v>434.9</v>
      </c>
      <c r="F128" s="264"/>
      <c r="G128" s="264"/>
      <c r="H128" s="264"/>
      <c r="I128" s="264"/>
      <c r="J128" s="264"/>
      <c r="K128" s="264"/>
      <c r="L128" s="264"/>
      <c r="M128" s="264"/>
      <c r="N128" s="260"/>
    </row>
    <row r="129" hidden="1" spans="1:14">
      <c r="A129" s="258"/>
      <c r="B129" s="46" t="s">
        <v>954</v>
      </c>
      <c r="C129" s="264">
        <v>29.3</v>
      </c>
      <c r="D129" s="264">
        <v>29.3</v>
      </c>
      <c r="E129" s="264">
        <v>29.3</v>
      </c>
      <c r="F129" s="264"/>
      <c r="G129" s="264"/>
      <c r="H129" s="264"/>
      <c r="I129" s="264"/>
      <c r="J129" s="264"/>
      <c r="K129" s="264"/>
      <c r="L129" s="264"/>
      <c r="M129" s="264"/>
      <c r="N129" s="260"/>
    </row>
    <row r="130" hidden="1" spans="1:14">
      <c r="A130" s="258"/>
      <c r="B130" s="46" t="s">
        <v>955</v>
      </c>
      <c r="C130" s="264">
        <v>41.7</v>
      </c>
      <c r="D130" s="264">
        <v>41.7</v>
      </c>
      <c r="E130" s="264">
        <v>41.7</v>
      </c>
      <c r="F130" s="264"/>
      <c r="G130" s="264"/>
      <c r="H130" s="264"/>
      <c r="I130" s="264"/>
      <c r="J130" s="264"/>
      <c r="K130" s="264"/>
      <c r="L130" s="264"/>
      <c r="M130" s="264"/>
      <c r="N130" s="260"/>
    </row>
    <row r="131" hidden="1" spans="1:14">
      <c r="A131" s="258"/>
      <c r="B131" s="46" t="s">
        <v>956</v>
      </c>
      <c r="C131" s="264">
        <v>1.2</v>
      </c>
      <c r="D131" s="264">
        <v>1.2</v>
      </c>
      <c r="E131" s="264">
        <v>1.2</v>
      </c>
      <c r="F131" s="264"/>
      <c r="G131" s="264"/>
      <c r="H131" s="264"/>
      <c r="I131" s="264"/>
      <c r="J131" s="264"/>
      <c r="K131" s="264"/>
      <c r="L131" s="264"/>
      <c r="M131" s="264"/>
      <c r="N131" s="260"/>
    </row>
    <row r="132" hidden="1" spans="1:14">
      <c r="A132" s="258"/>
      <c r="B132" s="46" t="s">
        <v>957</v>
      </c>
      <c r="C132" s="264">
        <v>1.6</v>
      </c>
      <c r="D132" s="264">
        <v>1.6</v>
      </c>
      <c r="E132" s="264">
        <v>1.6</v>
      </c>
      <c r="F132" s="264"/>
      <c r="G132" s="264"/>
      <c r="H132" s="264"/>
      <c r="I132" s="264"/>
      <c r="J132" s="264"/>
      <c r="K132" s="264"/>
      <c r="L132" s="264"/>
      <c r="M132" s="264"/>
      <c r="N132" s="260"/>
    </row>
    <row r="133" hidden="1" spans="1:14">
      <c r="A133" s="258"/>
      <c r="B133" s="46" t="s">
        <v>862</v>
      </c>
      <c r="C133" s="264">
        <v>186.4</v>
      </c>
      <c r="D133" s="264">
        <v>186.4</v>
      </c>
      <c r="E133" s="264">
        <v>186.4</v>
      </c>
      <c r="F133" s="264"/>
      <c r="G133" s="264"/>
      <c r="H133" s="264"/>
      <c r="I133" s="264"/>
      <c r="J133" s="264"/>
      <c r="K133" s="264"/>
      <c r="L133" s="264"/>
      <c r="M133" s="264"/>
      <c r="N133" s="260"/>
    </row>
    <row r="134" hidden="1" spans="1:14">
      <c r="A134" s="258"/>
      <c r="B134" s="46" t="s">
        <v>958</v>
      </c>
      <c r="C134" s="264">
        <v>175.5</v>
      </c>
      <c r="D134" s="264">
        <v>175.5</v>
      </c>
      <c r="E134" s="264">
        <v>175.5</v>
      </c>
      <c r="F134" s="264"/>
      <c r="G134" s="264"/>
      <c r="H134" s="264"/>
      <c r="I134" s="264"/>
      <c r="J134" s="264"/>
      <c r="K134" s="264"/>
      <c r="L134" s="264"/>
      <c r="M134" s="264"/>
      <c r="N134" s="260"/>
    </row>
    <row r="135" hidden="1" spans="1:14">
      <c r="A135" s="258"/>
      <c r="B135" s="46" t="s">
        <v>959</v>
      </c>
      <c r="C135" s="264">
        <v>202.4</v>
      </c>
      <c r="D135" s="264">
        <v>202.4</v>
      </c>
      <c r="E135" s="264">
        <v>202.4</v>
      </c>
      <c r="F135" s="264"/>
      <c r="G135" s="264"/>
      <c r="H135" s="264"/>
      <c r="I135" s="264"/>
      <c r="J135" s="264"/>
      <c r="K135" s="264"/>
      <c r="L135" s="264"/>
      <c r="M135" s="264"/>
      <c r="N135" s="260"/>
    </row>
    <row r="136" hidden="1" spans="1:14">
      <c r="A136" s="258"/>
      <c r="B136" s="46" t="s">
        <v>960</v>
      </c>
      <c r="C136" s="264">
        <v>5.9</v>
      </c>
      <c r="D136" s="264">
        <v>5.9</v>
      </c>
      <c r="E136" s="264">
        <v>5.9</v>
      </c>
      <c r="F136" s="264"/>
      <c r="G136" s="264"/>
      <c r="H136" s="264"/>
      <c r="I136" s="264"/>
      <c r="J136" s="264"/>
      <c r="K136" s="264"/>
      <c r="L136" s="264"/>
      <c r="M136" s="264"/>
      <c r="N136" s="260"/>
    </row>
    <row r="137" spans="1:14">
      <c r="A137" s="258" t="s">
        <v>556</v>
      </c>
      <c r="B137" s="46" t="s">
        <v>557</v>
      </c>
      <c r="C137" s="264">
        <v>942.1</v>
      </c>
      <c r="D137" s="264">
        <v>942.1</v>
      </c>
      <c r="E137" s="264">
        <v>942.1</v>
      </c>
      <c r="F137" s="264"/>
      <c r="G137" s="264"/>
      <c r="H137" s="264"/>
      <c r="I137" s="264"/>
      <c r="J137" s="264"/>
      <c r="K137" s="264"/>
      <c r="L137" s="264"/>
      <c r="M137" s="264"/>
      <c r="N137" s="263" t="s">
        <v>530</v>
      </c>
    </row>
    <row r="138" hidden="1" spans="1:14">
      <c r="A138" s="258"/>
      <c r="B138" s="46" t="s">
        <v>961</v>
      </c>
      <c r="C138" s="264">
        <v>0.1</v>
      </c>
      <c r="D138" s="264">
        <v>0.1</v>
      </c>
      <c r="E138" s="264">
        <v>0.1</v>
      </c>
      <c r="F138" s="264"/>
      <c r="G138" s="264"/>
      <c r="H138" s="264"/>
      <c r="I138" s="264"/>
      <c r="J138" s="264"/>
      <c r="K138" s="264"/>
      <c r="L138" s="264"/>
      <c r="M138" s="264"/>
      <c r="N138" s="260"/>
    </row>
    <row r="139" hidden="1" spans="1:14">
      <c r="A139" s="258"/>
      <c r="B139" s="46" t="s">
        <v>962</v>
      </c>
      <c r="C139" s="264">
        <v>316.4</v>
      </c>
      <c r="D139" s="264">
        <v>316.4</v>
      </c>
      <c r="E139" s="264">
        <v>316.4</v>
      </c>
      <c r="F139" s="264"/>
      <c r="G139" s="264"/>
      <c r="H139" s="264"/>
      <c r="I139" s="264"/>
      <c r="J139" s="264"/>
      <c r="K139" s="264"/>
      <c r="L139" s="264"/>
      <c r="M139" s="264"/>
      <c r="N139" s="260"/>
    </row>
    <row r="140" hidden="1" spans="1:14">
      <c r="A140" s="258"/>
      <c r="B140" s="46" t="s">
        <v>963</v>
      </c>
      <c r="C140" s="264">
        <v>280</v>
      </c>
      <c r="D140" s="264">
        <v>280</v>
      </c>
      <c r="E140" s="264">
        <v>280</v>
      </c>
      <c r="F140" s="264"/>
      <c r="G140" s="264"/>
      <c r="H140" s="264"/>
      <c r="I140" s="264"/>
      <c r="J140" s="264"/>
      <c r="K140" s="264"/>
      <c r="L140" s="264"/>
      <c r="M140" s="264"/>
      <c r="N140" s="260"/>
    </row>
    <row r="141" hidden="1" spans="1:14">
      <c r="A141" s="258"/>
      <c r="B141" s="46" t="s">
        <v>964</v>
      </c>
      <c r="C141" s="262">
        <v>30.5</v>
      </c>
      <c r="D141" s="262">
        <v>30.5</v>
      </c>
      <c r="E141" s="262">
        <v>30.5</v>
      </c>
      <c r="F141" s="262"/>
      <c r="G141" s="262"/>
      <c r="H141" s="262"/>
      <c r="I141" s="262"/>
      <c r="J141" s="262"/>
      <c r="K141" s="262"/>
      <c r="L141" s="262"/>
      <c r="M141" s="262"/>
      <c r="N141" s="263"/>
    </row>
    <row r="142" hidden="1" spans="1:14">
      <c r="A142" s="258"/>
      <c r="B142" s="46" t="s">
        <v>965</v>
      </c>
      <c r="C142" s="264">
        <v>6.3</v>
      </c>
      <c r="D142" s="264">
        <v>6.3</v>
      </c>
      <c r="E142" s="264">
        <v>6.3</v>
      </c>
      <c r="F142" s="264"/>
      <c r="G142" s="264"/>
      <c r="H142" s="264"/>
      <c r="I142" s="264"/>
      <c r="J142" s="264"/>
      <c r="K142" s="264"/>
      <c r="L142" s="264"/>
      <c r="M142" s="264"/>
      <c r="N142" s="260"/>
    </row>
    <row r="143" hidden="1" spans="1:14">
      <c r="A143" s="258"/>
      <c r="B143" s="46" t="s">
        <v>966</v>
      </c>
      <c r="C143" s="264">
        <v>38</v>
      </c>
      <c r="D143" s="264">
        <v>38</v>
      </c>
      <c r="E143" s="264">
        <v>38</v>
      </c>
      <c r="F143" s="264"/>
      <c r="G143" s="264"/>
      <c r="H143" s="264"/>
      <c r="I143" s="264"/>
      <c r="J143" s="264"/>
      <c r="K143" s="264"/>
      <c r="L143" s="264"/>
      <c r="M143" s="264"/>
      <c r="N143" s="260"/>
    </row>
    <row r="144" hidden="1" spans="1:14">
      <c r="A144" s="258"/>
      <c r="B144" s="46" t="s">
        <v>862</v>
      </c>
      <c r="C144" s="264">
        <v>3.1</v>
      </c>
      <c r="D144" s="264">
        <v>3.1</v>
      </c>
      <c r="E144" s="264">
        <v>3.1</v>
      </c>
      <c r="F144" s="264"/>
      <c r="G144" s="264"/>
      <c r="H144" s="264"/>
      <c r="I144" s="264"/>
      <c r="J144" s="264"/>
      <c r="K144" s="264"/>
      <c r="L144" s="264"/>
      <c r="M144" s="264"/>
      <c r="N144" s="260"/>
    </row>
    <row r="145" hidden="1" spans="1:14">
      <c r="A145" s="258"/>
      <c r="B145" s="46" t="s">
        <v>865</v>
      </c>
      <c r="C145" s="264">
        <v>6</v>
      </c>
      <c r="D145" s="264">
        <v>6</v>
      </c>
      <c r="E145" s="264">
        <v>6</v>
      </c>
      <c r="F145" s="264"/>
      <c r="G145" s="264"/>
      <c r="H145" s="264"/>
      <c r="I145" s="264"/>
      <c r="J145" s="264"/>
      <c r="K145" s="264"/>
      <c r="L145" s="264"/>
      <c r="M145" s="264"/>
      <c r="N145" s="260"/>
    </row>
    <row r="146" hidden="1" spans="1:14">
      <c r="A146" s="258"/>
      <c r="B146" s="46" t="s">
        <v>967</v>
      </c>
      <c r="C146" s="264">
        <v>174.3</v>
      </c>
      <c r="D146" s="264">
        <v>174.3</v>
      </c>
      <c r="E146" s="264">
        <v>174.3</v>
      </c>
      <c r="F146" s="264"/>
      <c r="G146" s="264"/>
      <c r="H146" s="264"/>
      <c r="I146" s="264"/>
      <c r="J146" s="264"/>
      <c r="K146" s="264"/>
      <c r="L146" s="264"/>
      <c r="M146" s="264"/>
      <c r="N146" s="260"/>
    </row>
    <row r="147" hidden="1" spans="1:14">
      <c r="A147" s="258"/>
      <c r="B147" s="46" t="s">
        <v>968</v>
      </c>
      <c r="C147" s="264">
        <v>87.4</v>
      </c>
      <c r="D147" s="264">
        <v>87.4</v>
      </c>
      <c r="E147" s="264">
        <v>87.4</v>
      </c>
      <c r="F147" s="264"/>
      <c r="G147" s="264"/>
      <c r="H147" s="264"/>
      <c r="I147" s="264"/>
      <c r="J147" s="264"/>
      <c r="K147" s="264"/>
      <c r="L147" s="264"/>
      <c r="M147" s="264"/>
      <c r="N147" s="260"/>
    </row>
    <row r="148" spans="1:14">
      <c r="A148" s="258" t="s">
        <v>558</v>
      </c>
      <c r="B148" s="46" t="s">
        <v>559</v>
      </c>
      <c r="C148" s="264">
        <v>320.4</v>
      </c>
      <c r="D148" s="264">
        <v>320.4</v>
      </c>
      <c r="E148" s="264">
        <v>320.4</v>
      </c>
      <c r="F148" s="264"/>
      <c r="G148" s="264"/>
      <c r="H148" s="264"/>
      <c r="I148" s="264"/>
      <c r="J148" s="264"/>
      <c r="K148" s="264"/>
      <c r="L148" s="264"/>
      <c r="M148" s="264"/>
      <c r="N148" s="263" t="s">
        <v>530</v>
      </c>
    </row>
    <row r="149" hidden="1" spans="1:14">
      <c r="A149" s="258"/>
      <c r="B149" s="46" t="s">
        <v>969</v>
      </c>
      <c r="C149" s="264">
        <v>18.3</v>
      </c>
      <c r="D149" s="264">
        <v>18.3</v>
      </c>
      <c r="E149" s="264">
        <v>18.3</v>
      </c>
      <c r="F149" s="264"/>
      <c r="G149" s="264"/>
      <c r="H149" s="264"/>
      <c r="I149" s="264"/>
      <c r="J149" s="264"/>
      <c r="K149" s="264"/>
      <c r="L149" s="264"/>
      <c r="M149" s="264"/>
      <c r="N149" s="260"/>
    </row>
    <row r="150" hidden="1" spans="1:14">
      <c r="A150" s="258"/>
      <c r="B150" s="46" t="s">
        <v>970</v>
      </c>
      <c r="C150" s="264">
        <v>24.8</v>
      </c>
      <c r="D150" s="264">
        <v>24.8</v>
      </c>
      <c r="E150" s="264">
        <v>24.8</v>
      </c>
      <c r="F150" s="264"/>
      <c r="G150" s="264"/>
      <c r="H150" s="264"/>
      <c r="I150" s="264"/>
      <c r="J150" s="264"/>
      <c r="K150" s="264"/>
      <c r="L150" s="264"/>
      <c r="M150" s="264"/>
      <c r="N150" s="260"/>
    </row>
    <row r="151" hidden="1" spans="1:14">
      <c r="A151" s="258"/>
      <c r="B151" s="46" t="s">
        <v>971</v>
      </c>
      <c r="C151" s="264">
        <v>6.2</v>
      </c>
      <c r="D151" s="264">
        <v>6.2</v>
      </c>
      <c r="E151" s="264">
        <v>6.2</v>
      </c>
      <c r="F151" s="264"/>
      <c r="G151" s="264"/>
      <c r="H151" s="264"/>
      <c r="I151" s="264"/>
      <c r="J151" s="264"/>
      <c r="K151" s="264"/>
      <c r="L151" s="264"/>
      <c r="M151" s="264"/>
      <c r="N151" s="260"/>
    </row>
    <row r="152" hidden="1" spans="1:14">
      <c r="A152" s="258"/>
      <c r="B152" s="46" t="s">
        <v>972</v>
      </c>
      <c r="C152" s="264">
        <v>4.1</v>
      </c>
      <c r="D152" s="264">
        <v>4.1</v>
      </c>
      <c r="E152" s="264">
        <v>4.1</v>
      </c>
      <c r="F152" s="264"/>
      <c r="G152" s="264"/>
      <c r="H152" s="264"/>
      <c r="I152" s="264"/>
      <c r="J152" s="264"/>
      <c r="K152" s="264"/>
      <c r="L152" s="264"/>
      <c r="M152" s="264"/>
      <c r="N152" s="260"/>
    </row>
    <row r="153" hidden="1" spans="1:14">
      <c r="A153" s="258"/>
      <c r="B153" s="46" t="s">
        <v>973</v>
      </c>
      <c r="C153" s="264">
        <v>55.6</v>
      </c>
      <c r="D153" s="264">
        <v>55.6</v>
      </c>
      <c r="E153" s="264">
        <v>55.6</v>
      </c>
      <c r="F153" s="264"/>
      <c r="G153" s="264"/>
      <c r="H153" s="264"/>
      <c r="I153" s="264"/>
      <c r="J153" s="264"/>
      <c r="K153" s="264"/>
      <c r="L153" s="264"/>
      <c r="M153" s="264"/>
      <c r="N153" s="260"/>
    </row>
    <row r="154" hidden="1" spans="1:14">
      <c r="A154" s="258"/>
      <c r="B154" s="46" t="s">
        <v>974</v>
      </c>
      <c r="C154" s="262">
        <v>0.1</v>
      </c>
      <c r="D154" s="262">
        <v>0.1</v>
      </c>
      <c r="E154" s="262">
        <v>0.1</v>
      </c>
      <c r="F154" s="262"/>
      <c r="G154" s="262"/>
      <c r="H154" s="262"/>
      <c r="I154" s="262"/>
      <c r="J154" s="262"/>
      <c r="K154" s="262"/>
      <c r="L154" s="262"/>
      <c r="M154" s="262"/>
      <c r="N154" s="263"/>
    </row>
    <row r="155" hidden="1" spans="1:14">
      <c r="A155" s="258"/>
      <c r="B155" s="46" t="s">
        <v>975</v>
      </c>
      <c r="C155" s="264">
        <v>2.9</v>
      </c>
      <c r="D155" s="264">
        <v>2.9</v>
      </c>
      <c r="E155" s="264">
        <v>2.9</v>
      </c>
      <c r="F155" s="264"/>
      <c r="G155" s="264"/>
      <c r="H155" s="264"/>
      <c r="I155" s="264"/>
      <c r="J155" s="264"/>
      <c r="K155" s="264"/>
      <c r="L155" s="264"/>
      <c r="M155" s="264"/>
      <c r="N155" s="260"/>
    </row>
    <row r="156" hidden="1" spans="1:14">
      <c r="A156" s="258"/>
      <c r="B156" s="46" t="s">
        <v>865</v>
      </c>
      <c r="C156" s="264">
        <v>2</v>
      </c>
      <c r="D156" s="264">
        <v>2</v>
      </c>
      <c r="E156" s="264">
        <v>2</v>
      </c>
      <c r="F156" s="264"/>
      <c r="G156" s="264"/>
      <c r="H156" s="264"/>
      <c r="I156" s="264"/>
      <c r="J156" s="264"/>
      <c r="K156" s="264"/>
      <c r="L156" s="264"/>
      <c r="M156" s="264"/>
      <c r="N156" s="260"/>
    </row>
    <row r="157" hidden="1" spans="1:14">
      <c r="A157" s="258"/>
      <c r="B157" s="46" t="s">
        <v>976</v>
      </c>
      <c r="C157" s="264">
        <v>206.4</v>
      </c>
      <c r="D157" s="264">
        <v>206.4</v>
      </c>
      <c r="E157" s="264">
        <v>206.4</v>
      </c>
      <c r="F157" s="264"/>
      <c r="G157" s="264"/>
      <c r="H157" s="264"/>
      <c r="I157" s="264"/>
      <c r="J157" s="264"/>
      <c r="K157" s="264"/>
      <c r="L157" s="264"/>
      <c r="M157" s="264"/>
      <c r="N157" s="260"/>
    </row>
    <row r="158" spans="1:14">
      <c r="A158" s="258" t="s">
        <v>560</v>
      </c>
      <c r="B158" s="46" t="s">
        <v>561</v>
      </c>
      <c r="C158" s="264">
        <v>513.7</v>
      </c>
      <c r="D158" s="264">
        <v>513.7</v>
      </c>
      <c r="E158" s="264">
        <v>513.7</v>
      </c>
      <c r="F158" s="264"/>
      <c r="G158" s="264"/>
      <c r="H158" s="264"/>
      <c r="I158" s="264"/>
      <c r="J158" s="264"/>
      <c r="K158" s="264"/>
      <c r="L158" s="264"/>
      <c r="M158" s="264"/>
      <c r="N158" s="263" t="s">
        <v>530</v>
      </c>
    </row>
    <row r="159" hidden="1" spans="1:14">
      <c r="A159" s="258"/>
      <c r="B159" s="46" t="s">
        <v>865</v>
      </c>
      <c r="C159" s="264">
        <v>6</v>
      </c>
      <c r="D159" s="264">
        <v>6</v>
      </c>
      <c r="E159" s="264">
        <v>6</v>
      </c>
      <c r="F159" s="264"/>
      <c r="G159" s="264"/>
      <c r="H159" s="264"/>
      <c r="I159" s="264"/>
      <c r="J159" s="264"/>
      <c r="K159" s="264"/>
      <c r="L159" s="264"/>
      <c r="M159" s="264"/>
      <c r="N159" s="260"/>
    </row>
    <row r="160" hidden="1" spans="1:14">
      <c r="A160" s="258"/>
      <c r="B160" s="46" t="s">
        <v>977</v>
      </c>
      <c r="C160" s="264">
        <v>26.8</v>
      </c>
      <c r="D160" s="264">
        <v>26.8</v>
      </c>
      <c r="E160" s="264">
        <v>26.8</v>
      </c>
      <c r="F160" s="264"/>
      <c r="G160" s="264"/>
      <c r="H160" s="264"/>
      <c r="I160" s="264"/>
      <c r="J160" s="264"/>
      <c r="K160" s="264"/>
      <c r="L160" s="264"/>
      <c r="M160" s="264"/>
      <c r="N160" s="260"/>
    </row>
    <row r="161" hidden="1" spans="1:14">
      <c r="A161" s="258"/>
      <c r="B161" s="46" t="s">
        <v>978</v>
      </c>
      <c r="C161" s="264">
        <v>298.5</v>
      </c>
      <c r="D161" s="264">
        <v>298.5</v>
      </c>
      <c r="E161" s="264">
        <v>298.5</v>
      </c>
      <c r="F161" s="264"/>
      <c r="G161" s="264"/>
      <c r="H161" s="264"/>
      <c r="I161" s="264"/>
      <c r="J161" s="264"/>
      <c r="K161" s="264"/>
      <c r="L161" s="264"/>
      <c r="M161" s="264"/>
      <c r="N161" s="260"/>
    </row>
    <row r="162" hidden="1" spans="1:14">
      <c r="A162" s="258"/>
      <c r="B162" s="46" t="s">
        <v>979</v>
      </c>
      <c r="C162" s="264">
        <v>8.9</v>
      </c>
      <c r="D162" s="264">
        <v>8.9</v>
      </c>
      <c r="E162" s="264">
        <v>8.9</v>
      </c>
      <c r="F162" s="264"/>
      <c r="G162" s="264"/>
      <c r="H162" s="264"/>
      <c r="I162" s="264"/>
      <c r="J162" s="264"/>
      <c r="K162" s="264"/>
      <c r="L162" s="264"/>
      <c r="M162" s="264"/>
      <c r="N162" s="260"/>
    </row>
    <row r="163" hidden="1" spans="1:14">
      <c r="A163" s="258"/>
      <c r="B163" s="46" t="s">
        <v>980</v>
      </c>
      <c r="C163" s="264">
        <v>1.4</v>
      </c>
      <c r="D163" s="264">
        <v>1.4</v>
      </c>
      <c r="E163" s="264">
        <v>1.4</v>
      </c>
      <c r="F163" s="264"/>
      <c r="G163" s="264"/>
      <c r="H163" s="264"/>
      <c r="I163" s="264"/>
      <c r="J163" s="264"/>
      <c r="K163" s="264"/>
      <c r="L163" s="264"/>
      <c r="M163" s="264"/>
      <c r="N163" s="260"/>
    </row>
    <row r="164" hidden="1" spans="1:14">
      <c r="A164" s="258"/>
      <c r="B164" s="46" t="s">
        <v>981</v>
      </c>
      <c r="C164" s="264">
        <v>88.6</v>
      </c>
      <c r="D164" s="264">
        <v>88.6</v>
      </c>
      <c r="E164" s="264">
        <v>88.6</v>
      </c>
      <c r="F164" s="264"/>
      <c r="G164" s="264"/>
      <c r="H164" s="264"/>
      <c r="I164" s="264"/>
      <c r="J164" s="264"/>
      <c r="K164" s="264"/>
      <c r="L164" s="264"/>
      <c r="M164" s="264"/>
      <c r="N164" s="260"/>
    </row>
    <row r="165" hidden="1" spans="1:14">
      <c r="A165" s="258"/>
      <c r="B165" s="46" t="s">
        <v>982</v>
      </c>
      <c r="C165" s="264">
        <v>35.8</v>
      </c>
      <c r="D165" s="264">
        <v>35.8</v>
      </c>
      <c r="E165" s="264">
        <v>35.8</v>
      </c>
      <c r="F165" s="264"/>
      <c r="G165" s="264"/>
      <c r="H165" s="264"/>
      <c r="I165" s="264"/>
      <c r="J165" s="264"/>
      <c r="K165" s="264"/>
      <c r="L165" s="264"/>
      <c r="M165" s="264"/>
      <c r="N165" s="260"/>
    </row>
    <row r="166" hidden="1" spans="1:14">
      <c r="A166" s="258"/>
      <c r="B166" s="46" t="s">
        <v>862</v>
      </c>
      <c r="C166" s="262">
        <v>40.4</v>
      </c>
      <c r="D166" s="262">
        <v>40.4</v>
      </c>
      <c r="E166" s="262">
        <v>40.4</v>
      </c>
      <c r="F166" s="262"/>
      <c r="G166" s="262"/>
      <c r="H166" s="262"/>
      <c r="I166" s="262"/>
      <c r="J166" s="262"/>
      <c r="K166" s="262"/>
      <c r="L166" s="262"/>
      <c r="M166" s="262"/>
      <c r="N166" s="263"/>
    </row>
    <row r="167" hidden="1" spans="1:14">
      <c r="A167" s="258"/>
      <c r="B167" s="46" t="s">
        <v>983</v>
      </c>
      <c r="C167" s="264">
        <v>0.2</v>
      </c>
      <c r="D167" s="264">
        <v>0.2</v>
      </c>
      <c r="E167" s="264">
        <v>0.2</v>
      </c>
      <c r="F167" s="264"/>
      <c r="G167" s="264"/>
      <c r="H167" s="264"/>
      <c r="I167" s="264"/>
      <c r="J167" s="264"/>
      <c r="K167" s="264"/>
      <c r="L167" s="264"/>
      <c r="M167" s="264"/>
      <c r="N167" s="260"/>
    </row>
    <row r="168" hidden="1" spans="1:14">
      <c r="A168" s="258"/>
      <c r="B168" s="46" t="s">
        <v>984</v>
      </c>
      <c r="C168" s="264">
        <v>1</v>
      </c>
      <c r="D168" s="264">
        <v>1</v>
      </c>
      <c r="E168" s="264">
        <v>1</v>
      </c>
      <c r="F168" s="264"/>
      <c r="G168" s="264"/>
      <c r="H168" s="264"/>
      <c r="I168" s="264"/>
      <c r="J168" s="264"/>
      <c r="K168" s="264"/>
      <c r="L168" s="264"/>
      <c r="M168" s="264"/>
      <c r="N168" s="260"/>
    </row>
    <row r="169" hidden="1" spans="1:14">
      <c r="A169" s="258"/>
      <c r="B169" s="46" t="s">
        <v>985</v>
      </c>
      <c r="C169" s="264">
        <v>6</v>
      </c>
      <c r="D169" s="264">
        <v>6</v>
      </c>
      <c r="E169" s="264">
        <v>6</v>
      </c>
      <c r="F169" s="264"/>
      <c r="G169" s="264"/>
      <c r="H169" s="264"/>
      <c r="I169" s="264"/>
      <c r="J169" s="264"/>
      <c r="K169" s="264"/>
      <c r="L169" s="264"/>
      <c r="M169" s="264"/>
      <c r="N169" s="260"/>
    </row>
    <row r="170" spans="1:14">
      <c r="A170" s="258" t="s">
        <v>562</v>
      </c>
      <c r="B170" s="46" t="s">
        <v>563</v>
      </c>
      <c r="C170" s="264">
        <v>912.3</v>
      </c>
      <c r="D170" s="264">
        <v>912.3</v>
      </c>
      <c r="E170" s="264">
        <v>912.3</v>
      </c>
      <c r="F170" s="264"/>
      <c r="G170" s="264"/>
      <c r="H170" s="264"/>
      <c r="I170" s="264"/>
      <c r="J170" s="264"/>
      <c r="K170" s="264"/>
      <c r="L170" s="264"/>
      <c r="M170" s="264"/>
      <c r="N170" s="263" t="s">
        <v>530</v>
      </c>
    </row>
    <row r="171" hidden="1" spans="1:14">
      <c r="A171" s="258"/>
      <c r="B171" s="46" t="s">
        <v>986</v>
      </c>
      <c r="C171" s="264">
        <v>2.7</v>
      </c>
      <c r="D171" s="264">
        <v>2.7</v>
      </c>
      <c r="E171" s="264">
        <v>2.7</v>
      </c>
      <c r="F171" s="264"/>
      <c r="G171" s="264"/>
      <c r="H171" s="264"/>
      <c r="I171" s="264"/>
      <c r="J171" s="264"/>
      <c r="K171" s="264"/>
      <c r="L171" s="264"/>
      <c r="M171" s="264"/>
      <c r="N171" s="260"/>
    </row>
    <row r="172" hidden="1" spans="1:14">
      <c r="A172" s="258"/>
      <c r="B172" s="46" t="s">
        <v>987</v>
      </c>
      <c r="C172" s="264">
        <v>154.8</v>
      </c>
      <c r="D172" s="264">
        <v>154.8</v>
      </c>
      <c r="E172" s="264">
        <v>154.8</v>
      </c>
      <c r="F172" s="264"/>
      <c r="G172" s="264"/>
      <c r="H172" s="264"/>
      <c r="I172" s="264"/>
      <c r="J172" s="264"/>
      <c r="K172" s="264"/>
      <c r="L172" s="264"/>
      <c r="M172" s="264"/>
      <c r="N172" s="260"/>
    </row>
    <row r="173" hidden="1" spans="1:14">
      <c r="A173" s="258"/>
      <c r="B173" s="46" t="s">
        <v>988</v>
      </c>
      <c r="C173" s="264">
        <v>6.3</v>
      </c>
      <c r="D173" s="264">
        <v>6.3</v>
      </c>
      <c r="E173" s="264">
        <v>6.3</v>
      </c>
      <c r="F173" s="264"/>
      <c r="G173" s="264"/>
      <c r="H173" s="264"/>
      <c r="I173" s="264"/>
      <c r="J173" s="264"/>
      <c r="K173" s="264"/>
      <c r="L173" s="264"/>
      <c r="M173" s="264"/>
      <c r="N173" s="260"/>
    </row>
    <row r="174" hidden="1" spans="1:14">
      <c r="A174" s="258"/>
      <c r="B174" s="46" t="s">
        <v>989</v>
      </c>
      <c r="C174" s="264">
        <v>10.4</v>
      </c>
      <c r="D174" s="264">
        <v>10.4</v>
      </c>
      <c r="E174" s="264">
        <v>10.4</v>
      </c>
      <c r="F174" s="264"/>
      <c r="G174" s="264"/>
      <c r="H174" s="264"/>
      <c r="I174" s="264"/>
      <c r="J174" s="264"/>
      <c r="K174" s="264"/>
      <c r="L174" s="264"/>
      <c r="M174" s="264"/>
      <c r="N174" s="260"/>
    </row>
    <row r="175" hidden="1" spans="1:14">
      <c r="A175" s="258"/>
      <c r="B175" s="46" t="s">
        <v>990</v>
      </c>
      <c r="C175" s="264">
        <v>0.6</v>
      </c>
      <c r="D175" s="264">
        <v>0.6</v>
      </c>
      <c r="E175" s="264">
        <v>0.6</v>
      </c>
      <c r="F175" s="264"/>
      <c r="G175" s="264"/>
      <c r="H175" s="264"/>
      <c r="I175" s="264"/>
      <c r="J175" s="264"/>
      <c r="K175" s="264"/>
      <c r="L175" s="264"/>
      <c r="M175" s="264"/>
      <c r="N175" s="260"/>
    </row>
    <row r="176" hidden="1" spans="1:14">
      <c r="A176" s="258"/>
      <c r="B176" s="46" t="s">
        <v>991</v>
      </c>
      <c r="C176" s="264">
        <v>18.2</v>
      </c>
      <c r="D176" s="264">
        <v>18.2</v>
      </c>
      <c r="E176" s="264">
        <v>18.2</v>
      </c>
      <c r="F176" s="264"/>
      <c r="G176" s="264"/>
      <c r="H176" s="264"/>
      <c r="I176" s="264"/>
      <c r="J176" s="264"/>
      <c r="K176" s="264"/>
      <c r="L176" s="264"/>
      <c r="M176" s="264"/>
      <c r="N176" s="260"/>
    </row>
    <row r="177" hidden="1" spans="1:14">
      <c r="A177" s="258"/>
      <c r="B177" s="46" t="s">
        <v>992</v>
      </c>
      <c r="C177" s="264">
        <v>62.5</v>
      </c>
      <c r="D177" s="264">
        <v>62.5</v>
      </c>
      <c r="E177" s="264">
        <v>62.5</v>
      </c>
      <c r="F177" s="264"/>
      <c r="G177" s="264"/>
      <c r="H177" s="264"/>
      <c r="I177" s="264"/>
      <c r="J177" s="264"/>
      <c r="K177" s="264"/>
      <c r="L177" s="264"/>
      <c r="M177" s="264"/>
      <c r="N177" s="260"/>
    </row>
    <row r="178" hidden="1" spans="1:14">
      <c r="A178" s="258"/>
      <c r="B178" s="46" t="s">
        <v>865</v>
      </c>
      <c r="C178" s="264">
        <v>6</v>
      </c>
      <c r="D178" s="264">
        <v>6</v>
      </c>
      <c r="E178" s="264">
        <v>6</v>
      </c>
      <c r="F178" s="264"/>
      <c r="G178" s="264"/>
      <c r="H178" s="264"/>
      <c r="I178" s="264"/>
      <c r="J178" s="264"/>
      <c r="K178" s="264"/>
      <c r="L178" s="264"/>
      <c r="M178" s="264"/>
      <c r="N178" s="260"/>
    </row>
    <row r="179" hidden="1" spans="1:14">
      <c r="A179" s="258"/>
      <c r="B179" s="46" t="s">
        <v>862</v>
      </c>
      <c r="C179" s="262">
        <v>81.2</v>
      </c>
      <c r="D179" s="262">
        <v>81.2</v>
      </c>
      <c r="E179" s="262">
        <v>81.2</v>
      </c>
      <c r="F179" s="262"/>
      <c r="G179" s="262"/>
      <c r="H179" s="262"/>
      <c r="I179" s="262"/>
      <c r="J179" s="262"/>
      <c r="K179" s="262"/>
      <c r="L179" s="262"/>
      <c r="M179" s="262"/>
      <c r="N179" s="263"/>
    </row>
    <row r="180" hidden="1" spans="1:14">
      <c r="A180" s="258"/>
      <c r="B180" s="46" t="s">
        <v>993</v>
      </c>
      <c r="C180" s="264">
        <v>520.7</v>
      </c>
      <c r="D180" s="264">
        <v>520.7</v>
      </c>
      <c r="E180" s="264">
        <v>520.7</v>
      </c>
      <c r="F180" s="264"/>
      <c r="G180" s="264"/>
      <c r="H180" s="264"/>
      <c r="I180" s="264"/>
      <c r="J180" s="264"/>
      <c r="K180" s="264"/>
      <c r="L180" s="264"/>
      <c r="M180" s="264"/>
      <c r="N180" s="260"/>
    </row>
    <row r="181" hidden="1" spans="1:14">
      <c r="A181" s="258"/>
      <c r="B181" s="46" t="s">
        <v>994</v>
      </c>
      <c r="C181" s="264">
        <v>48.8</v>
      </c>
      <c r="D181" s="264">
        <v>48.8</v>
      </c>
      <c r="E181" s="264">
        <v>48.8</v>
      </c>
      <c r="F181" s="264"/>
      <c r="G181" s="264"/>
      <c r="H181" s="264"/>
      <c r="I181" s="264"/>
      <c r="J181" s="264"/>
      <c r="K181" s="264"/>
      <c r="L181" s="264"/>
      <c r="M181" s="264"/>
      <c r="N181" s="260"/>
    </row>
    <row r="182" spans="1:14">
      <c r="A182" s="258" t="s">
        <v>564</v>
      </c>
      <c r="B182" s="46" t="s">
        <v>565</v>
      </c>
      <c r="C182" s="264">
        <v>3022.2</v>
      </c>
      <c r="D182" s="264">
        <v>3022.2</v>
      </c>
      <c r="E182" s="264">
        <v>3022.2</v>
      </c>
      <c r="F182" s="264"/>
      <c r="G182" s="264"/>
      <c r="H182" s="264"/>
      <c r="I182" s="264"/>
      <c r="J182" s="264"/>
      <c r="K182" s="264"/>
      <c r="L182" s="264"/>
      <c r="M182" s="264"/>
      <c r="N182" s="263" t="s">
        <v>530</v>
      </c>
    </row>
    <row r="183" hidden="1" spans="1:14">
      <c r="A183" s="258"/>
      <c r="B183" s="46" t="s">
        <v>995</v>
      </c>
      <c r="C183" s="264">
        <v>58</v>
      </c>
      <c r="D183" s="264">
        <v>58</v>
      </c>
      <c r="E183" s="264">
        <v>58</v>
      </c>
      <c r="F183" s="264"/>
      <c r="G183" s="264"/>
      <c r="H183" s="264"/>
      <c r="I183" s="264"/>
      <c r="J183" s="264"/>
      <c r="K183" s="264"/>
      <c r="L183" s="264"/>
      <c r="M183" s="264"/>
      <c r="N183" s="260"/>
    </row>
    <row r="184" hidden="1" spans="1:14">
      <c r="A184" s="258"/>
      <c r="B184" s="46" t="s">
        <v>996</v>
      </c>
      <c r="C184" s="264">
        <v>11.8</v>
      </c>
      <c r="D184" s="264">
        <v>11.8</v>
      </c>
      <c r="E184" s="264">
        <v>11.8</v>
      </c>
      <c r="F184" s="264"/>
      <c r="G184" s="264"/>
      <c r="H184" s="264"/>
      <c r="I184" s="264"/>
      <c r="J184" s="264"/>
      <c r="K184" s="264"/>
      <c r="L184" s="264"/>
      <c r="M184" s="264"/>
      <c r="N184" s="260"/>
    </row>
    <row r="185" hidden="1" spans="1:14">
      <c r="A185" s="258"/>
      <c r="B185" s="46" t="s">
        <v>997</v>
      </c>
      <c r="C185" s="264">
        <v>525.5</v>
      </c>
      <c r="D185" s="264">
        <v>525.5</v>
      </c>
      <c r="E185" s="264">
        <v>525.5</v>
      </c>
      <c r="F185" s="264"/>
      <c r="G185" s="264"/>
      <c r="H185" s="264"/>
      <c r="I185" s="264"/>
      <c r="J185" s="264"/>
      <c r="K185" s="264"/>
      <c r="L185" s="264"/>
      <c r="M185" s="264"/>
      <c r="N185" s="260"/>
    </row>
    <row r="186" hidden="1" spans="1:14">
      <c r="A186" s="258"/>
      <c r="B186" s="46" t="s">
        <v>865</v>
      </c>
      <c r="C186" s="264">
        <v>14</v>
      </c>
      <c r="D186" s="264">
        <v>14</v>
      </c>
      <c r="E186" s="264">
        <v>14</v>
      </c>
      <c r="F186" s="264"/>
      <c r="G186" s="264"/>
      <c r="H186" s="264"/>
      <c r="I186" s="264"/>
      <c r="J186" s="264"/>
      <c r="K186" s="264"/>
      <c r="L186" s="264"/>
      <c r="M186" s="264"/>
      <c r="N186" s="260"/>
    </row>
    <row r="187" hidden="1" spans="1:14">
      <c r="A187" s="258"/>
      <c r="B187" s="46" t="s">
        <v>998</v>
      </c>
      <c r="C187" s="264">
        <v>157.4</v>
      </c>
      <c r="D187" s="264">
        <v>157.4</v>
      </c>
      <c r="E187" s="264">
        <v>157.4</v>
      </c>
      <c r="F187" s="264"/>
      <c r="G187" s="264"/>
      <c r="H187" s="264"/>
      <c r="I187" s="264"/>
      <c r="J187" s="264"/>
      <c r="K187" s="264"/>
      <c r="L187" s="264"/>
      <c r="M187" s="264"/>
      <c r="N187" s="260"/>
    </row>
    <row r="188" hidden="1" spans="1:14">
      <c r="A188" s="258"/>
      <c r="B188" s="46" t="s">
        <v>999</v>
      </c>
      <c r="C188" s="264">
        <v>1680.9</v>
      </c>
      <c r="D188" s="264">
        <v>1680.9</v>
      </c>
      <c r="E188" s="264">
        <v>1680.9</v>
      </c>
      <c r="F188" s="264"/>
      <c r="G188" s="264"/>
      <c r="H188" s="264"/>
      <c r="I188" s="264"/>
      <c r="J188" s="264"/>
      <c r="K188" s="264"/>
      <c r="L188" s="264"/>
      <c r="M188" s="264"/>
      <c r="N188" s="260"/>
    </row>
    <row r="189" hidden="1" spans="1:14">
      <c r="A189" s="258"/>
      <c r="B189" s="46" t="s">
        <v>1000</v>
      </c>
      <c r="C189" s="264">
        <v>5.1</v>
      </c>
      <c r="D189" s="264">
        <v>5.1</v>
      </c>
      <c r="E189" s="264">
        <v>5.1</v>
      </c>
      <c r="F189" s="264"/>
      <c r="G189" s="264"/>
      <c r="H189" s="264"/>
      <c r="I189" s="264"/>
      <c r="J189" s="264"/>
      <c r="K189" s="264"/>
      <c r="L189" s="264"/>
      <c r="M189" s="264"/>
      <c r="N189" s="260"/>
    </row>
    <row r="190" hidden="1" spans="1:14">
      <c r="A190" s="258"/>
      <c r="B190" s="46" t="s">
        <v>1001</v>
      </c>
      <c r="C190" s="264">
        <v>6.1</v>
      </c>
      <c r="D190" s="264">
        <v>6.1</v>
      </c>
      <c r="E190" s="264">
        <v>6.1</v>
      </c>
      <c r="F190" s="264"/>
      <c r="G190" s="264"/>
      <c r="H190" s="264"/>
      <c r="I190" s="264"/>
      <c r="J190" s="264"/>
      <c r="K190" s="264"/>
      <c r="L190" s="264"/>
      <c r="M190" s="264"/>
      <c r="N190" s="260"/>
    </row>
    <row r="191" hidden="1" spans="1:14">
      <c r="A191" s="258"/>
      <c r="B191" s="46" t="s">
        <v>1002</v>
      </c>
      <c r="C191" s="262">
        <v>2.4</v>
      </c>
      <c r="D191" s="262">
        <v>2.4</v>
      </c>
      <c r="E191" s="262">
        <v>2.4</v>
      </c>
      <c r="F191" s="262"/>
      <c r="G191" s="262"/>
      <c r="H191" s="262"/>
      <c r="I191" s="262"/>
      <c r="J191" s="262"/>
      <c r="K191" s="262"/>
      <c r="L191" s="262"/>
      <c r="M191" s="262"/>
      <c r="N191" s="263"/>
    </row>
    <row r="192" hidden="1" spans="1:14">
      <c r="A192" s="258"/>
      <c r="B192" s="46" t="s">
        <v>862</v>
      </c>
      <c r="C192" s="264">
        <v>325.7</v>
      </c>
      <c r="D192" s="264">
        <v>325.7</v>
      </c>
      <c r="E192" s="264">
        <v>325.7</v>
      </c>
      <c r="F192" s="264"/>
      <c r="G192" s="264"/>
      <c r="H192" s="264"/>
      <c r="I192" s="264"/>
      <c r="J192" s="264"/>
      <c r="K192" s="264"/>
      <c r="L192" s="264"/>
      <c r="M192" s="264"/>
      <c r="N192" s="260"/>
    </row>
    <row r="193" hidden="1" spans="1:14">
      <c r="A193" s="258"/>
      <c r="B193" s="46" t="s">
        <v>1003</v>
      </c>
      <c r="C193" s="264">
        <v>33.6</v>
      </c>
      <c r="D193" s="264">
        <v>33.6</v>
      </c>
      <c r="E193" s="264">
        <v>33.6</v>
      </c>
      <c r="F193" s="264"/>
      <c r="G193" s="264"/>
      <c r="H193" s="264"/>
      <c r="I193" s="264"/>
      <c r="J193" s="264"/>
      <c r="K193" s="264"/>
      <c r="L193" s="264"/>
      <c r="M193" s="264"/>
      <c r="N193" s="260"/>
    </row>
    <row r="194" hidden="1" spans="1:14">
      <c r="A194" s="258"/>
      <c r="B194" s="46" t="s">
        <v>1004</v>
      </c>
      <c r="C194" s="264">
        <v>201.7</v>
      </c>
      <c r="D194" s="264">
        <v>201.7</v>
      </c>
      <c r="E194" s="264">
        <v>201.7</v>
      </c>
      <c r="F194" s="264"/>
      <c r="G194" s="264"/>
      <c r="H194" s="264"/>
      <c r="I194" s="264"/>
      <c r="J194" s="264"/>
      <c r="K194" s="264"/>
      <c r="L194" s="264"/>
      <c r="M194" s="264"/>
      <c r="N194" s="260"/>
    </row>
    <row r="195" spans="1:14">
      <c r="A195" s="258" t="s">
        <v>566</v>
      </c>
      <c r="B195" s="46" t="s">
        <v>567</v>
      </c>
      <c r="C195" s="264">
        <v>16694.7</v>
      </c>
      <c r="D195" s="264">
        <v>16694.7</v>
      </c>
      <c r="E195" s="264">
        <v>16694.7</v>
      </c>
      <c r="F195" s="264"/>
      <c r="G195" s="264"/>
      <c r="H195" s="264"/>
      <c r="I195" s="264"/>
      <c r="J195" s="264"/>
      <c r="K195" s="264"/>
      <c r="L195" s="264"/>
      <c r="M195" s="264"/>
      <c r="N195" s="263" t="s">
        <v>530</v>
      </c>
    </row>
    <row r="196" hidden="1" spans="1:14">
      <c r="A196" s="258"/>
      <c r="B196" s="46" t="s">
        <v>1005</v>
      </c>
      <c r="C196" s="264">
        <v>23.3</v>
      </c>
      <c r="D196" s="264">
        <v>23.3</v>
      </c>
      <c r="E196" s="264">
        <v>23.3</v>
      </c>
      <c r="F196" s="264"/>
      <c r="G196" s="264"/>
      <c r="H196" s="264"/>
      <c r="I196" s="264"/>
      <c r="J196" s="264"/>
      <c r="K196" s="264"/>
      <c r="L196" s="264"/>
      <c r="M196" s="264"/>
      <c r="N196" s="260"/>
    </row>
    <row r="197" hidden="1" spans="1:14">
      <c r="A197" s="258"/>
      <c r="B197" s="46" t="s">
        <v>1006</v>
      </c>
      <c r="C197" s="264">
        <v>21.8</v>
      </c>
      <c r="D197" s="264">
        <v>21.8</v>
      </c>
      <c r="E197" s="264">
        <v>21.8</v>
      </c>
      <c r="F197" s="264"/>
      <c r="G197" s="264"/>
      <c r="H197" s="264"/>
      <c r="I197" s="264"/>
      <c r="J197" s="264"/>
      <c r="K197" s="264"/>
      <c r="L197" s="264"/>
      <c r="M197" s="264"/>
      <c r="N197" s="260"/>
    </row>
    <row r="198" hidden="1" spans="1:14">
      <c r="A198" s="258"/>
      <c r="B198" s="46" t="s">
        <v>1007</v>
      </c>
      <c r="C198" s="264">
        <v>191.7</v>
      </c>
      <c r="D198" s="264">
        <v>191.7</v>
      </c>
      <c r="E198" s="264">
        <v>191.7</v>
      </c>
      <c r="F198" s="264"/>
      <c r="G198" s="264"/>
      <c r="H198" s="264"/>
      <c r="I198" s="264"/>
      <c r="J198" s="264"/>
      <c r="K198" s="264"/>
      <c r="L198" s="264"/>
      <c r="M198" s="264"/>
      <c r="N198" s="260"/>
    </row>
    <row r="199" hidden="1" spans="1:14">
      <c r="A199" s="258"/>
      <c r="B199" s="46" t="s">
        <v>1008</v>
      </c>
      <c r="C199" s="264">
        <v>2611.7</v>
      </c>
      <c r="D199" s="264">
        <v>2611.7</v>
      </c>
      <c r="E199" s="264">
        <v>2611.7</v>
      </c>
      <c r="F199" s="264"/>
      <c r="G199" s="264"/>
      <c r="H199" s="264"/>
      <c r="I199" s="264"/>
      <c r="J199" s="264"/>
      <c r="K199" s="264"/>
      <c r="L199" s="264"/>
      <c r="M199" s="264"/>
      <c r="N199" s="260"/>
    </row>
    <row r="200" hidden="1" spans="1:14">
      <c r="A200" s="258"/>
      <c r="B200" s="46" t="s">
        <v>1009</v>
      </c>
      <c r="C200" s="264">
        <v>1395.9</v>
      </c>
      <c r="D200" s="264">
        <v>1395.9</v>
      </c>
      <c r="E200" s="264">
        <v>1395.9</v>
      </c>
      <c r="F200" s="264"/>
      <c r="G200" s="264"/>
      <c r="H200" s="264"/>
      <c r="I200" s="264"/>
      <c r="J200" s="264"/>
      <c r="K200" s="264"/>
      <c r="L200" s="264"/>
      <c r="M200" s="264"/>
      <c r="N200" s="260"/>
    </row>
    <row r="201" hidden="1" spans="1:14">
      <c r="A201" s="258"/>
      <c r="B201" s="46" t="s">
        <v>862</v>
      </c>
      <c r="C201" s="264">
        <v>789.7</v>
      </c>
      <c r="D201" s="264">
        <v>789.7</v>
      </c>
      <c r="E201" s="264">
        <v>789.7</v>
      </c>
      <c r="F201" s="264"/>
      <c r="G201" s="264"/>
      <c r="H201" s="264"/>
      <c r="I201" s="264"/>
      <c r="J201" s="264"/>
      <c r="K201" s="264"/>
      <c r="L201" s="264"/>
      <c r="M201" s="264"/>
      <c r="N201" s="260"/>
    </row>
    <row r="202" hidden="1" spans="1:14">
      <c r="A202" s="258"/>
      <c r="B202" s="46" t="s">
        <v>1010</v>
      </c>
      <c r="C202" s="264">
        <v>14.4</v>
      </c>
      <c r="D202" s="264">
        <v>14.4</v>
      </c>
      <c r="E202" s="264">
        <v>14.4</v>
      </c>
      <c r="F202" s="264"/>
      <c r="G202" s="264"/>
      <c r="H202" s="264"/>
      <c r="I202" s="264"/>
      <c r="J202" s="264"/>
      <c r="K202" s="264"/>
      <c r="L202" s="264"/>
      <c r="M202" s="264"/>
      <c r="N202" s="260"/>
    </row>
    <row r="203" hidden="1" spans="1:14">
      <c r="A203" s="258"/>
      <c r="B203" s="46" t="s">
        <v>1011</v>
      </c>
      <c r="C203" s="264">
        <v>248</v>
      </c>
      <c r="D203" s="264">
        <v>248</v>
      </c>
      <c r="E203" s="264">
        <v>248</v>
      </c>
      <c r="F203" s="264"/>
      <c r="G203" s="264"/>
      <c r="H203" s="264"/>
      <c r="I203" s="264"/>
      <c r="J203" s="264"/>
      <c r="K203" s="264"/>
      <c r="L203" s="264"/>
      <c r="M203" s="264"/>
      <c r="N203" s="260"/>
    </row>
    <row r="204" hidden="1" spans="1:14">
      <c r="A204" s="258"/>
      <c r="B204" s="46" t="s">
        <v>1012</v>
      </c>
      <c r="C204" s="262">
        <v>9586</v>
      </c>
      <c r="D204" s="262">
        <v>9586</v>
      </c>
      <c r="E204" s="262">
        <v>9586</v>
      </c>
      <c r="F204" s="262"/>
      <c r="G204" s="262"/>
      <c r="H204" s="262"/>
      <c r="I204" s="262"/>
      <c r="J204" s="262"/>
      <c r="K204" s="262"/>
      <c r="L204" s="262"/>
      <c r="M204" s="262"/>
      <c r="N204" s="263"/>
    </row>
    <row r="205" hidden="1" spans="1:14">
      <c r="A205" s="258"/>
      <c r="B205" s="46" t="s">
        <v>1013</v>
      </c>
      <c r="C205" s="264">
        <v>1150.3</v>
      </c>
      <c r="D205" s="264">
        <v>1150.3</v>
      </c>
      <c r="E205" s="264">
        <v>1150.3</v>
      </c>
      <c r="F205" s="264"/>
      <c r="G205" s="264"/>
      <c r="H205" s="264"/>
      <c r="I205" s="264"/>
      <c r="J205" s="264"/>
      <c r="K205" s="264"/>
      <c r="L205" s="264"/>
      <c r="M205" s="264"/>
      <c r="N205" s="260"/>
    </row>
    <row r="206" hidden="1" spans="1:14">
      <c r="A206" s="258"/>
      <c r="B206" s="46" t="s">
        <v>1014</v>
      </c>
      <c r="C206" s="264">
        <v>40.8</v>
      </c>
      <c r="D206" s="264">
        <v>40.8</v>
      </c>
      <c r="E206" s="264">
        <v>40.8</v>
      </c>
      <c r="F206" s="264"/>
      <c r="G206" s="264"/>
      <c r="H206" s="264"/>
      <c r="I206" s="264"/>
      <c r="J206" s="264"/>
      <c r="K206" s="264"/>
      <c r="L206" s="264"/>
      <c r="M206" s="264"/>
      <c r="N206" s="260"/>
    </row>
    <row r="207" hidden="1" spans="1:14">
      <c r="A207" s="258"/>
      <c r="B207" s="46" t="s">
        <v>865</v>
      </c>
      <c r="C207" s="264">
        <v>56</v>
      </c>
      <c r="D207" s="264">
        <v>56</v>
      </c>
      <c r="E207" s="264">
        <v>56</v>
      </c>
      <c r="F207" s="264"/>
      <c r="G207" s="264"/>
      <c r="H207" s="264"/>
      <c r="I207" s="264"/>
      <c r="J207" s="264"/>
      <c r="K207" s="264"/>
      <c r="L207" s="264"/>
      <c r="M207" s="264"/>
      <c r="N207" s="260"/>
    </row>
    <row r="208" hidden="1" spans="1:14">
      <c r="A208" s="258"/>
      <c r="B208" s="46" t="s">
        <v>1015</v>
      </c>
      <c r="C208" s="264">
        <v>565</v>
      </c>
      <c r="D208" s="264">
        <v>565</v>
      </c>
      <c r="E208" s="264">
        <v>565</v>
      </c>
      <c r="F208" s="264"/>
      <c r="G208" s="264"/>
      <c r="H208" s="264"/>
      <c r="I208" s="264"/>
      <c r="J208" s="264"/>
      <c r="K208" s="264"/>
      <c r="L208" s="264"/>
      <c r="M208" s="264"/>
      <c r="N208" s="260"/>
    </row>
    <row r="209" spans="1:14">
      <c r="A209" s="258" t="s">
        <v>568</v>
      </c>
      <c r="B209" s="46" t="s">
        <v>569</v>
      </c>
      <c r="C209" s="264">
        <v>2095.1</v>
      </c>
      <c r="D209" s="264">
        <v>2095.1</v>
      </c>
      <c r="E209" s="264">
        <v>2095.1</v>
      </c>
      <c r="F209" s="264"/>
      <c r="G209" s="264"/>
      <c r="H209" s="264"/>
      <c r="I209" s="264"/>
      <c r="J209" s="264"/>
      <c r="K209" s="264"/>
      <c r="L209" s="264"/>
      <c r="M209" s="264"/>
      <c r="N209" s="263" t="s">
        <v>530</v>
      </c>
    </row>
    <row r="210" hidden="1" spans="1:14">
      <c r="A210" s="258"/>
      <c r="B210" s="46" t="s">
        <v>1016</v>
      </c>
      <c r="C210" s="264">
        <v>1193</v>
      </c>
      <c r="D210" s="264">
        <v>1193</v>
      </c>
      <c r="E210" s="264">
        <v>1193</v>
      </c>
      <c r="F210" s="264"/>
      <c r="G210" s="264"/>
      <c r="H210" s="264"/>
      <c r="I210" s="264"/>
      <c r="J210" s="264"/>
      <c r="K210" s="264"/>
      <c r="L210" s="264"/>
      <c r="M210" s="264"/>
      <c r="N210" s="260"/>
    </row>
    <row r="211" hidden="1" spans="1:14">
      <c r="A211" s="258"/>
      <c r="B211" s="46" t="s">
        <v>1017</v>
      </c>
      <c r="C211" s="264">
        <v>143.2</v>
      </c>
      <c r="D211" s="264">
        <v>143.2</v>
      </c>
      <c r="E211" s="264">
        <v>143.2</v>
      </c>
      <c r="F211" s="264"/>
      <c r="G211" s="264"/>
      <c r="H211" s="264"/>
      <c r="I211" s="264"/>
      <c r="J211" s="264"/>
      <c r="K211" s="264"/>
      <c r="L211" s="264"/>
      <c r="M211" s="264"/>
      <c r="N211" s="260"/>
    </row>
    <row r="212" hidden="1" spans="1:14">
      <c r="A212" s="258"/>
      <c r="B212" s="46" t="s">
        <v>865</v>
      </c>
      <c r="C212" s="264">
        <v>6</v>
      </c>
      <c r="D212" s="264">
        <v>6</v>
      </c>
      <c r="E212" s="264">
        <v>6</v>
      </c>
      <c r="F212" s="264"/>
      <c r="G212" s="264"/>
      <c r="H212" s="264"/>
      <c r="I212" s="264"/>
      <c r="J212" s="264"/>
      <c r="K212" s="264"/>
      <c r="L212" s="264"/>
      <c r="M212" s="264"/>
      <c r="N212" s="260"/>
    </row>
    <row r="213" hidden="1" spans="1:14">
      <c r="A213" s="258"/>
      <c r="B213" s="46" t="s">
        <v>1018</v>
      </c>
      <c r="C213" s="264">
        <v>2</v>
      </c>
      <c r="D213" s="264">
        <v>2</v>
      </c>
      <c r="E213" s="264">
        <v>2</v>
      </c>
      <c r="F213" s="264"/>
      <c r="G213" s="264"/>
      <c r="H213" s="264"/>
      <c r="I213" s="264"/>
      <c r="J213" s="264"/>
      <c r="K213" s="264"/>
      <c r="L213" s="264"/>
      <c r="M213" s="264"/>
      <c r="N213" s="260"/>
    </row>
    <row r="214" hidden="1" spans="1:14">
      <c r="A214" s="258"/>
      <c r="B214" s="46" t="s">
        <v>1019</v>
      </c>
      <c r="C214" s="264">
        <v>38.6</v>
      </c>
      <c r="D214" s="264">
        <v>38.6</v>
      </c>
      <c r="E214" s="264">
        <v>38.6</v>
      </c>
      <c r="F214" s="264"/>
      <c r="G214" s="264"/>
      <c r="H214" s="264"/>
      <c r="I214" s="264"/>
      <c r="J214" s="264"/>
      <c r="K214" s="264"/>
      <c r="L214" s="264"/>
      <c r="M214" s="264"/>
      <c r="N214" s="260"/>
    </row>
    <row r="215" hidden="1" spans="1:14">
      <c r="A215" s="258"/>
      <c r="B215" s="46" t="s">
        <v>862</v>
      </c>
      <c r="C215" s="264">
        <v>153.4</v>
      </c>
      <c r="D215" s="264">
        <v>153.4</v>
      </c>
      <c r="E215" s="264">
        <v>153.4</v>
      </c>
      <c r="F215" s="264"/>
      <c r="G215" s="264"/>
      <c r="H215" s="264"/>
      <c r="I215" s="264"/>
      <c r="J215" s="264"/>
      <c r="K215" s="264"/>
      <c r="L215" s="264"/>
      <c r="M215" s="264"/>
      <c r="N215" s="260"/>
    </row>
    <row r="216" hidden="1" spans="1:14">
      <c r="A216" s="258"/>
      <c r="B216" s="46" t="s">
        <v>1020</v>
      </c>
      <c r="C216" s="264">
        <v>1.4</v>
      </c>
      <c r="D216" s="264">
        <v>1.4</v>
      </c>
      <c r="E216" s="264">
        <v>1.4</v>
      </c>
      <c r="F216" s="264"/>
      <c r="G216" s="264"/>
      <c r="H216" s="264"/>
      <c r="I216" s="264"/>
      <c r="J216" s="264"/>
      <c r="K216" s="264"/>
      <c r="L216" s="264"/>
      <c r="M216" s="264"/>
      <c r="N216" s="260"/>
    </row>
    <row r="217" hidden="1" spans="1:14">
      <c r="A217" s="258"/>
      <c r="B217" s="46" t="s">
        <v>1021</v>
      </c>
      <c r="C217" s="264">
        <v>152.2</v>
      </c>
      <c r="D217" s="264">
        <v>152.2</v>
      </c>
      <c r="E217" s="264">
        <v>152.2</v>
      </c>
      <c r="F217" s="264"/>
      <c r="G217" s="264"/>
      <c r="H217" s="264"/>
      <c r="I217" s="264"/>
      <c r="J217" s="264"/>
      <c r="K217" s="264"/>
      <c r="L217" s="264"/>
      <c r="M217" s="264"/>
      <c r="N217" s="260"/>
    </row>
    <row r="218" hidden="1" spans="1:14">
      <c r="A218" s="258"/>
      <c r="B218" s="46" t="s">
        <v>1022</v>
      </c>
      <c r="C218" s="264">
        <v>23.9</v>
      </c>
      <c r="D218" s="264">
        <v>23.9</v>
      </c>
      <c r="E218" s="264">
        <v>23.9</v>
      </c>
      <c r="F218" s="264"/>
      <c r="G218" s="264"/>
      <c r="H218" s="264"/>
      <c r="I218" s="264"/>
      <c r="J218" s="264"/>
      <c r="K218" s="264"/>
      <c r="L218" s="264"/>
      <c r="M218" s="264"/>
      <c r="N218" s="260"/>
    </row>
    <row r="219" hidden="1" spans="1:14">
      <c r="A219" s="258"/>
      <c r="B219" s="46" t="s">
        <v>1023</v>
      </c>
      <c r="C219" s="262">
        <v>342.1</v>
      </c>
      <c r="D219" s="262">
        <v>342.1</v>
      </c>
      <c r="E219" s="262">
        <v>342.1</v>
      </c>
      <c r="F219" s="262"/>
      <c r="G219" s="262"/>
      <c r="H219" s="262"/>
      <c r="I219" s="262"/>
      <c r="J219" s="262"/>
      <c r="K219" s="262"/>
      <c r="L219" s="262"/>
      <c r="M219" s="262"/>
      <c r="N219" s="263"/>
    </row>
    <row r="220" hidden="1" spans="1:14">
      <c r="A220" s="258"/>
      <c r="B220" s="46" t="s">
        <v>1024</v>
      </c>
      <c r="C220" s="264">
        <v>0.2</v>
      </c>
      <c r="D220" s="264">
        <v>0.2</v>
      </c>
      <c r="E220" s="264">
        <v>0.2</v>
      </c>
      <c r="F220" s="264"/>
      <c r="G220" s="264"/>
      <c r="H220" s="264"/>
      <c r="I220" s="264"/>
      <c r="J220" s="264"/>
      <c r="K220" s="264"/>
      <c r="L220" s="264"/>
      <c r="M220" s="264"/>
      <c r="N220" s="260"/>
    </row>
    <row r="221" hidden="1" spans="1:14">
      <c r="A221" s="258"/>
      <c r="B221" s="46" t="s">
        <v>1025</v>
      </c>
      <c r="C221" s="264">
        <v>16</v>
      </c>
      <c r="D221" s="264">
        <v>16</v>
      </c>
      <c r="E221" s="264">
        <v>16</v>
      </c>
      <c r="F221" s="264"/>
      <c r="G221" s="264"/>
      <c r="H221" s="264"/>
      <c r="I221" s="264"/>
      <c r="J221" s="264"/>
      <c r="K221" s="264"/>
      <c r="L221" s="264"/>
      <c r="M221" s="264"/>
      <c r="N221" s="260"/>
    </row>
    <row r="222" hidden="1" spans="1:14">
      <c r="A222" s="258"/>
      <c r="B222" s="46" t="s">
        <v>1026</v>
      </c>
      <c r="C222" s="264">
        <v>18</v>
      </c>
      <c r="D222" s="264">
        <v>18</v>
      </c>
      <c r="E222" s="264">
        <v>18</v>
      </c>
      <c r="F222" s="264"/>
      <c r="G222" s="264"/>
      <c r="H222" s="264"/>
      <c r="I222" s="264"/>
      <c r="J222" s="264"/>
      <c r="K222" s="264"/>
      <c r="L222" s="264"/>
      <c r="M222" s="264"/>
      <c r="N222" s="260"/>
    </row>
    <row r="223" hidden="1" spans="1:14">
      <c r="A223" s="258"/>
      <c r="B223" s="46" t="s">
        <v>1027</v>
      </c>
      <c r="C223" s="264">
        <v>5.2</v>
      </c>
      <c r="D223" s="264">
        <v>5.2</v>
      </c>
      <c r="E223" s="264">
        <v>5.2</v>
      </c>
      <c r="F223" s="264"/>
      <c r="G223" s="264"/>
      <c r="H223" s="264"/>
      <c r="I223" s="264"/>
      <c r="J223" s="264"/>
      <c r="K223" s="264"/>
      <c r="L223" s="264"/>
      <c r="M223" s="264"/>
      <c r="N223" s="260"/>
    </row>
    <row r="224" spans="1:14">
      <c r="A224" s="258" t="s">
        <v>570</v>
      </c>
      <c r="B224" s="46" t="s">
        <v>571</v>
      </c>
      <c r="C224" s="264">
        <v>487.2</v>
      </c>
      <c r="D224" s="264">
        <v>487.2</v>
      </c>
      <c r="E224" s="264">
        <v>487.2</v>
      </c>
      <c r="F224" s="264"/>
      <c r="G224" s="264"/>
      <c r="H224" s="264"/>
      <c r="I224" s="264"/>
      <c r="J224" s="264"/>
      <c r="K224" s="264"/>
      <c r="L224" s="264"/>
      <c r="M224" s="264"/>
      <c r="N224" s="263" t="s">
        <v>530</v>
      </c>
    </row>
    <row r="225" hidden="1" spans="1:14">
      <c r="A225" s="258"/>
      <c r="B225" s="46" t="s">
        <v>1028</v>
      </c>
      <c r="C225" s="264">
        <v>5.7</v>
      </c>
      <c r="D225" s="264">
        <v>5.7</v>
      </c>
      <c r="E225" s="264">
        <v>5.7</v>
      </c>
      <c r="F225" s="264"/>
      <c r="G225" s="264"/>
      <c r="H225" s="264"/>
      <c r="I225" s="264"/>
      <c r="J225" s="264"/>
      <c r="K225" s="264"/>
      <c r="L225" s="264"/>
      <c r="M225" s="264"/>
      <c r="N225" s="260"/>
    </row>
    <row r="226" hidden="1" spans="1:14">
      <c r="A226" s="258"/>
      <c r="B226" s="46" t="s">
        <v>1029</v>
      </c>
      <c r="C226" s="264">
        <v>0.2</v>
      </c>
      <c r="D226" s="264">
        <v>0.2</v>
      </c>
      <c r="E226" s="264">
        <v>0.2</v>
      </c>
      <c r="F226" s="264"/>
      <c r="G226" s="264"/>
      <c r="H226" s="264"/>
      <c r="I226" s="264"/>
      <c r="J226" s="264"/>
      <c r="K226" s="264"/>
      <c r="L226" s="264"/>
      <c r="M226" s="264"/>
      <c r="N226" s="260"/>
    </row>
    <row r="227" hidden="1" spans="1:14">
      <c r="A227" s="258"/>
      <c r="B227" s="46" t="s">
        <v>1030</v>
      </c>
      <c r="C227" s="264">
        <v>34.5</v>
      </c>
      <c r="D227" s="264">
        <v>34.5</v>
      </c>
      <c r="E227" s="264">
        <v>34.5</v>
      </c>
      <c r="F227" s="264"/>
      <c r="G227" s="264"/>
      <c r="H227" s="264"/>
      <c r="I227" s="264"/>
      <c r="J227" s="264"/>
      <c r="K227" s="264"/>
      <c r="L227" s="264"/>
      <c r="M227" s="264"/>
      <c r="N227" s="260"/>
    </row>
    <row r="228" hidden="1" spans="1:14">
      <c r="A228" s="258"/>
      <c r="B228" s="46" t="s">
        <v>1031</v>
      </c>
      <c r="C228" s="264">
        <v>4.3</v>
      </c>
      <c r="D228" s="264">
        <v>4.3</v>
      </c>
      <c r="E228" s="264">
        <v>4.3</v>
      </c>
      <c r="F228" s="264"/>
      <c r="G228" s="264"/>
      <c r="H228" s="264"/>
      <c r="I228" s="264"/>
      <c r="J228" s="264"/>
      <c r="K228" s="264"/>
      <c r="L228" s="264"/>
      <c r="M228" s="264"/>
      <c r="N228" s="260"/>
    </row>
    <row r="229" hidden="1" spans="1:14">
      <c r="A229" s="258"/>
      <c r="B229" s="46" t="s">
        <v>862</v>
      </c>
      <c r="C229" s="264">
        <v>24</v>
      </c>
      <c r="D229" s="264">
        <v>24</v>
      </c>
      <c r="E229" s="264">
        <v>24</v>
      </c>
      <c r="F229" s="264"/>
      <c r="G229" s="264"/>
      <c r="H229" s="264"/>
      <c r="I229" s="264"/>
      <c r="J229" s="264"/>
      <c r="K229" s="264"/>
      <c r="L229" s="264"/>
      <c r="M229" s="264"/>
      <c r="N229" s="260"/>
    </row>
    <row r="230" hidden="1" spans="1:14">
      <c r="A230" s="258"/>
      <c r="B230" s="46" t="s">
        <v>865</v>
      </c>
      <c r="C230" s="264">
        <v>6</v>
      </c>
      <c r="D230" s="264">
        <v>6</v>
      </c>
      <c r="E230" s="264">
        <v>6</v>
      </c>
      <c r="F230" s="264"/>
      <c r="G230" s="264"/>
      <c r="H230" s="264"/>
      <c r="I230" s="264"/>
      <c r="J230" s="264"/>
      <c r="K230" s="264"/>
      <c r="L230" s="264"/>
      <c r="M230" s="264"/>
      <c r="N230" s="260"/>
    </row>
    <row r="231" hidden="1" spans="1:14">
      <c r="A231" s="258"/>
      <c r="B231" s="46" t="s">
        <v>1032</v>
      </c>
      <c r="C231" s="264">
        <v>27.4</v>
      </c>
      <c r="D231" s="264">
        <v>27.4</v>
      </c>
      <c r="E231" s="264">
        <v>27.4</v>
      </c>
      <c r="F231" s="264"/>
      <c r="G231" s="264"/>
      <c r="H231" s="264"/>
      <c r="I231" s="264"/>
      <c r="J231" s="264"/>
      <c r="K231" s="264"/>
      <c r="L231" s="264"/>
      <c r="M231" s="264"/>
      <c r="N231" s="260"/>
    </row>
    <row r="232" hidden="1" spans="1:14">
      <c r="A232" s="258"/>
      <c r="B232" s="46" t="s">
        <v>1033</v>
      </c>
      <c r="C232" s="264">
        <v>4</v>
      </c>
      <c r="D232" s="264">
        <v>4</v>
      </c>
      <c r="E232" s="264">
        <v>4</v>
      </c>
      <c r="F232" s="264"/>
      <c r="G232" s="264"/>
      <c r="H232" s="264"/>
      <c r="I232" s="264"/>
      <c r="J232" s="264"/>
      <c r="K232" s="264"/>
      <c r="L232" s="264"/>
      <c r="M232" s="264"/>
      <c r="N232" s="260"/>
    </row>
    <row r="233" hidden="1" spans="1:14">
      <c r="A233" s="258"/>
      <c r="B233" s="46" t="s">
        <v>1034</v>
      </c>
      <c r="C233" s="264">
        <v>0.7</v>
      </c>
      <c r="D233" s="264">
        <v>0.7</v>
      </c>
      <c r="E233" s="264">
        <v>0.7</v>
      </c>
      <c r="F233" s="264"/>
      <c r="G233" s="264"/>
      <c r="H233" s="264"/>
      <c r="I233" s="264"/>
      <c r="J233" s="264"/>
      <c r="K233" s="264"/>
      <c r="L233" s="264"/>
      <c r="M233" s="264"/>
      <c r="N233" s="260"/>
    </row>
    <row r="234" hidden="1" spans="1:14">
      <c r="A234" s="258"/>
      <c r="B234" s="46" t="s">
        <v>1035</v>
      </c>
      <c r="C234" s="262">
        <v>287.3</v>
      </c>
      <c r="D234" s="262">
        <v>287.3</v>
      </c>
      <c r="E234" s="262">
        <v>287.3</v>
      </c>
      <c r="F234" s="262"/>
      <c r="G234" s="262"/>
      <c r="H234" s="262"/>
      <c r="I234" s="262"/>
      <c r="J234" s="262"/>
      <c r="K234" s="262"/>
      <c r="L234" s="262"/>
      <c r="M234" s="262"/>
      <c r="N234" s="263"/>
    </row>
    <row r="235" hidden="1" spans="1:14">
      <c r="A235" s="258"/>
      <c r="B235" s="46" t="s">
        <v>1036</v>
      </c>
      <c r="C235" s="264">
        <v>82.1</v>
      </c>
      <c r="D235" s="264">
        <v>82.1</v>
      </c>
      <c r="E235" s="264">
        <v>82.1</v>
      </c>
      <c r="F235" s="264"/>
      <c r="G235" s="264"/>
      <c r="H235" s="264"/>
      <c r="I235" s="264"/>
      <c r="J235" s="264"/>
      <c r="K235" s="264"/>
      <c r="L235" s="264"/>
      <c r="M235" s="264"/>
      <c r="N235" s="260"/>
    </row>
    <row r="236" hidden="1" spans="1:14">
      <c r="A236" s="258"/>
      <c r="B236" s="46" t="s">
        <v>1037</v>
      </c>
      <c r="C236" s="264">
        <v>10.9</v>
      </c>
      <c r="D236" s="264">
        <v>10.9</v>
      </c>
      <c r="E236" s="264">
        <v>10.9</v>
      </c>
      <c r="F236" s="264"/>
      <c r="G236" s="264"/>
      <c r="H236" s="264"/>
      <c r="I236" s="264"/>
      <c r="J236" s="264"/>
      <c r="K236" s="264"/>
      <c r="L236" s="264"/>
      <c r="M236" s="264"/>
      <c r="N236" s="260"/>
    </row>
    <row r="237" spans="1:14">
      <c r="A237" s="258" t="s">
        <v>572</v>
      </c>
      <c r="B237" s="46" t="s">
        <v>573</v>
      </c>
      <c r="C237" s="264">
        <v>3396.1</v>
      </c>
      <c r="D237" s="264">
        <v>3396.1</v>
      </c>
      <c r="E237" s="264">
        <v>3396.1</v>
      </c>
      <c r="F237" s="264"/>
      <c r="G237" s="264"/>
      <c r="H237" s="264"/>
      <c r="I237" s="264"/>
      <c r="J237" s="264"/>
      <c r="K237" s="264"/>
      <c r="L237" s="264"/>
      <c r="M237" s="264"/>
      <c r="N237" s="263" t="s">
        <v>530</v>
      </c>
    </row>
    <row r="238" hidden="1" spans="1:14">
      <c r="A238" s="258"/>
      <c r="B238" s="46" t="s">
        <v>1038</v>
      </c>
      <c r="C238" s="264">
        <v>1.5</v>
      </c>
      <c r="D238" s="264">
        <v>1.5</v>
      </c>
      <c r="E238" s="264">
        <v>1.5</v>
      </c>
      <c r="F238" s="264"/>
      <c r="G238" s="264"/>
      <c r="H238" s="264"/>
      <c r="I238" s="264"/>
      <c r="J238" s="264"/>
      <c r="K238" s="264"/>
      <c r="L238" s="264"/>
      <c r="M238" s="264"/>
      <c r="N238" s="260"/>
    </row>
    <row r="239" hidden="1" spans="1:14">
      <c r="A239" s="258"/>
      <c r="B239" s="46" t="s">
        <v>1039</v>
      </c>
      <c r="C239" s="264">
        <v>547.2</v>
      </c>
      <c r="D239" s="264">
        <v>547.2</v>
      </c>
      <c r="E239" s="264">
        <v>547.2</v>
      </c>
      <c r="F239" s="264"/>
      <c r="G239" s="264"/>
      <c r="H239" s="264"/>
      <c r="I239" s="264"/>
      <c r="J239" s="264"/>
      <c r="K239" s="264"/>
      <c r="L239" s="264"/>
      <c r="M239" s="264"/>
      <c r="N239" s="260"/>
    </row>
    <row r="240" hidden="1" spans="1:14">
      <c r="A240" s="258"/>
      <c r="B240" s="46" t="s">
        <v>1040</v>
      </c>
      <c r="C240" s="264">
        <v>0.5</v>
      </c>
      <c r="D240" s="264">
        <v>0.5</v>
      </c>
      <c r="E240" s="264">
        <v>0.5</v>
      </c>
      <c r="F240" s="264"/>
      <c r="G240" s="264"/>
      <c r="H240" s="264"/>
      <c r="I240" s="264"/>
      <c r="J240" s="264"/>
      <c r="K240" s="264"/>
      <c r="L240" s="264"/>
      <c r="M240" s="264"/>
      <c r="N240" s="260"/>
    </row>
    <row r="241" hidden="1" spans="1:14">
      <c r="A241" s="258"/>
      <c r="B241" s="46" t="s">
        <v>1006</v>
      </c>
      <c r="C241" s="264">
        <v>2.1</v>
      </c>
      <c r="D241" s="264">
        <v>2.1</v>
      </c>
      <c r="E241" s="264">
        <v>2.1</v>
      </c>
      <c r="F241" s="264"/>
      <c r="G241" s="264"/>
      <c r="H241" s="264"/>
      <c r="I241" s="264"/>
      <c r="J241" s="264"/>
      <c r="K241" s="264"/>
      <c r="L241" s="264"/>
      <c r="M241" s="264"/>
      <c r="N241" s="260"/>
    </row>
    <row r="242" hidden="1" spans="1:14">
      <c r="A242" s="258"/>
      <c r="B242" s="46" t="s">
        <v>1041</v>
      </c>
      <c r="C242" s="264">
        <v>40.7</v>
      </c>
      <c r="D242" s="264">
        <v>40.7</v>
      </c>
      <c r="E242" s="264">
        <v>40.7</v>
      </c>
      <c r="F242" s="264"/>
      <c r="G242" s="264"/>
      <c r="H242" s="264"/>
      <c r="I242" s="264"/>
      <c r="J242" s="264"/>
      <c r="K242" s="264"/>
      <c r="L242" s="264"/>
      <c r="M242" s="264"/>
      <c r="N242" s="260"/>
    </row>
    <row r="243" hidden="1" spans="1:14">
      <c r="A243" s="258"/>
      <c r="B243" s="46" t="s">
        <v>865</v>
      </c>
      <c r="C243" s="264">
        <v>6</v>
      </c>
      <c r="D243" s="264">
        <v>6</v>
      </c>
      <c r="E243" s="264">
        <v>6</v>
      </c>
      <c r="F243" s="264"/>
      <c r="G243" s="264"/>
      <c r="H243" s="264"/>
      <c r="I243" s="264"/>
      <c r="J243" s="264"/>
      <c r="K243" s="264"/>
      <c r="L243" s="264"/>
      <c r="M243" s="264"/>
      <c r="N243" s="260"/>
    </row>
    <row r="244" hidden="1" spans="1:14">
      <c r="A244" s="258"/>
      <c r="B244" s="46" t="s">
        <v>862</v>
      </c>
      <c r="C244" s="264">
        <v>48.4</v>
      </c>
      <c r="D244" s="264">
        <v>48.4</v>
      </c>
      <c r="E244" s="264">
        <v>48.4</v>
      </c>
      <c r="F244" s="264"/>
      <c r="G244" s="264"/>
      <c r="H244" s="264"/>
      <c r="I244" s="264"/>
      <c r="J244" s="264"/>
      <c r="K244" s="264"/>
      <c r="L244" s="264"/>
      <c r="M244" s="264"/>
      <c r="N244" s="260"/>
    </row>
    <row r="245" hidden="1" spans="1:14">
      <c r="A245" s="258"/>
      <c r="B245" s="46" t="s">
        <v>1042</v>
      </c>
      <c r="C245" s="264">
        <v>2036</v>
      </c>
      <c r="D245" s="264">
        <v>2036</v>
      </c>
      <c r="E245" s="264">
        <v>2036</v>
      </c>
      <c r="F245" s="264"/>
      <c r="G245" s="264"/>
      <c r="H245" s="264"/>
      <c r="I245" s="264"/>
      <c r="J245" s="264"/>
      <c r="K245" s="264"/>
      <c r="L245" s="264"/>
      <c r="M245" s="264"/>
      <c r="N245" s="260"/>
    </row>
    <row r="246" hidden="1" spans="1:14">
      <c r="A246" s="258"/>
      <c r="B246" s="46" t="s">
        <v>1043</v>
      </c>
      <c r="C246" s="264">
        <v>244.3</v>
      </c>
      <c r="D246" s="264">
        <v>244.3</v>
      </c>
      <c r="E246" s="264">
        <v>244.3</v>
      </c>
      <c r="F246" s="264"/>
      <c r="G246" s="264"/>
      <c r="H246" s="264"/>
      <c r="I246" s="264"/>
      <c r="J246" s="264"/>
      <c r="K246" s="264"/>
      <c r="L246" s="264"/>
      <c r="M246" s="264"/>
      <c r="N246" s="260"/>
    </row>
    <row r="247" hidden="1" spans="1:14">
      <c r="A247" s="258"/>
      <c r="B247" s="46" t="s">
        <v>1044</v>
      </c>
      <c r="C247" s="262">
        <v>48</v>
      </c>
      <c r="D247" s="262">
        <v>48</v>
      </c>
      <c r="E247" s="262">
        <v>48</v>
      </c>
      <c r="F247" s="262"/>
      <c r="G247" s="262"/>
      <c r="H247" s="262"/>
      <c r="I247" s="262"/>
      <c r="J247" s="262"/>
      <c r="K247" s="262"/>
      <c r="L247" s="262"/>
      <c r="M247" s="262"/>
      <c r="N247" s="263"/>
    </row>
    <row r="248" hidden="1" spans="1:14">
      <c r="A248" s="258"/>
      <c r="B248" s="46" t="s">
        <v>1045</v>
      </c>
      <c r="C248" s="264">
        <v>338.1</v>
      </c>
      <c r="D248" s="264">
        <v>338.1</v>
      </c>
      <c r="E248" s="264">
        <v>338.1</v>
      </c>
      <c r="F248" s="264"/>
      <c r="G248" s="264"/>
      <c r="H248" s="264"/>
      <c r="I248" s="264"/>
      <c r="J248" s="264"/>
      <c r="K248" s="264"/>
      <c r="L248" s="264"/>
      <c r="M248" s="264"/>
      <c r="N248" s="260"/>
    </row>
    <row r="249" hidden="1" spans="1:14">
      <c r="A249" s="258"/>
      <c r="B249" s="46" t="s">
        <v>1046</v>
      </c>
      <c r="C249" s="264">
        <v>83.2</v>
      </c>
      <c r="D249" s="264">
        <v>83.2</v>
      </c>
      <c r="E249" s="264">
        <v>83.2</v>
      </c>
      <c r="F249" s="264"/>
      <c r="G249" s="264"/>
      <c r="H249" s="264"/>
      <c r="I249" s="264"/>
      <c r="J249" s="264"/>
      <c r="K249" s="264"/>
      <c r="L249" s="264"/>
      <c r="M249" s="264"/>
      <c r="N249" s="260"/>
    </row>
    <row r="250" spans="1:14">
      <c r="A250" s="258" t="s">
        <v>574</v>
      </c>
      <c r="B250" s="46" t="s">
        <v>575</v>
      </c>
      <c r="C250" s="264">
        <v>380</v>
      </c>
      <c r="D250" s="264">
        <v>380</v>
      </c>
      <c r="E250" s="264">
        <v>380</v>
      </c>
      <c r="F250" s="264"/>
      <c r="G250" s="264"/>
      <c r="H250" s="264"/>
      <c r="I250" s="264"/>
      <c r="J250" s="264"/>
      <c r="K250" s="264"/>
      <c r="L250" s="264"/>
      <c r="M250" s="264"/>
      <c r="N250" s="263" t="s">
        <v>530</v>
      </c>
    </row>
    <row r="251" hidden="1" spans="1:14">
      <c r="A251" s="258"/>
      <c r="B251" s="46" t="s">
        <v>1047</v>
      </c>
      <c r="C251" s="264">
        <v>28.3</v>
      </c>
      <c r="D251" s="264">
        <v>28.3</v>
      </c>
      <c r="E251" s="264">
        <v>28.3</v>
      </c>
      <c r="F251" s="264"/>
      <c r="G251" s="264"/>
      <c r="H251" s="264"/>
      <c r="I251" s="264"/>
      <c r="J251" s="264"/>
      <c r="K251" s="264"/>
      <c r="L251" s="264"/>
      <c r="M251" s="264"/>
      <c r="N251" s="260"/>
    </row>
    <row r="252" hidden="1" spans="1:14">
      <c r="A252" s="258"/>
      <c r="B252" s="46" t="s">
        <v>1048</v>
      </c>
      <c r="C252" s="264">
        <v>235.5</v>
      </c>
      <c r="D252" s="264">
        <v>235.5</v>
      </c>
      <c r="E252" s="264">
        <v>235.5</v>
      </c>
      <c r="F252" s="264"/>
      <c r="G252" s="264"/>
      <c r="H252" s="264"/>
      <c r="I252" s="264"/>
      <c r="J252" s="264"/>
      <c r="K252" s="264"/>
      <c r="L252" s="264"/>
      <c r="M252" s="264"/>
      <c r="N252" s="260"/>
    </row>
    <row r="253" hidden="1" spans="1:14">
      <c r="A253" s="258"/>
      <c r="B253" s="46" t="s">
        <v>1049</v>
      </c>
      <c r="C253" s="264">
        <v>39.8</v>
      </c>
      <c r="D253" s="264">
        <v>39.8</v>
      </c>
      <c r="E253" s="264">
        <v>39.8</v>
      </c>
      <c r="F253" s="264"/>
      <c r="G253" s="264"/>
      <c r="H253" s="264"/>
      <c r="I253" s="264"/>
      <c r="J253" s="264"/>
      <c r="K253" s="264"/>
      <c r="L253" s="264"/>
      <c r="M253" s="264"/>
      <c r="N253" s="260"/>
    </row>
    <row r="254" hidden="1" spans="1:14">
      <c r="A254" s="258"/>
      <c r="B254" s="46" t="s">
        <v>1050</v>
      </c>
      <c r="C254" s="264">
        <v>0.1</v>
      </c>
      <c r="D254" s="264">
        <v>0.1</v>
      </c>
      <c r="E254" s="264">
        <v>0.1</v>
      </c>
      <c r="F254" s="264"/>
      <c r="G254" s="264"/>
      <c r="H254" s="264"/>
      <c r="I254" s="264"/>
      <c r="J254" s="264"/>
      <c r="K254" s="264"/>
      <c r="L254" s="264"/>
      <c r="M254" s="264"/>
      <c r="N254" s="260"/>
    </row>
    <row r="255" hidden="1" spans="1:14">
      <c r="A255" s="258"/>
      <c r="B255" s="46" t="s">
        <v>1051</v>
      </c>
      <c r="C255" s="264">
        <v>62.7</v>
      </c>
      <c r="D255" s="264">
        <v>62.7</v>
      </c>
      <c r="E255" s="264">
        <v>62.7</v>
      </c>
      <c r="F255" s="264"/>
      <c r="G255" s="264"/>
      <c r="H255" s="264"/>
      <c r="I255" s="264"/>
      <c r="J255" s="264"/>
      <c r="K255" s="264"/>
      <c r="L255" s="264"/>
      <c r="M255" s="264"/>
      <c r="N255" s="260"/>
    </row>
    <row r="256" hidden="1" spans="1:14">
      <c r="A256" s="258"/>
      <c r="B256" s="46" t="s">
        <v>862</v>
      </c>
      <c r="C256" s="264">
        <v>3.2</v>
      </c>
      <c r="D256" s="264">
        <v>3.2</v>
      </c>
      <c r="E256" s="264">
        <v>3.2</v>
      </c>
      <c r="F256" s="264"/>
      <c r="G256" s="264"/>
      <c r="H256" s="264"/>
      <c r="I256" s="264"/>
      <c r="J256" s="264"/>
      <c r="K256" s="264"/>
      <c r="L256" s="264"/>
      <c r="M256" s="264"/>
      <c r="N256" s="260"/>
    </row>
    <row r="257" hidden="1" spans="1:14">
      <c r="A257" s="258"/>
      <c r="B257" s="46" t="s">
        <v>1052</v>
      </c>
      <c r="C257" s="264">
        <v>5.4</v>
      </c>
      <c r="D257" s="264">
        <v>5.4</v>
      </c>
      <c r="E257" s="264">
        <v>5.4</v>
      </c>
      <c r="F257" s="264"/>
      <c r="G257" s="264"/>
      <c r="H257" s="264"/>
      <c r="I257" s="264"/>
      <c r="J257" s="264"/>
      <c r="K257" s="264"/>
      <c r="L257" s="264"/>
      <c r="M257" s="264"/>
      <c r="N257" s="260"/>
    </row>
    <row r="258" hidden="1" spans="1:14">
      <c r="A258" s="258"/>
      <c r="B258" s="46" t="s">
        <v>1006</v>
      </c>
      <c r="C258" s="264">
        <v>0.2</v>
      </c>
      <c r="D258" s="264">
        <v>0.2</v>
      </c>
      <c r="E258" s="264">
        <v>0.2</v>
      </c>
      <c r="F258" s="264"/>
      <c r="G258" s="264"/>
      <c r="H258" s="264"/>
      <c r="I258" s="264"/>
      <c r="J258" s="264"/>
      <c r="K258" s="264"/>
      <c r="L258" s="264"/>
      <c r="M258" s="264"/>
      <c r="N258" s="260"/>
    </row>
    <row r="259" hidden="1" spans="1:14">
      <c r="A259" s="258"/>
      <c r="B259" s="46" t="s">
        <v>1053</v>
      </c>
      <c r="C259" s="264">
        <v>4.7</v>
      </c>
      <c r="D259" s="264">
        <v>4.7</v>
      </c>
      <c r="E259" s="264">
        <v>4.7</v>
      </c>
      <c r="F259" s="264"/>
      <c r="G259" s="264"/>
      <c r="H259" s="264"/>
      <c r="I259" s="264"/>
      <c r="J259" s="264"/>
      <c r="K259" s="264"/>
      <c r="L259" s="264"/>
      <c r="M259" s="264"/>
      <c r="N259" s="260"/>
    </row>
    <row r="260" spans="1:14">
      <c r="A260" s="258" t="s">
        <v>576</v>
      </c>
      <c r="B260" s="46" t="s">
        <v>577</v>
      </c>
      <c r="C260" s="264">
        <v>6083.2</v>
      </c>
      <c r="D260" s="264">
        <v>6083.2</v>
      </c>
      <c r="E260" s="264">
        <v>6083.2</v>
      </c>
      <c r="F260" s="264"/>
      <c r="G260" s="264"/>
      <c r="H260" s="264"/>
      <c r="I260" s="264"/>
      <c r="J260" s="264"/>
      <c r="K260" s="264"/>
      <c r="L260" s="264"/>
      <c r="M260" s="264"/>
      <c r="N260" s="263" t="s">
        <v>530</v>
      </c>
    </row>
    <row r="261" hidden="1" spans="1:14">
      <c r="A261" s="258"/>
      <c r="B261" s="46" t="s">
        <v>1054</v>
      </c>
      <c r="C261" s="262">
        <v>1061.5</v>
      </c>
      <c r="D261" s="262">
        <v>1061.5</v>
      </c>
      <c r="E261" s="262">
        <v>1061.5</v>
      </c>
      <c r="F261" s="262"/>
      <c r="G261" s="262"/>
      <c r="H261" s="262"/>
      <c r="I261" s="262"/>
      <c r="J261" s="262"/>
      <c r="K261" s="262"/>
      <c r="L261" s="262"/>
      <c r="M261" s="262"/>
      <c r="N261" s="263"/>
    </row>
    <row r="262" hidden="1" spans="1:14">
      <c r="A262" s="258"/>
      <c r="B262" s="46" t="s">
        <v>1055</v>
      </c>
      <c r="C262" s="264">
        <v>96.5</v>
      </c>
      <c r="D262" s="264">
        <v>96.5</v>
      </c>
      <c r="E262" s="264">
        <v>96.5</v>
      </c>
      <c r="F262" s="264"/>
      <c r="G262" s="264"/>
      <c r="H262" s="264"/>
      <c r="I262" s="264"/>
      <c r="J262" s="264"/>
      <c r="K262" s="264"/>
      <c r="L262" s="264"/>
      <c r="M262" s="264"/>
      <c r="N262" s="260"/>
    </row>
    <row r="263" hidden="1" spans="1:14">
      <c r="A263" s="258"/>
      <c r="B263" s="46" t="s">
        <v>1056</v>
      </c>
      <c r="C263" s="264">
        <v>69.9</v>
      </c>
      <c r="D263" s="264">
        <v>69.9</v>
      </c>
      <c r="E263" s="264">
        <v>69.9</v>
      </c>
      <c r="F263" s="264"/>
      <c r="G263" s="264"/>
      <c r="H263" s="264"/>
      <c r="I263" s="264"/>
      <c r="J263" s="264"/>
      <c r="K263" s="264"/>
      <c r="L263" s="264"/>
      <c r="M263" s="264"/>
      <c r="N263" s="260"/>
    </row>
    <row r="264" hidden="1" spans="1:14">
      <c r="A264" s="258"/>
      <c r="B264" s="46" t="s">
        <v>865</v>
      </c>
      <c r="C264" s="264">
        <v>40</v>
      </c>
      <c r="D264" s="264">
        <v>40</v>
      </c>
      <c r="E264" s="264">
        <v>40</v>
      </c>
      <c r="F264" s="264"/>
      <c r="G264" s="264"/>
      <c r="H264" s="264"/>
      <c r="I264" s="264"/>
      <c r="J264" s="264"/>
      <c r="K264" s="264"/>
      <c r="L264" s="264"/>
      <c r="M264" s="264"/>
      <c r="N264" s="260"/>
    </row>
    <row r="265" hidden="1" spans="1:14">
      <c r="A265" s="258"/>
      <c r="B265" s="46" t="s">
        <v>1057</v>
      </c>
      <c r="C265" s="264">
        <v>4.5</v>
      </c>
      <c r="D265" s="264">
        <v>4.5</v>
      </c>
      <c r="E265" s="264">
        <v>4.5</v>
      </c>
      <c r="F265" s="264"/>
      <c r="G265" s="264"/>
      <c r="H265" s="264"/>
      <c r="I265" s="264"/>
      <c r="J265" s="264"/>
      <c r="K265" s="264"/>
      <c r="L265" s="264"/>
      <c r="M265" s="264"/>
      <c r="N265" s="260"/>
    </row>
    <row r="266" hidden="1" spans="1:14">
      <c r="A266" s="258"/>
      <c r="B266" s="46" t="s">
        <v>1058</v>
      </c>
      <c r="C266" s="264">
        <v>8</v>
      </c>
      <c r="D266" s="264">
        <v>8</v>
      </c>
      <c r="E266" s="264">
        <v>8</v>
      </c>
      <c r="F266" s="264"/>
      <c r="G266" s="264"/>
      <c r="H266" s="264"/>
      <c r="I266" s="264"/>
      <c r="J266" s="264"/>
      <c r="K266" s="264"/>
      <c r="L266" s="264"/>
      <c r="M266" s="264"/>
      <c r="N266" s="260"/>
    </row>
    <row r="267" hidden="1" spans="1:14">
      <c r="A267" s="258"/>
      <c r="B267" s="46" t="s">
        <v>1059</v>
      </c>
      <c r="C267" s="264">
        <v>3493.9</v>
      </c>
      <c r="D267" s="264">
        <v>3493.9</v>
      </c>
      <c r="E267" s="264">
        <v>3493.9</v>
      </c>
      <c r="F267" s="264"/>
      <c r="G267" s="264"/>
      <c r="H267" s="264"/>
      <c r="I267" s="264"/>
      <c r="J267" s="264"/>
      <c r="K267" s="264"/>
      <c r="L267" s="264"/>
      <c r="M267" s="264"/>
      <c r="N267" s="260"/>
    </row>
    <row r="268" hidden="1" spans="1:14">
      <c r="A268" s="258"/>
      <c r="B268" s="46" t="s">
        <v>862</v>
      </c>
      <c r="C268" s="264">
        <v>518.6</v>
      </c>
      <c r="D268" s="264">
        <v>518.6</v>
      </c>
      <c r="E268" s="264">
        <v>518.6</v>
      </c>
      <c r="F268" s="264"/>
      <c r="G268" s="264"/>
      <c r="H268" s="264"/>
      <c r="I268" s="264"/>
      <c r="J268" s="264"/>
      <c r="K268" s="264"/>
      <c r="L268" s="264"/>
      <c r="M268" s="264"/>
      <c r="N268" s="260"/>
    </row>
    <row r="269" hidden="1" spans="1:14">
      <c r="A269" s="258"/>
      <c r="B269" s="46" t="s">
        <v>1006</v>
      </c>
      <c r="C269" s="262">
        <v>3.1</v>
      </c>
      <c r="D269" s="262">
        <v>3.1</v>
      </c>
      <c r="E269" s="262">
        <v>3.1</v>
      </c>
      <c r="F269" s="262"/>
      <c r="G269" s="262"/>
      <c r="H269" s="262"/>
      <c r="I269" s="262"/>
      <c r="J269" s="262"/>
      <c r="K269" s="262"/>
      <c r="L269" s="262"/>
      <c r="M269" s="262"/>
      <c r="N269" s="263"/>
    </row>
    <row r="270" hidden="1" spans="1:14">
      <c r="A270" s="258"/>
      <c r="B270" s="46" t="s">
        <v>1060</v>
      </c>
      <c r="C270" s="264">
        <v>419.3</v>
      </c>
      <c r="D270" s="264">
        <v>419.3</v>
      </c>
      <c r="E270" s="264">
        <v>419.3</v>
      </c>
      <c r="F270" s="264"/>
      <c r="G270" s="264"/>
      <c r="H270" s="264"/>
      <c r="I270" s="264"/>
      <c r="J270" s="264"/>
      <c r="K270" s="264"/>
      <c r="L270" s="264"/>
      <c r="M270" s="264"/>
      <c r="N270" s="260"/>
    </row>
    <row r="271" hidden="1" spans="1:14">
      <c r="A271" s="258"/>
      <c r="B271" s="46" t="s">
        <v>1061</v>
      </c>
      <c r="C271" s="264">
        <v>17.2</v>
      </c>
      <c r="D271" s="264">
        <v>17.2</v>
      </c>
      <c r="E271" s="264">
        <v>17.2</v>
      </c>
      <c r="F271" s="264"/>
      <c r="G271" s="264"/>
      <c r="H271" s="264"/>
      <c r="I271" s="264"/>
      <c r="J271" s="264"/>
      <c r="K271" s="264"/>
      <c r="L271" s="264"/>
      <c r="M271" s="264"/>
      <c r="N271" s="260"/>
    </row>
    <row r="272" hidden="1" spans="1:14">
      <c r="A272" s="258"/>
      <c r="B272" s="46" t="s">
        <v>1062</v>
      </c>
      <c r="C272" s="264">
        <v>319.6</v>
      </c>
      <c r="D272" s="264">
        <v>319.6</v>
      </c>
      <c r="E272" s="264">
        <v>319.6</v>
      </c>
      <c r="F272" s="264"/>
      <c r="G272" s="264"/>
      <c r="H272" s="264"/>
      <c r="I272" s="264"/>
      <c r="J272" s="264"/>
      <c r="K272" s="264"/>
      <c r="L272" s="264"/>
      <c r="M272" s="264"/>
      <c r="N272" s="260"/>
    </row>
    <row r="273" hidden="1" spans="1:14">
      <c r="A273" s="258"/>
      <c r="B273" s="46" t="s">
        <v>1063</v>
      </c>
      <c r="C273" s="264">
        <v>17.3</v>
      </c>
      <c r="D273" s="264">
        <v>17.3</v>
      </c>
      <c r="E273" s="264">
        <v>17.3</v>
      </c>
      <c r="F273" s="264"/>
      <c r="G273" s="264"/>
      <c r="H273" s="264"/>
      <c r="I273" s="264"/>
      <c r="J273" s="264"/>
      <c r="K273" s="264"/>
      <c r="L273" s="264"/>
      <c r="M273" s="264"/>
      <c r="N273" s="260"/>
    </row>
    <row r="274" hidden="1" spans="1:14">
      <c r="A274" s="258"/>
      <c r="B274" s="46" t="s">
        <v>1064</v>
      </c>
      <c r="C274" s="264">
        <v>13.8</v>
      </c>
      <c r="D274" s="264">
        <v>13.8</v>
      </c>
      <c r="E274" s="264">
        <v>13.8</v>
      </c>
      <c r="F274" s="264"/>
      <c r="G274" s="264"/>
      <c r="H274" s="264"/>
      <c r="I274" s="264"/>
      <c r="J274" s="264"/>
      <c r="K274" s="264"/>
      <c r="L274" s="264"/>
      <c r="M274" s="264"/>
      <c r="N274" s="260"/>
    </row>
    <row r="275" spans="1:14">
      <c r="A275" s="258" t="s">
        <v>578</v>
      </c>
      <c r="B275" s="46" t="s">
        <v>579</v>
      </c>
      <c r="C275" s="264">
        <v>660.7</v>
      </c>
      <c r="D275" s="264">
        <v>660.7</v>
      </c>
      <c r="E275" s="264">
        <v>660.7</v>
      </c>
      <c r="F275" s="264"/>
      <c r="G275" s="264"/>
      <c r="H275" s="264"/>
      <c r="I275" s="264"/>
      <c r="J275" s="264"/>
      <c r="K275" s="264"/>
      <c r="L275" s="264"/>
      <c r="M275" s="264"/>
      <c r="N275" s="263" t="s">
        <v>530</v>
      </c>
    </row>
    <row r="276" hidden="1" spans="1:14">
      <c r="A276" s="258"/>
      <c r="B276" s="46" t="s">
        <v>1065</v>
      </c>
      <c r="C276" s="264">
        <v>2</v>
      </c>
      <c r="D276" s="264">
        <v>2</v>
      </c>
      <c r="E276" s="264">
        <v>2</v>
      </c>
      <c r="F276" s="264"/>
      <c r="G276" s="264"/>
      <c r="H276" s="264"/>
      <c r="I276" s="264"/>
      <c r="J276" s="264"/>
      <c r="K276" s="264"/>
      <c r="L276" s="264"/>
      <c r="M276" s="264"/>
      <c r="N276" s="260"/>
    </row>
    <row r="277" hidden="1" spans="1:14">
      <c r="A277" s="258"/>
      <c r="B277" s="46" t="s">
        <v>1066</v>
      </c>
      <c r="C277" s="264">
        <v>1.6</v>
      </c>
      <c r="D277" s="264">
        <v>1.6</v>
      </c>
      <c r="E277" s="264">
        <v>1.6</v>
      </c>
      <c r="F277" s="264"/>
      <c r="G277" s="264"/>
      <c r="H277" s="264"/>
      <c r="I277" s="264"/>
      <c r="J277" s="264"/>
      <c r="K277" s="264"/>
      <c r="L277" s="264"/>
      <c r="M277" s="264"/>
      <c r="N277" s="260"/>
    </row>
    <row r="278" hidden="1" spans="1:14">
      <c r="A278" s="258"/>
      <c r="B278" s="46" t="s">
        <v>865</v>
      </c>
      <c r="C278" s="264">
        <v>6</v>
      </c>
      <c r="D278" s="264">
        <v>6</v>
      </c>
      <c r="E278" s="264">
        <v>6</v>
      </c>
      <c r="F278" s="264"/>
      <c r="G278" s="264"/>
      <c r="H278" s="264"/>
      <c r="I278" s="264"/>
      <c r="J278" s="264"/>
      <c r="K278" s="264"/>
      <c r="L278" s="264"/>
      <c r="M278" s="264"/>
      <c r="N278" s="260"/>
    </row>
    <row r="279" hidden="1" spans="1:14">
      <c r="A279" s="258"/>
      <c r="B279" s="46" t="s">
        <v>1067</v>
      </c>
      <c r="C279" s="264">
        <v>116.4</v>
      </c>
      <c r="D279" s="264">
        <v>116.4</v>
      </c>
      <c r="E279" s="264">
        <v>116.4</v>
      </c>
      <c r="F279" s="264"/>
      <c r="G279" s="264"/>
      <c r="H279" s="264"/>
      <c r="I279" s="264"/>
      <c r="J279" s="264"/>
      <c r="K279" s="264"/>
      <c r="L279" s="264"/>
      <c r="M279" s="264"/>
      <c r="N279" s="260"/>
    </row>
    <row r="280" hidden="1" spans="1:14">
      <c r="A280" s="258"/>
      <c r="B280" s="46" t="s">
        <v>1068</v>
      </c>
      <c r="C280" s="264">
        <v>32.7</v>
      </c>
      <c r="D280" s="264">
        <v>32.7</v>
      </c>
      <c r="E280" s="264">
        <v>32.7</v>
      </c>
      <c r="F280" s="264"/>
      <c r="G280" s="264"/>
      <c r="H280" s="264"/>
      <c r="I280" s="264"/>
      <c r="J280" s="264"/>
      <c r="K280" s="264"/>
      <c r="L280" s="264"/>
      <c r="M280" s="264"/>
      <c r="N280" s="260"/>
    </row>
    <row r="281" hidden="1" spans="1:14">
      <c r="A281" s="258"/>
      <c r="B281" s="46" t="s">
        <v>1069</v>
      </c>
      <c r="C281" s="264">
        <v>14.5</v>
      </c>
      <c r="D281" s="264">
        <v>14.5</v>
      </c>
      <c r="E281" s="264">
        <v>14.5</v>
      </c>
      <c r="F281" s="264"/>
      <c r="G281" s="264"/>
      <c r="H281" s="264"/>
      <c r="I281" s="264"/>
      <c r="J281" s="264"/>
      <c r="K281" s="264"/>
      <c r="L281" s="264"/>
      <c r="M281" s="264"/>
      <c r="N281" s="260"/>
    </row>
    <row r="282" hidden="1" spans="1:14">
      <c r="A282" s="258"/>
      <c r="B282" s="46" t="s">
        <v>862</v>
      </c>
      <c r="C282" s="264">
        <v>49.8</v>
      </c>
      <c r="D282" s="264">
        <v>49.8</v>
      </c>
      <c r="E282" s="264">
        <v>49.8</v>
      </c>
      <c r="F282" s="264"/>
      <c r="G282" s="264"/>
      <c r="H282" s="264"/>
      <c r="I282" s="264"/>
      <c r="J282" s="264"/>
      <c r="K282" s="264"/>
      <c r="L282" s="264"/>
      <c r="M282" s="264"/>
      <c r="N282" s="260"/>
    </row>
    <row r="283" hidden="1" spans="1:14">
      <c r="A283" s="258"/>
      <c r="B283" s="46" t="s">
        <v>1070</v>
      </c>
      <c r="C283" s="264">
        <v>7.7</v>
      </c>
      <c r="D283" s="264">
        <v>7.7</v>
      </c>
      <c r="E283" s="264">
        <v>7.7</v>
      </c>
      <c r="F283" s="264"/>
      <c r="G283" s="264"/>
      <c r="H283" s="264"/>
      <c r="I283" s="264"/>
      <c r="J283" s="264"/>
      <c r="K283" s="264"/>
      <c r="L283" s="264"/>
      <c r="M283" s="264"/>
      <c r="N283" s="260"/>
    </row>
    <row r="284" hidden="1" spans="1:14">
      <c r="A284" s="258"/>
      <c r="B284" s="46" t="s">
        <v>1071</v>
      </c>
      <c r="C284" s="262">
        <v>46.1</v>
      </c>
      <c r="D284" s="262">
        <v>46.1</v>
      </c>
      <c r="E284" s="262">
        <v>46.1</v>
      </c>
      <c r="F284" s="262"/>
      <c r="G284" s="262"/>
      <c r="H284" s="262"/>
      <c r="I284" s="262"/>
      <c r="J284" s="262"/>
      <c r="K284" s="262"/>
      <c r="L284" s="262"/>
      <c r="M284" s="262"/>
      <c r="N284" s="263"/>
    </row>
    <row r="285" hidden="1" spans="1:14">
      <c r="A285" s="258"/>
      <c r="B285" s="46" t="s">
        <v>1072</v>
      </c>
      <c r="C285" s="264">
        <v>383.9</v>
      </c>
      <c r="D285" s="264">
        <v>383.9</v>
      </c>
      <c r="E285" s="264">
        <v>383.9</v>
      </c>
      <c r="F285" s="264"/>
      <c r="G285" s="264"/>
      <c r="H285" s="264"/>
      <c r="I285" s="264"/>
      <c r="J285" s="264"/>
      <c r="K285" s="264"/>
      <c r="L285" s="264"/>
      <c r="M285" s="264"/>
      <c r="N285" s="260"/>
    </row>
    <row r="286" spans="1:14">
      <c r="A286" s="258" t="s">
        <v>580</v>
      </c>
      <c r="B286" s="46" t="s">
        <v>581</v>
      </c>
      <c r="C286" s="264">
        <v>392.7</v>
      </c>
      <c r="D286" s="264">
        <v>392.7</v>
      </c>
      <c r="E286" s="264">
        <v>392.7</v>
      </c>
      <c r="F286" s="264"/>
      <c r="G286" s="264"/>
      <c r="H286" s="264"/>
      <c r="I286" s="264"/>
      <c r="J286" s="264"/>
      <c r="K286" s="264"/>
      <c r="L286" s="264"/>
      <c r="M286" s="264"/>
      <c r="N286" s="263" t="s">
        <v>530</v>
      </c>
    </row>
    <row r="287" hidden="1" spans="1:14">
      <c r="A287" s="258"/>
      <c r="B287" s="265" t="s">
        <v>1073</v>
      </c>
      <c r="C287" s="264">
        <v>249.8</v>
      </c>
      <c r="D287" s="264">
        <v>249.8</v>
      </c>
      <c r="E287" s="264">
        <v>249.8</v>
      </c>
      <c r="F287" s="264"/>
      <c r="G287" s="264"/>
      <c r="H287" s="264"/>
      <c r="I287" s="264"/>
      <c r="J287" s="264"/>
      <c r="K287" s="264"/>
      <c r="L287" s="264"/>
      <c r="M287" s="264"/>
      <c r="N287" s="260"/>
    </row>
    <row r="288" hidden="1" spans="1:14">
      <c r="A288" s="258"/>
      <c r="B288" s="265" t="s">
        <v>1074</v>
      </c>
      <c r="C288" s="264">
        <v>26.8</v>
      </c>
      <c r="D288" s="264">
        <v>26.8</v>
      </c>
      <c r="E288" s="264">
        <v>26.8</v>
      </c>
      <c r="F288" s="264"/>
      <c r="G288" s="264"/>
      <c r="H288" s="264"/>
      <c r="I288" s="264"/>
      <c r="J288" s="264"/>
      <c r="K288" s="264"/>
      <c r="L288" s="264"/>
      <c r="M288" s="264"/>
      <c r="N288" s="260"/>
    </row>
    <row r="289" hidden="1" spans="1:14">
      <c r="A289" s="258"/>
      <c r="B289" s="265" t="s">
        <v>1075</v>
      </c>
      <c r="C289" s="264">
        <v>67</v>
      </c>
      <c r="D289" s="264">
        <v>67</v>
      </c>
      <c r="E289" s="264">
        <v>67</v>
      </c>
      <c r="F289" s="264"/>
      <c r="G289" s="264"/>
      <c r="H289" s="264"/>
      <c r="I289" s="264"/>
      <c r="J289" s="264"/>
      <c r="K289" s="264"/>
      <c r="L289" s="264"/>
      <c r="M289" s="264"/>
      <c r="N289" s="260"/>
    </row>
    <row r="290" hidden="1" spans="1:14">
      <c r="A290" s="258"/>
      <c r="B290" s="265" t="s">
        <v>1076</v>
      </c>
      <c r="C290" s="264">
        <v>30</v>
      </c>
      <c r="D290" s="264">
        <v>30</v>
      </c>
      <c r="E290" s="264">
        <v>30</v>
      </c>
      <c r="F290" s="264"/>
      <c r="G290" s="264"/>
      <c r="H290" s="264"/>
      <c r="I290" s="264"/>
      <c r="J290" s="264"/>
      <c r="K290" s="264"/>
      <c r="L290" s="264"/>
      <c r="M290" s="264"/>
      <c r="N290" s="260"/>
    </row>
    <row r="291" hidden="1" spans="1:14">
      <c r="A291" s="258"/>
      <c r="B291" s="265" t="s">
        <v>1077</v>
      </c>
      <c r="C291" s="264">
        <v>6</v>
      </c>
      <c r="D291" s="264">
        <v>6</v>
      </c>
      <c r="E291" s="264">
        <v>6</v>
      </c>
      <c r="F291" s="264"/>
      <c r="G291" s="264"/>
      <c r="H291" s="264"/>
      <c r="I291" s="264"/>
      <c r="J291" s="264"/>
      <c r="K291" s="264"/>
      <c r="L291" s="264"/>
      <c r="M291" s="264"/>
      <c r="N291" s="260"/>
    </row>
    <row r="292" hidden="1" spans="1:14">
      <c r="A292" s="258"/>
      <c r="B292" s="265" t="s">
        <v>1078</v>
      </c>
      <c r="C292" s="264">
        <v>5</v>
      </c>
      <c r="D292" s="264">
        <v>5</v>
      </c>
      <c r="E292" s="264">
        <v>5</v>
      </c>
      <c r="F292" s="264"/>
      <c r="G292" s="264"/>
      <c r="H292" s="264"/>
      <c r="I292" s="264"/>
      <c r="J292" s="264"/>
      <c r="K292" s="264"/>
      <c r="L292" s="264"/>
      <c r="M292" s="264"/>
      <c r="N292" s="260"/>
    </row>
    <row r="293" hidden="1" spans="1:14">
      <c r="A293" s="258"/>
      <c r="B293" s="265" t="s">
        <v>865</v>
      </c>
      <c r="C293" s="264">
        <v>8</v>
      </c>
      <c r="D293" s="264">
        <v>8</v>
      </c>
      <c r="E293" s="264">
        <v>8</v>
      </c>
      <c r="F293" s="264"/>
      <c r="G293" s="264"/>
      <c r="H293" s="264"/>
      <c r="I293" s="264"/>
      <c r="J293" s="264"/>
      <c r="K293" s="264"/>
      <c r="L293" s="264"/>
      <c r="M293" s="264"/>
      <c r="N293" s="260"/>
    </row>
    <row r="294" spans="1:14">
      <c r="A294" s="258"/>
      <c r="B294" s="259" t="s">
        <v>582</v>
      </c>
      <c r="C294" s="245">
        <v>9631</v>
      </c>
      <c r="D294" s="245">
        <v>9631</v>
      </c>
      <c r="E294" s="245">
        <v>9631</v>
      </c>
      <c r="F294" s="245"/>
      <c r="G294" s="245"/>
      <c r="H294" s="245"/>
      <c r="I294" s="245"/>
      <c r="J294" s="245"/>
      <c r="K294" s="245"/>
      <c r="L294" s="245"/>
      <c r="M294" s="245"/>
      <c r="N294" s="261" t="s">
        <v>530</v>
      </c>
    </row>
    <row r="295" spans="1:14">
      <c r="A295" s="258" t="s">
        <v>1079</v>
      </c>
      <c r="B295" s="46" t="s">
        <v>583</v>
      </c>
      <c r="C295" s="262">
        <v>1175.5</v>
      </c>
      <c r="D295" s="262">
        <v>1175.5</v>
      </c>
      <c r="E295" s="262">
        <v>1175.5</v>
      </c>
      <c r="F295" s="262"/>
      <c r="G295" s="262"/>
      <c r="H295" s="262"/>
      <c r="I295" s="262"/>
      <c r="J295" s="262"/>
      <c r="K295" s="262"/>
      <c r="L295" s="262"/>
      <c r="M295" s="262"/>
      <c r="N295" s="263" t="s">
        <v>530</v>
      </c>
    </row>
    <row r="296" hidden="1" spans="1:14">
      <c r="A296" s="258"/>
      <c r="B296" s="46" t="s">
        <v>1080</v>
      </c>
      <c r="C296" s="264">
        <v>4</v>
      </c>
      <c r="D296" s="264">
        <v>4</v>
      </c>
      <c r="E296" s="264">
        <v>4</v>
      </c>
      <c r="F296" s="264"/>
      <c r="G296" s="264"/>
      <c r="H296" s="264"/>
      <c r="I296" s="264"/>
      <c r="J296" s="264"/>
      <c r="K296" s="264"/>
      <c r="L296" s="264"/>
      <c r="M296" s="264"/>
      <c r="N296" s="260"/>
    </row>
    <row r="297" hidden="1" spans="1:14">
      <c r="A297" s="258"/>
      <c r="B297" s="46" t="s">
        <v>1081</v>
      </c>
      <c r="C297" s="264">
        <v>79.4</v>
      </c>
      <c r="D297" s="264">
        <v>79.4</v>
      </c>
      <c r="E297" s="264">
        <v>79.4</v>
      </c>
      <c r="F297" s="264"/>
      <c r="G297" s="264"/>
      <c r="H297" s="264"/>
      <c r="I297" s="264"/>
      <c r="J297" s="264"/>
      <c r="K297" s="264"/>
      <c r="L297" s="264"/>
      <c r="M297" s="264"/>
      <c r="N297" s="260"/>
    </row>
    <row r="298" hidden="1" spans="1:14">
      <c r="A298" s="258"/>
      <c r="B298" s="46" t="s">
        <v>1082</v>
      </c>
      <c r="C298" s="264">
        <v>1.2</v>
      </c>
      <c r="D298" s="264">
        <v>1.2</v>
      </c>
      <c r="E298" s="264">
        <v>1.2</v>
      </c>
      <c r="F298" s="264"/>
      <c r="G298" s="264"/>
      <c r="H298" s="264"/>
      <c r="I298" s="264"/>
      <c r="J298" s="264"/>
      <c r="K298" s="264"/>
      <c r="L298" s="264"/>
      <c r="M298" s="264"/>
      <c r="N298" s="260"/>
    </row>
    <row r="299" hidden="1" spans="1:14">
      <c r="A299" s="258"/>
      <c r="B299" s="46" t="s">
        <v>1083</v>
      </c>
      <c r="C299" s="264">
        <v>13.2</v>
      </c>
      <c r="D299" s="264">
        <v>13.2</v>
      </c>
      <c r="E299" s="264">
        <v>13.2</v>
      </c>
      <c r="F299" s="264"/>
      <c r="G299" s="264"/>
      <c r="H299" s="264"/>
      <c r="I299" s="264"/>
      <c r="J299" s="264"/>
      <c r="K299" s="264"/>
      <c r="L299" s="264"/>
      <c r="M299" s="264"/>
      <c r="N299" s="260"/>
    </row>
    <row r="300" hidden="1" spans="1:14">
      <c r="A300" s="258"/>
      <c r="B300" s="46" t="s">
        <v>1084</v>
      </c>
      <c r="C300" s="264">
        <v>21.3</v>
      </c>
      <c r="D300" s="264">
        <v>21.3</v>
      </c>
      <c r="E300" s="264">
        <v>21.3</v>
      </c>
      <c r="F300" s="264"/>
      <c r="G300" s="264"/>
      <c r="H300" s="264"/>
      <c r="I300" s="264"/>
      <c r="J300" s="264"/>
      <c r="K300" s="264"/>
      <c r="L300" s="264"/>
      <c r="M300" s="264"/>
      <c r="N300" s="260"/>
    </row>
    <row r="301" hidden="1" spans="1:14">
      <c r="A301" s="258"/>
      <c r="B301" s="46" t="s">
        <v>1085</v>
      </c>
      <c r="C301" s="264">
        <v>662.1</v>
      </c>
      <c r="D301" s="264">
        <v>662.1</v>
      </c>
      <c r="E301" s="264">
        <v>662.1</v>
      </c>
      <c r="F301" s="264"/>
      <c r="G301" s="264"/>
      <c r="H301" s="264"/>
      <c r="I301" s="264"/>
      <c r="J301" s="264"/>
      <c r="K301" s="264"/>
      <c r="L301" s="264"/>
      <c r="M301" s="264"/>
      <c r="N301" s="260"/>
    </row>
    <row r="302" hidden="1" spans="1:14">
      <c r="A302" s="258"/>
      <c r="B302" s="46" t="s">
        <v>862</v>
      </c>
      <c r="C302" s="264">
        <v>118</v>
      </c>
      <c r="D302" s="264">
        <v>118</v>
      </c>
      <c r="E302" s="264">
        <v>118</v>
      </c>
      <c r="F302" s="264"/>
      <c r="G302" s="264"/>
      <c r="H302" s="264"/>
      <c r="I302" s="264"/>
      <c r="J302" s="264"/>
      <c r="K302" s="264"/>
      <c r="L302" s="264"/>
      <c r="M302" s="264"/>
      <c r="N302" s="260"/>
    </row>
    <row r="303" hidden="1" spans="1:14">
      <c r="A303" s="258"/>
      <c r="B303" s="46" t="s">
        <v>1086</v>
      </c>
      <c r="C303" s="264">
        <v>7.1</v>
      </c>
      <c r="D303" s="264">
        <v>7.1</v>
      </c>
      <c r="E303" s="264">
        <v>7.1</v>
      </c>
      <c r="F303" s="264"/>
      <c r="G303" s="264"/>
      <c r="H303" s="264"/>
      <c r="I303" s="264"/>
      <c r="J303" s="264"/>
      <c r="K303" s="264"/>
      <c r="L303" s="264"/>
      <c r="M303" s="264"/>
      <c r="N303" s="260"/>
    </row>
    <row r="304" hidden="1" spans="1:14">
      <c r="A304" s="258"/>
      <c r="B304" s="46" t="s">
        <v>1087</v>
      </c>
      <c r="C304" s="264">
        <v>55.8</v>
      </c>
      <c r="D304" s="264">
        <v>55.8</v>
      </c>
      <c r="E304" s="264">
        <v>55.8</v>
      </c>
      <c r="F304" s="264"/>
      <c r="G304" s="264"/>
      <c r="H304" s="264"/>
      <c r="I304" s="264"/>
      <c r="J304" s="264"/>
      <c r="K304" s="264"/>
      <c r="L304" s="264"/>
      <c r="M304" s="264"/>
      <c r="N304" s="260"/>
    </row>
    <row r="305" hidden="1" spans="1:14">
      <c r="A305" s="258"/>
      <c r="B305" s="46" t="s">
        <v>1088</v>
      </c>
      <c r="C305" s="264">
        <v>203.3</v>
      </c>
      <c r="D305" s="264">
        <v>203.3</v>
      </c>
      <c r="E305" s="264">
        <v>203.3</v>
      </c>
      <c r="F305" s="264"/>
      <c r="G305" s="264"/>
      <c r="H305" s="264"/>
      <c r="I305" s="264"/>
      <c r="J305" s="264"/>
      <c r="K305" s="264"/>
      <c r="L305" s="264"/>
      <c r="M305" s="264"/>
      <c r="N305" s="260"/>
    </row>
    <row r="306" hidden="1" spans="1:14">
      <c r="A306" s="258"/>
      <c r="B306" s="46" t="s">
        <v>865</v>
      </c>
      <c r="C306" s="264">
        <v>10</v>
      </c>
      <c r="D306" s="264">
        <v>10</v>
      </c>
      <c r="E306" s="264">
        <v>10</v>
      </c>
      <c r="F306" s="264"/>
      <c r="G306" s="264"/>
      <c r="H306" s="264"/>
      <c r="I306" s="264"/>
      <c r="J306" s="264"/>
      <c r="K306" s="264"/>
      <c r="L306" s="264"/>
      <c r="M306" s="264"/>
      <c r="N306" s="260"/>
    </row>
    <row r="307" spans="1:14">
      <c r="A307" s="258" t="s">
        <v>1089</v>
      </c>
      <c r="B307" s="46" t="s">
        <v>584</v>
      </c>
      <c r="C307" s="264">
        <v>562.9</v>
      </c>
      <c r="D307" s="264">
        <v>562.9</v>
      </c>
      <c r="E307" s="264">
        <v>562.9</v>
      </c>
      <c r="F307" s="264"/>
      <c r="G307" s="264"/>
      <c r="H307" s="264"/>
      <c r="I307" s="264"/>
      <c r="J307" s="264"/>
      <c r="K307" s="264"/>
      <c r="L307" s="264"/>
      <c r="M307" s="264"/>
      <c r="N307" s="263" t="s">
        <v>530</v>
      </c>
    </row>
    <row r="308" hidden="1" spans="1:14">
      <c r="A308" s="258"/>
      <c r="B308" s="46" t="s">
        <v>862</v>
      </c>
      <c r="C308" s="262">
        <v>91.1</v>
      </c>
      <c r="D308" s="262">
        <v>91.1</v>
      </c>
      <c r="E308" s="262">
        <v>91.1</v>
      </c>
      <c r="F308" s="262"/>
      <c r="G308" s="262"/>
      <c r="H308" s="262"/>
      <c r="I308" s="262"/>
      <c r="J308" s="262"/>
      <c r="K308" s="262"/>
      <c r="L308" s="262"/>
      <c r="M308" s="262"/>
      <c r="N308" s="263"/>
    </row>
    <row r="309" hidden="1" spans="1:14">
      <c r="A309" s="258"/>
      <c r="B309" s="46" t="s">
        <v>1090</v>
      </c>
      <c r="C309" s="264">
        <v>4</v>
      </c>
      <c r="D309" s="264">
        <v>4</v>
      </c>
      <c r="E309" s="264">
        <v>4</v>
      </c>
      <c r="F309" s="264"/>
      <c r="G309" s="264"/>
      <c r="H309" s="264"/>
      <c r="I309" s="264"/>
      <c r="J309" s="264"/>
      <c r="K309" s="264"/>
      <c r="L309" s="264"/>
      <c r="M309" s="264"/>
      <c r="N309" s="260"/>
    </row>
    <row r="310" hidden="1" spans="1:14">
      <c r="A310" s="258"/>
      <c r="B310" s="46" t="s">
        <v>1091</v>
      </c>
      <c r="C310" s="264">
        <v>8.3</v>
      </c>
      <c r="D310" s="264">
        <v>8.3</v>
      </c>
      <c r="E310" s="264">
        <v>8.3</v>
      </c>
      <c r="F310" s="264"/>
      <c r="G310" s="264"/>
      <c r="H310" s="264"/>
      <c r="I310" s="264"/>
      <c r="J310" s="264"/>
      <c r="K310" s="264"/>
      <c r="L310" s="264"/>
      <c r="M310" s="264"/>
      <c r="N310" s="260"/>
    </row>
    <row r="311" hidden="1" spans="1:14">
      <c r="A311" s="258"/>
      <c r="B311" s="46" t="s">
        <v>1092</v>
      </c>
      <c r="C311" s="264">
        <v>3.1</v>
      </c>
      <c r="D311" s="264">
        <v>3.1</v>
      </c>
      <c r="E311" s="264">
        <v>3.1</v>
      </c>
      <c r="F311" s="264"/>
      <c r="G311" s="264"/>
      <c r="H311" s="264"/>
      <c r="I311" s="264"/>
      <c r="J311" s="264"/>
      <c r="K311" s="264"/>
      <c r="L311" s="264"/>
      <c r="M311" s="264"/>
      <c r="N311" s="260"/>
    </row>
    <row r="312" hidden="1" spans="1:14">
      <c r="A312" s="258"/>
      <c r="B312" s="46" t="s">
        <v>1093</v>
      </c>
      <c r="C312" s="264">
        <v>99.2</v>
      </c>
      <c r="D312" s="264">
        <v>99.2</v>
      </c>
      <c r="E312" s="264">
        <v>99.2</v>
      </c>
      <c r="F312" s="264"/>
      <c r="G312" s="264"/>
      <c r="H312" s="264"/>
      <c r="I312" s="264"/>
      <c r="J312" s="264"/>
      <c r="K312" s="264"/>
      <c r="L312" s="264"/>
      <c r="M312" s="264"/>
      <c r="N312" s="260"/>
    </row>
    <row r="313" hidden="1" spans="1:14">
      <c r="A313" s="258"/>
      <c r="B313" s="46" t="s">
        <v>1094</v>
      </c>
      <c r="C313" s="264">
        <v>5.8</v>
      </c>
      <c r="D313" s="264">
        <v>5.8</v>
      </c>
      <c r="E313" s="264">
        <v>5.8</v>
      </c>
      <c r="F313" s="264"/>
      <c r="G313" s="264"/>
      <c r="H313" s="264"/>
      <c r="I313" s="264"/>
      <c r="J313" s="264"/>
      <c r="K313" s="264"/>
      <c r="L313" s="264"/>
      <c r="M313" s="264"/>
      <c r="N313" s="260"/>
    </row>
    <row r="314" hidden="1" spans="1:14">
      <c r="A314" s="258"/>
      <c r="B314" s="46" t="s">
        <v>1095</v>
      </c>
      <c r="C314" s="264">
        <v>34.8</v>
      </c>
      <c r="D314" s="264">
        <v>34.8</v>
      </c>
      <c r="E314" s="264">
        <v>34.8</v>
      </c>
      <c r="F314" s="264"/>
      <c r="G314" s="264"/>
      <c r="H314" s="264"/>
      <c r="I314" s="264"/>
      <c r="J314" s="264"/>
      <c r="K314" s="264"/>
      <c r="L314" s="264"/>
      <c r="M314" s="264"/>
      <c r="N314" s="260"/>
    </row>
    <row r="315" hidden="1" spans="1:14">
      <c r="A315" s="258"/>
      <c r="B315" s="46" t="s">
        <v>865</v>
      </c>
      <c r="C315" s="264">
        <v>4</v>
      </c>
      <c r="D315" s="264">
        <v>4</v>
      </c>
      <c r="E315" s="264">
        <v>4</v>
      </c>
      <c r="F315" s="264"/>
      <c r="G315" s="264"/>
      <c r="H315" s="264"/>
      <c r="I315" s="264"/>
      <c r="J315" s="264"/>
      <c r="K315" s="264"/>
      <c r="L315" s="264"/>
      <c r="M315" s="264"/>
      <c r="N315" s="260"/>
    </row>
    <row r="316" hidden="1" spans="1:14">
      <c r="A316" s="258"/>
      <c r="B316" s="46" t="s">
        <v>1096</v>
      </c>
      <c r="C316" s="264">
        <v>3</v>
      </c>
      <c r="D316" s="264">
        <v>3</v>
      </c>
      <c r="E316" s="264">
        <v>3</v>
      </c>
      <c r="F316" s="264"/>
      <c r="G316" s="264"/>
      <c r="H316" s="264"/>
      <c r="I316" s="264"/>
      <c r="J316" s="264"/>
      <c r="K316" s="264"/>
      <c r="L316" s="264"/>
      <c r="M316" s="264"/>
      <c r="N316" s="260"/>
    </row>
    <row r="317" hidden="1" spans="1:14">
      <c r="A317" s="258"/>
      <c r="B317" s="46" t="s">
        <v>1097</v>
      </c>
      <c r="C317" s="264">
        <v>0.4</v>
      </c>
      <c r="D317" s="264">
        <v>0.4</v>
      </c>
      <c r="E317" s="264">
        <v>0.4</v>
      </c>
      <c r="F317" s="264"/>
      <c r="G317" s="264"/>
      <c r="H317" s="264"/>
      <c r="I317" s="264"/>
      <c r="J317" s="264"/>
      <c r="K317" s="264"/>
      <c r="L317" s="264"/>
      <c r="M317" s="264"/>
      <c r="N317" s="260"/>
    </row>
    <row r="318" hidden="1" spans="1:14">
      <c r="A318" s="258"/>
      <c r="B318" s="46" t="s">
        <v>1098</v>
      </c>
      <c r="C318" s="264">
        <v>289.7</v>
      </c>
      <c r="D318" s="264">
        <v>289.7</v>
      </c>
      <c r="E318" s="264">
        <v>289.7</v>
      </c>
      <c r="F318" s="264"/>
      <c r="G318" s="264"/>
      <c r="H318" s="264"/>
      <c r="I318" s="264"/>
      <c r="J318" s="264"/>
      <c r="K318" s="264"/>
      <c r="L318" s="264"/>
      <c r="M318" s="264"/>
      <c r="N318" s="260"/>
    </row>
    <row r="319" hidden="1" spans="1:14">
      <c r="A319" s="258"/>
      <c r="B319" s="46" t="s">
        <v>1099</v>
      </c>
      <c r="C319" s="264">
        <v>19.4</v>
      </c>
      <c r="D319" s="264">
        <v>19.4</v>
      </c>
      <c r="E319" s="264">
        <v>19.4</v>
      </c>
      <c r="F319" s="264"/>
      <c r="G319" s="264"/>
      <c r="H319" s="264"/>
      <c r="I319" s="264"/>
      <c r="J319" s="264"/>
      <c r="K319" s="264"/>
      <c r="L319" s="264"/>
      <c r="M319" s="264"/>
      <c r="N319" s="260"/>
    </row>
    <row r="320" spans="1:14">
      <c r="A320" s="258" t="s">
        <v>1100</v>
      </c>
      <c r="B320" s="46" t="s">
        <v>585</v>
      </c>
      <c r="C320" s="264">
        <v>1659.2</v>
      </c>
      <c r="D320" s="264">
        <v>1659.2</v>
      </c>
      <c r="E320" s="264">
        <v>1659.2</v>
      </c>
      <c r="F320" s="264"/>
      <c r="G320" s="264"/>
      <c r="H320" s="264"/>
      <c r="I320" s="264"/>
      <c r="J320" s="264"/>
      <c r="K320" s="264"/>
      <c r="L320" s="264"/>
      <c r="M320" s="264"/>
      <c r="N320" s="263" t="s">
        <v>530</v>
      </c>
    </row>
    <row r="321" hidden="1" spans="1:14">
      <c r="A321" s="258"/>
      <c r="B321" s="46" t="s">
        <v>862</v>
      </c>
      <c r="C321" s="264">
        <v>138.5</v>
      </c>
      <c r="D321" s="264">
        <v>138.5</v>
      </c>
      <c r="E321" s="264">
        <v>138.5</v>
      </c>
      <c r="F321" s="264"/>
      <c r="G321" s="264"/>
      <c r="H321" s="264"/>
      <c r="I321" s="264"/>
      <c r="J321" s="264"/>
      <c r="K321" s="264"/>
      <c r="L321" s="264"/>
      <c r="M321" s="264"/>
      <c r="N321" s="260"/>
    </row>
    <row r="322" hidden="1" spans="1:14">
      <c r="A322" s="258"/>
      <c r="B322" s="46" t="s">
        <v>1101</v>
      </c>
      <c r="C322" s="262">
        <v>118.4</v>
      </c>
      <c r="D322" s="262">
        <v>118.4</v>
      </c>
      <c r="E322" s="262">
        <v>118.4</v>
      </c>
      <c r="F322" s="262"/>
      <c r="G322" s="262"/>
      <c r="H322" s="262"/>
      <c r="I322" s="262"/>
      <c r="J322" s="262"/>
      <c r="K322" s="262"/>
      <c r="L322" s="262"/>
      <c r="M322" s="262"/>
      <c r="N322" s="263"/>
    </row>
    <row r="323" hidden="1" spans="1:14">
      <c r="A323" s="258"/>
      <c r="B323" s="46" t="s">
        <v>865</v>
      </c>
      <c r="C323" s="264">
        <v>6</v>
      </c>
      <c r="D323" s="264">
        <v>6</v>
      </c>
      <c r="E323" s="264">
        <v>6</v>
      </c>
      <c r="F323" s="264"/>
      <c r="G323" s="264"/>
      <c r="H323" s="264"/>
      <c r="I323" s="264"/>
      <c r="J323" s="264"/>
      <c r="K323" s="264"/>
      <c r="L323" s="264"/>
      <c r="M323" s="264"/>
      <c r="N323" s="260"/>
    </row>
    <row r="324" hidden="1" spans="1:14">
      <c r="A324" s="258"/>
      <c r="B324" s="46" t="s">
        <v>1102</v>
      </c>
      <c r="C324" s="264">
        <v>8</v>
      </c>
      <c r="D324" s="264">
        <v>8</v>
      </c>
      <c r="E324" s="264">
        <v>8</v>
      </c>
      <c r="F324" s="264"/>
      <c r="G324" s="264"/>
      <c r="H324" s="264"/>
      <c r="I324" s="264"/>
      <c r="J324" s="264"/>
      <c r="K324" s="264"/>
      <c r="L324" s="264"/>
      <c r="M324" s="264"/>
      <c r="N324" s="260"/>
    </row>
    <row r="325" hidden="1" spans="1:14">
      <c r="A325" s="258"/>
      <c r="B325" s="46" t="s">
        <v>1103</v>
      </c>
      <c r="C325" s="264">
        <v>317.9</v>
      </c>
      <c r="D325" s="264">
        <v>317.9</v>
      </c>
      <c r="E325" s="264">
        <v>317.9</v>
      </c>
      <c r="F325" s="264"/>
      <c r="G325" s="264"/>
      <c r="H325" s="264"/>
      <c r="I325" s="264"/>
      <c r="J325" s="264"/>
      <c r="K325" s="264"/>
      <c r="L325" s="264"/>
      <c r="M325" s="264"/>
      <c r="N325" s="260"/>
    </row>
    <row r="326" hidden="1" spans="1:14">
      <c r="A326" s="258"/>
      <c r="B326" s="46" t="s">
        <v>1104</v>
      </c>
      <c r="C326" s="264">
        <v>1.3</v>
      </c>
      <c r="D326" s="264">
        <v>1.3</v>
      </c>
      <c r="E326" s="264">
        <v>1.3</v>
      </c>
      <c r="F326" s="264"/>
      <c r="G326" s="264"/>
      <c r="H326" s="264"/>
      <c r="I326" s="264"/>
      <c r="J326" s="264"/>
      <c r="K326" s="264"/>
      <c r="L326" s="264"/>
      <c r="M326" s="264"/>
      <c r="N326" s="260"/>
    </row>
    <row r="327" hidden="1" spans="1:14">
      <c r="A327" s="258"/>
      <c r="B327" s="46" t="s">
        <v>1105</v>
      </c>
      <c r="C327" s="264">
        <v>986.8</v>
      </c>
      <c r="D327" s="264">
        <v>986.8</v>
      </c>
      <c r="E327" s="264">
        <v>986.8</v>
      </c>
      <c r="F327" s="264"/>
      <c r="G327" s="264"/>
      <c r="H327" s="264"/>
      <c r="I327" s="264"/>
      <c r="J327" s="264"/>
      <c r="K327" s="264"/>
      <c r="L327" s="264"/>
      <c r="M327" s="264"/>
      <c r="N327" s="260"/>
    </row>
    <row r="328" hidden="1" spans="1:14">
      <c r="A328" s="258"/>
      <c r="B328" s="46" t="s">
        <v>1106</v>
      </c>
      <c r="C328" s="264">
        <v>1</v>
      </c>
      <c r="D328" s="264">
        <v>1</v>
      </c>
      <c r="E328" s="264">
        <v>1</v>
      </c>
      <c r="F328" s="264"/>
      <c r="G328" s="264"/>
      <c r="H328" s="264"/>
      <c r="I328" s="264"/>
      <c r="J328" s="264"/>
      <c r="K328" s="264"/>
      <c r="L328" s="264"/>
      <c r="M328" s="264"/>
      <c r="N328" s="260"/>
    </row>
    <row r="329" hidden="1" spans="1:14">
      <c r="A329" s="258"/>
      <c r="B329" s="46" t="s">
        <v>1107</v>
      </c>
      <c r="C329" s="264">
        <v>0.3</v>
      </c>
      <c r="D329" s="264">
        <v>0.3</v>
      </c>
      <c r="E329" s="264">
        <v>0.3</v>
      </c>
      <c r="F329" s="264"/>
      <c r="G329" s="264"/>
      <c r="H329" s="264"/>
      <c r="I329" s="264"/>
      <c r="J329" s="264"/>
      <c r="K329" s="264"/>
      <c r="L329" s="264"/>
      <c r="M329" s="264"/>
      <c r="N329" s="260"/>
    </row>
    <row r="330" hidden="1" spans="1:14">
      <c r="A330" s="258"/>
      <c r="B330" s="46" t="s">
        <v>1108</v>
      </c>
      <c r="C330" s="264">
        <v>56.7</v>
      </c>
      <c r="D330" s="264">
        <v>56.7</v>
      </c>
      <c r="E330" s="264">
        <v>56.7</v>
      </c>
      <c r="F330" s="264"/>
      <c r="G330" s="264"/>
      <c r="H330" s="264"/>
      <c r="I330" s="264"/>
      <c r="J330" s="264"/>
      <c r="K330" s="264"/>
      <c r="L330" s="264"/>
      <c r="M330" s="264"/>
      <c r="N330" s="260"/>
    </row>
    <row r="331" hidden="1" spans="1:14">
      <c r="A331" s="258"/>
      <c r="B331" s="46" t="s">
        <v>1109</v>
      </c>
      <c r="C331" s="264">
        <v>4.6</v>
      </c>
      <c r="D331" s="264">
        <v>4.6</v>
      </c>
      <c r="E331" s="264">
        <v>4.6</v>
      </c>
      <c r="F331" s="264"/>
      <c r="G331" s="264"/>
      <c r="H331" s="264"/>
      <c r="I331" s="264"/>
      <c r="J331" s="264"/>
      <c r="K331" s="264"/>
      <c r="L331" s="264"/>
      <c r="M331" s="264"/>
      <c r="N331" s="260"/>
    </row>
    <row r="332" hidden="1" spans="1:14">
      <c r="A332" s="258"/>
      <c r="B332" s="46" t="s">
        <v>1110</v>
      </c>
      <c r="C332" s="264">
        <v>19.7</v>
      </c>
      <c r="D332" s="264">
        <v>19.7</v>
      </c>
      <c r="E332" s="264">
        <v>19.7</v>
      </c>
      <c r="F332" s="264"/>
      <c r="G332" s="264"/>
      <c r="H332" s="264"/>
      <c r="I332" s="264"/>
      <c r="J332" s="264"/>
      <c r="K332" s="264"/>
      <c r="L332" s="264"/>
      <c r="M332" s="264"/>
      <c r="N332" s="260"/>
    </row>
    <row r="333" spans="1:14">
      <c r="A333" s="258" t="s">
        <v>1111</v>
      </c>
      <c r="B333" s="46" t="s">
        <v>586</v>
      </c>
      <c r="C333" s="264">
        <v>240.4</v>
      </c>
      <c r="D333" s="264">
        <v>240.4</v>
      </c>
      <c r="E333" s="264">
        <v>240.4</v>
      </c>
      <c r="F333" s="264"/>
      <c r="G333" s="264"/>
      <c r="H333" s="264"/>
      <c r="I333" s="264"/>
      <c r="J333" s="264"/>
      <c r="K333" s="264"/>
      <c r="L333" s="264"/>
      <c r="M333" s="264"/>
      <c r="N333" s="263" t="s">
        <v>530</v>
      </c>
    </row>
    <row r="334" hidden="1" spans="1:14">
      <c r="A334" s="258"/>
      <c r="B334" s="46" t="s">
        <v>1112</v>
      </c>
      <c r="C334" s="264">
        <v>0.1</v>
      </c>
      <c r="D334" s="264">
        <v>0.1</v>
      </c>
      <c r="E334" s="264">
        <v>0.1</v>
      </c>
      <c r="F334" s="264"/>
      <c r="G334" s="264"/>
      <c r="H334" s="264"/>
      <c r="I334" s="264"/>
      <c r="J334" s="264"/>
      <c r="K334" s="264"/>
      <c r="L334" s="264"/>
      <c r="M334" s="264"/>
      <c r="N334" s="260"/>
    </row>
    <row r="335" hidden="1" spans="1:14">
      <c r="A335" s="258"/>
      <c r="B335" s="46" t="s">
        <v>1113</v>
      </c>
      <c r="C335" s="264">
        <v>0.3</v>
      </c>
      <c r="D335" s="264">
        <v>0.3</v>
      </c>
      <c r="E335" s="264">
        <v>0.3</v>
      </c>
      <c r="F335" s="264"/>
      <c r="G335" s="264"/>
      <c r="H335" s="264"/>
      <c r="I335" s="264"/>
      <c r="J335" s="264"/>
      <c r="K335" s="264"/>
      <c r="L335" s="264"/>
      <c r="M335" s="264"/>
      <c r="N335" s="260"/>
    </row>
    <row r="336" hidden="1" spans="1:14">
      <c r="A336" s="258"/>
      <c r="B336" s="46" t="s">
        <v>1114</v>
      </c>
      <c r="C336" s="262">
        <v>0.6</v>
      </c>
      <c r="D336" s="262">
        <v>0.6</v>
      </c>
      <c r="E336" s="262">
        <v>0.6</v>
      </c>
      <c r="F336" s="262"/>
      <c r="G336" s="262"/>
      <c r="H336" s="262"/>
      <c r="I336" s="262"/>
      <c r="J336" s="262"/>
      <c r="K336" s="262"/>
      <c r="L336" s="262"/>
      <c r="M336" s="262"/>
      <c r="N336" s="263"/>
    </row>
    <row r="337" hidden="1" spans="1:14">
      <c r="A337" s="258"/>
      <c r="B337" s="46" t="s">
        <v>1115</v>
      </c>
      <c r="C337" s="264">
        <v>17.7</v>
      </c>
      <c r="D337" s="264">
        <v>17.7</v>
      </c>
      <c r="E337" s="264">
        <v>17.7</v>
      </c>
      <c r="F337" s="264"/>
      <c r="G337" s="264"/>
      <c r="H337" s="264"/>
      <c r="I337" s="264"/>
      <c r="J337" s="264"/>
      <c r="K337" s="264"/>
      <c r="L337" s="264"/>
      <c r="M337" s="264"/>
      <c r="N337" s="260"/>
    </row>
    <row r="338" hidden="1" spans="1:14">
      <c r="A338" s="258"/>
      <c r="B338" s="46" t="s">
        <v>1116</v>
      </c>
      <c r="C338" s="264">
        <v>9.7</v>
      </c>
      <c r="D338" s="264">
        <v>9.7</v>
      </c>
      <c r="E338" s="264">
        <v>9.7</v>
      </c>
      <c r="F338" s="264"/>
      <c r="G338" s="264"/>
      <c r="H338" s="264"/>
      <c r="I338" s="264"/>
      <c r="J338" s="264"/>
      <c r="K338" s="264"/>
      <c r="L338" s="264"/>
      <c r="M338" s="264"/>
      <c r="N338" s="260"/>
    </row>
    <row r="339" hidden="1" spans="1:14">
      <c r="A339" s="258"/>
      <c r="B339" s="46" t="s">
        <v>1117</v>
      </c>
      <c r="C339" s="264">
        <v>2.9</v>
      </c>
      <c r="D339" s="264">
        <v>2.9</v>
      </c>
      <c r="E339" s="264">
        <v>2.9</v>
      </c>
      <c r="F339" s="264"/>
      <c r="G339" s="264"/>
      <c r="H339" s="264"/>
      <c r="I339" s="264"/>
      <c r="J339" s="264"/>
      <c r="K339" s="264"/>
      <c r="L339" s="264"/>
      <c r="M339" s="264"/>
      <c r="N339" s="260"/>
    </row>
    <row r="340" hidden="1" spans="1:14">
      <c r="A340" s="258"/>
      <c r="B340" s="46" t="s">
        <v>862</v>
      </c>
      <c r="C340" s="264">
        <v>17.6</v>
      </c>
      <c r="D340" s="264">
        <v>17.6</v>
      </c>
      <c r="E340" s="264">
        <v>17.6</v>
      </c>
      <c r="F340" s="264"/>
      <c r="G340" s="264"/>
      <c r="H340" s="264"/>
      <c r="I340" s="264"/>
      <c r="J340" s="264"/>
      <c r="K340" s="264"/>
      <c r="L340" s="264"/>
      <c r="M340" s="264"/>
      <c r="N340" s="260"/>
    </row>
    <row r="341" hidden="1" spans="1:14">
      <c r="A341" s="258"/>
      <c r="B341" s="46" t="s">
        <v>1118</v>
      </c>
      <c r="C341" s="264">
        <v>44</v>
      </c>
      <c r="D341" s="264">
        <v>44</v>
      </c>
      <c r="E341" s="264">
        <v>44</v>
      </c>
      <c r="F341" s="264"/>
      <c r="G341" s="264"/>
      <c r="H341" s="264"/>
      <c r="I341" s="264"/>
      <c r="J341" s="264"/>
      <c r="K341" s="264"/>
      <c r="L341" s="264"/>
      <c r="M341" s="264"/>
      <c r="N341" s="260"/>
    </row>
    <row r="342" hidden="1" spans="1:14">
      <c r="A342" s="258"/>
      <c r="B342" s="46" t="s">
        <v>1119</v>
      </c>
      <c r="C342" s="264">
        <v>147.4</v>
      </c>
      <c r="D342" s="264">
        <v>147.4</v>
      </c>
      <c r="E342" s="264">
        <v>147.4</v>
      </c>
      <c r="F342" s="264"/>
      <c r="G342" s="264"/>
      <c r="H342" s="264"/>
      <c r="I342" s="264"/>
      <c r="J342" s="264"/>
      <c r="K342" s="264"/>
      <c r="L342" s="264"/>
      <c r="M342" s="264"/>
      <c r="N342" s="260"/>
    </row>
    <row r="343" spans="1:14">
      <c r="A343" s="258" t="s">
        <v>1120</v>
      </c>
      <c r="B343" s="46" t="s">
        <v>587</v>
      </c>
      <c r="C343" s="264">
        <v>607.9</v>
      </c>
      <c r="D343" s="264">
        <v>607.9</v>
      </c>
      <c r="E343" s="264">
        <v>607.9</v>
      </c>
      <c r="F343" s="264"/>
      <c r="G343" s="264"/>
      <c r="H343" s="264"/>
      <c r="I343" s="264"/>
      <c r="J343" s="264"/>
      <c r="K343" s="264"/>
      <c r="L343" s="264"/>
      <c r="M343" s="264"/>
      <c r="N343" s="263" t="s">
        <v>530</v>
      </c>
    </row>
    <row r="344" hidden="1" spans="1:14">
      <c r="A344" s="258"/>
      <c r="B344" s="46" t="s">
        <v>862</v>
      </c>
      <c r="C344" s="264">
        <v>74.2</v>
      </c>
      <c r="D344" s="264">
        <v>74.2</v>
      </c>
      <c r="E344" s="264">
        <v>74.2</v>
      </c>
      <c r="F344" s="264"/>
      <c r="G344" s="264"/>
      <c r="H344" s="264"/>
      <c r="I344" s="264"/>
      <c r="J344" s="264"/>
      <c r="K344" s="264"/>
      <c r="L344" s="264"/>
      <c r="M344" s="264"/>
      <c r="N344" s="260"/>
    </row>
    <row r="345" hidden="1" spans="1:14">
      <c r="A345" s="258"/>
      <c r="B345" s="46" t="s">
        <v>1121</v>
      </c>
      <c r="C345" s="264">
        <v>21.1</v>
      </c>
      <c r="D345" s="264">
        <v>21.1</v>
      </c>
      <c r="E345" s="264">
        <v>21.1</v>
      </c>
      <c r="F345" s="264"/>
      <c r="G345" s="264"/>
      <c r="H345" s="264"/>
      <c r="I345" s="264"/>
      <c r="J345" s="264"/>
      <c r="K345" s="264"/>
      <c r="L345" s="264"/>
      <c r="M345" s="264"/>
      <c r="N345" s="260"/>
    </row>
    <row r="346" hidden="1" spans="1:14">
      <c r="A346" s="258"/>
      <c r="B346" s="46" t="s">
        <v>1122</v>
      </c>
      <c r="C346" s="264">
        <v>2.3</v>
      </c>
      <c r="D346" s="264">
        <v>2.3</v>
      </c>
      <c r="E346" s="264">
        <v>2.3</v>
      </c>
      <c r="F346" s="264"/>
      <c r="G346" s="264"/>
      <c r="H346" s="264"/>
      <c r="I346" s="264"/>
      <c r="J346" s="264"/>
      <c r="K346" s="264"/>
      <c r="L346" s="264"/>
      <c r="M346" s="264"/>
      <c r="N346" s="260"/>
    </row>
    <row r="347" hidden="1" spans="1:14">
      <c r="A347" s="258"/>
      <c r="B347" s="46" t="s">
        <v>1123</v>
      </c>
      <c r="C347" s="262">
        <v>0.5</v>
      </c>
      <c r="D347" s="262">
        <v>0.5</v>
      </c>
      <c r="E347" s="262">
        <v>0.5</v>
      </c>
      <c r="F347" s="262"/>
      <c r="G347" s="262"/>
      <c r="H347" s="262"/>
      <c r="I347" s="262"/>
      <c r="J347" s="262"/>
      <c r="K347" s="262"/>
      <c r="L347" s="262"/>
      <c r="M347" s="262"/>
      <c r="N347" s="263"/>
    </row>
    <row r="348" hidden="1" spans="1:14">
      <c r="A348" s="258"/>
      <c r="B348" s="46" t="s">
        <v>1124</v>
      </c>
      <c r="C348" s="264">
        <v>4</v>
      </c>
      <c r="D348" s="264">
        <v>4</v>
      </c>
      <c r="E348" s="264">
        <v>4</v>
      </c>
      <c r="F348" s="264"/>
      <c r="G348" s="264"/>
      <c r="H348" s="264"/>
      <c r="I348" s="264"/>
      <c r="J348" s="264"/>
      <c r="K348" s="264"/>
      <c r="L348" s="264"/>
      <c r="M348" s="264"/>
      <c r="N348" s="260"/>
    </row>
    <row r="349" hidden="1" spans="1:14">
      <c r="A349" s="258"/>
      <c r="B349" s="46" t="s">
        <v>1125</v>
      </c>
      <c r="C349" s="264">
        <v>0.3</v>
      </c>
      <c r="D349" s="264">
        <v>0.3</v>
      </c>
      <c r="E349" s="264">
        <v>0.3</v>
      </c>
      <c r="F349" s="264"/>
      <c r="G349" s="264"/>
      <c r="H349" s="264"/>
      <c r="I349" s="264"/>
      <c r="J349" s="264"/>
      <c r="K349" s="264"/>
      <c r="L349" s="264"/>
      <c r="M349" s="264"/>
      <c r="N349" s="260"/>
    </row>
    <row r="350" hidden="1" spans="1:14">
      <c r="A350" s="258"/>
      <c r="B350" s="46" t="s">
        <v>865</v>
      </c>
      <c r="C350" s="264">
        <v>2</v>
      </c>
      <c r="D350" s="264">
        <v>2</v>
      </c>
      <c r="E350" s="264">
        <v>2</v>
      </c>
      <c r="F350" s="264"/>
      <c r="G350" s="264"/>
      <c r="H350" s="264"/>
      <c r="I350" s="264"/>
      <c r="J350" s="264"/>
      <c r="K350" s="264"/>
      <c r="L350" s="264"/>
      <c r="M350" s="264"/>
      <c r="N350" s="260"/>
    </row>
    <row r="351" hidden="1" spans="1:14">
      <c r="A351" s="258"/>
      <c r="B351" s="46" t="s">
        <v>1126</v>
      </c>
      <c r="C351" s="264">
        <v>110.8</v>
      </c>
      <c r="D351" s="264">
        <v>110.8</v>
      </c>
      <c r="E351" s="264">
        <v>110.8</v>
      </c>
      <c r="F351" s="264"/>
      <c r="G351" s="264"/>
      <c r="H351" s="264"/>
      <c r="I351" s="264"/>
      <c r="J351" s="264"/>
      <c r="K351" s="264"/>
      <c r="L351" s="264"/>
      <c r="M351" s="264"/>
      <c r="N351" s="260"/>
    </row>
    <row r="352" hidden="1" spans="1:14">
      <c r="A352" s="258"/>
      <c r="B352" s="46" t="s">
        <v>1127</v>
      </c>
      <c r="C352" s="264">
        <v>0.7</v>
      </c>
      <c r="D352" s="264">
        <v>0.7</v>
      </c>
      <c r="E352" s="264">
        <v>0.7</v>
      </c>
      <c r="F352" s="264"/>
      <c r="G352" s="264"/>
      <c r="H352" s="264"/>
      <c r="I352" s="264"/>
      <c r="J352" s="264"/>
      <c r="K352" s="264"/>
      <c r="L352" s="264"/>
      <c r="M352" s="264"/>
      <c r="N352" s="260"/>
    </row>
    <row r="353" hidden="1" spans="1:14">
      <c r="A353" s="258"/>
      <c r="B353" s="46" t="s">
        <v>1128</v>
      </c>
      <c r="C353" s="264">
        <v>343.8</v>
      </c>
      <c r="D353" s="264">
        <v>343.8</v>
      </c>
      <c r="E353" s="264">
        <v>343.8</v>
      </c>
      <c r="F353" s="264"/>
      <c r="G353" s="264"/>
      <c r="H353" s="264"/>
      <c r="I353" s="264"/>
      <c r="J353" s="264"/>
      <c r="K353" s="264"/>
      <c r="L353" s="264"/>
      <c r="M353" s="264"/>
      <c r="N353" s="260"/>
    </row>
    <row r="354" hidden="1" spans="1:14">
      <c r="A354" s="258"/>
      <c r="B354" s="46" t="s">
        <v>1129</v>
      </c>
      <c r="C354" s="264">
        <v>6.9</v>
      </c>
      <c r="D354" s="264">
        <v>6.9</v>
      </c>
      <c r="E354" s="264">
        <v>6.9</v>
      </c>
      <c r="F354" s="264"/>
      <c r="G354" s="264"/>
      <c r="H354" s="264"/>
      <c r="I354" s="264"/>
      <c r="J354" s="264"/>
      <c r="K354" s="264"/>
      <c r="L354" s="264"/>
      <c r="M354" s="264"/>
      <c r="N354" s="260"/>
    </row>
    <row r="355" hidden="1" spans="1:14">
      <c r="A355" s="258"/>
      <c r="B355" s="46" t="s">
        <v>1130</v>
      </c>
      <c r="C355" s="264">
        <v>41.3</v>
      </c>
      <c r="D355" s="264">
        <v>41.3</v>
      </c>
      <c r="E355" s="264">
        <v>41.3</v>
      </c>
      <c r="F355" s="264"/>
      <c r="G355" s="264"/>
      <c r="H355" s="264"/>
      <c r="I355" s="264"/>
      <c r="J355" s="264"/>
      <c r="K355" s="264"/>
      <c r="L355" s="264"/>
      <c r="M355" s="264"/>
      <c r="N355" s="260"/>
    </row>
    <row r="356" spans="1:14">
      <c r="A356" s="258" t="s">
        <v>1131</v>
      </c>
      <c r="B356" s="46" t="s">
        <v>1132</v>
      </c>
      <c r="C356" s="264">
        <v>345.7</v>
      </c>
      <c r="D356" s="264">
        <v>345.7</v>
      </c>
      <c r="E356" s="264">
        <v>345.7</v>
      </c>
      <c r="F356" s="264"/>
      <c r="G356" s="264"/>
      <c r="H356" s="264"/>
      <c r="I356" s="264"/>
      <c r="J356" s="264"/>
      <c r="K356" s="264"/>
      <c r="L356" s="264"/>
      <c r="M356" s="264"/>
      <c r="N356" s="263" t="s">
        <v>530</v>
      </c>
    </row>
    <row r="357" hidden="1" spans="1:14">
      <c r="A357" s="258"/>
      <c r="B357" s="46" t="s">
        <v>1133</v>
      </c>
      <c r="C357" s="264">
        <v>11.3</v>
      </c>
      <c r="D357" s="264">
        <v>11.3</v>
      </c>
      <c r="E357" s="264">
        <v>11.3</v>
      </c>
      <c r="F357" s="264"/>
      <c r="G357" s="264"/>
      <c r="H357" s="264"/>
      <c r="I357" s="264"/>
      <c r="J357" s="264"/>
      <c r="K357" s="264"/>
      <c r="L357" s="264"/>
      <c r="M357" s="264"/>
      <c r="N357" s="260"/>
    </row>
    <row r="358" hidden="1" spans="1:14">
      <c r="A358" s="258"/>
      <c r="B358" s="46" t="s">
        <v>1134</v>
      </c>
      <c r="C358" s="264">
        <v>1.7</v>
      </c>
      <c r="D358" s="264">
        <v>1.7</v>
      </c>
      <c r="E358" s="264">
        <v>1.7</v>
      </c>
      <c r="F358" s="264"/>
      <c r="G358" s="264"/>
      <c r="H358" s="264"/>
      <c r="I358" s="264"/>
      <c r="J358" s="264"/>
      <c r="K358" s="264"/>
      <c r="L358" s="264"/>
      <c r="M358" s="264"/>
      <c r="N358" s="260"/>
    </row>
    <row r="359" hidden="1" spans="1:14">
      <c r="A359" s="258"/>
      <c r="B359" s="46" t="s">
        <v>1135</v>
      </c>
      <c r="C359" s="264">
        <v>190.5</v>
      </c>
      <c r="D359" s="264">
        <v>190.5</v>
      </c>
      <c r="E359" s="264">
        <v>190.5</v>
      </c>
      <c r="F359" s="264"/>
      <c r="G359" s="264"/>
      <c r="H359" s="264"/>
      <c r="I359" s="264"/>
      <c r="J359" s="264"/>
      <c r="K359" s="264"/>
      <c r="L359" s="264"/>
      <c r="M359" s="264"/>
      <c r="N359" s="260"/>
    </row>
    <row r="360" hidden="1" spans="1:14">
      <c r="A360" s="258"/>
      <c r="B360" s="46" t="s">
        <v>862</v>
      </c>
      <c r="C360" s="262">
        <v>49</v>
      </c>
      <c r="D360" s="262">
        <v>49</v>
      </c>
      <c r="E360" s="262">
        <v>49</v>
      </c>
      <c r="F360" s="262"/>
      <c r="G360" s="262"/>
      <c r="H360" s="262"/>
      <c r="I360" s="262"/>
      <c r="J360" s="262"/>
      <c r="K360" s="262"/>
      <c r="L360" s="262"/>
      <c r="M360" s="262"/>
      <c r="N360" s="263"/>
    </row>
    <row r="361" hidden="1" spans="1:14">
      <c r="A361" s="258"/>
      <c r="B361" s="46" t="s">
        <v>1136</v>
      </c>
      <c r="C361" s="264">
        <v>2.1</v>
      </c>
      <c r="D361" s="264">
        <v>2.1</v>
      </c>
      <c r="E361" s="264">
        <v>2.1</v>
      </c>
      <c r="F361" s="264"/>
      <c r="G361" s="264"/>
      <c r="H361" s="264"/>
      <c r="I361" s="264"/>
      <c r="J361" s="264"/>
      <c r="K361" s="264"/>
      <c r="L361" s="264"/>
      <c r="M361" s="264"/>
      <c r="N361" s="260"/>
    </row>
    <row r="362" hidden="1" spans="1:14">
      <c r="A362" s="258"/>
      <c r="B362" s="46" t="s">
        <v>1137</v>
      </c>
      <c r="C362" s="264">
        <v>0.2</v>
      </c>
      <c r="D362" s="264">
        <v>0.2</v>
      </c>
      <c r="E362" s="264">
        <v>0.2</v>
      </c>
      <c r="F362" s="264"/>
      <c r="G362" s="264"/>
      <c r="H362" s="264"/>
      <c r="I362" s="264"/>
      <c r="J362" s="264"/>
      <c r="K362" s="264"/>
      <c r="L362" s="264"/>
      <c r="M362" s="264"/>
      <c r="N362" s="260"/>
    </row>
    <row r="363" hidden="1" spans="1:14">
      <c r="A363" s="258"/>
      <c r="B363" s="46" t="s">
        <v>1138</v>
      </c>
      <c r="C363" s="264">
        <v>64.3</v>
      </c>
      <c r="D363" s="264">
        <v>64.3</v>
      </c>
      <c r="E363" s="264">
        <v>64.3</v>
      </c>
      <c r="F363" s="264"/>
      <c r="G363" s="264"/>
      <c r="H363" s="264"/>
      <c r="I363" s="264"/>
      <c r="J363" s="264"/>
      <c r="K363" s="264"/>
      <c r="L363" s="264"/>
      <c r="M363" s="264"/>
      <c r="N363" s="260"/>
    </row>
    <row r="364" hidden="1" spans="1:14">
      <c r="A364" s="258"/>
      <c r="B364" s="46" t="s">
        <v>1139</v>
      </c>
      <c r="C364" s="264">
        <v>3.8</v>
      </c>
      <c r="D364" s="264">
        <v>3.8</v>
      </c>
      <c r="E364" s="264">
        <v>3.8</v>
      </c>
      <c r="F364" s="264"/>
      <c r="G364" s="264"/>
      <c r="H364" s="264"/>
      <c r="I364" s="264"/>
      <c r="J364" s="264"/>
      <c r="K364" s="264"/>
      <c r="L364" s="264"/>
      <c r="M364" s="264"/>
      <c r="N364" s="260"/>
    </row>
    <row r="365" hidden="1" spans="1:14">
      <c r="A365" s="258"/>
      <c r="B365" s="46" t="s">
        <v>1140</v>
      </c>
      <c r="C365" s="264">
        <v>22.9</v>
      </c>
      <c r="D365" s="264">
        <v>22.9</v>
      </c>
      <c r="E365" s="264">
        <v>22.9</v>
      </c>
      <c r="F365" s="264"/>
      <c r="G365" s="264"/>
      <c r="H365" s="264"/>
      <c r="I365" s="264"/>
      <c r="J365" s="264"/>
      <c r="K365" s="264"/>
      <c r="L365" s="264"/>
      <c r="M365" s="264"/>
      <c r="N365" s="260"/>
    </row>
    <row r="366" spans="1:14">
      <c r="A366" s="258" t="s">
        <v>1141</v>
      </c>
      <c r="B366" s="46" t="s">
        <v>589</v>
      </c>
      <c r="C366" s="264">
        <v>78.6</v>
      </c>
      <c r="D366" s="264">
        <v>78.6</v>
      </c>
      <c r="E366" s="264">
        <v>78.6</v>
      </c>
      <c r="F366" s="264"/>
      <c r="G366" s="264"/>
      <c r="H366" s="264"/>
      <c r="I366" s="264"/>
      <c r="J366" s="264"/>
      <c r="K366" s="264"/>
      <c r="L366" s="264"/>
      <c r="M366" s="264"/>
      <c r="N366" s="263" t="s">
        <v>530</v>
      </c>
    </row>
    <row r="367" hidden="1" spans="1:14">
      <c r="A367" s="258"/>
      <c r="B367" s="46" t="s">
        <v>1142</v>
      </c>
      <c r="C367" s="264">
        <v>1.2</v>
      </c>
      <c r="D367" s="264">
        <v>1.2</v>
      </c>
      <c r="E367" s="264">
        <v>1.2</v>
      </c>
      <c r="F367" s="264"/>
      <c r="G367" s="264"/>
      <c r="H367" s="264"/>
      <c r="I367" s="264"/>
      <c r="J367" s="264"/>
      <c r="K367" s="264"/>
      <c r="L367" s="264"/>
      <c r="M367" s="264"/>
      <c r="N367" s="260"/>
    </row>
    <row r="368" hidden="1" spans="1:14">
      <c r="A368" s="258"/>
      <c r="B368" s="46" t="s">
        <v>862</v>
      </c>
      <c r="C368" s="264">
        <v>32.6</v>
      </c>
      <c r="D368" s="264">
        <v>32.6</v>
      </c>
      <c r="E368" s="264">
        <v>32.6</v>
      </c>
      <c r="F368" s="264"/>
      <c r="G368" s="264"/>
      <c r="H368" s="264"/>
      <c r="I368" s="264"/>
      <c r="J368" s="264"/>
      <c r="K368" s="264"/>
      <c r="L368" s="264"/>
      <c r="M368" s="264"/>
      <c r="N368" s="260"/>
    </row>
    <row r="369" hidden="1" spans="1:14">
      <c r="A369" s="258"/>
      <c r="B369" s="46" t="s">
        <v>1143</v>
      </c>
      <c r="C369" s="264">
        <v>22.9</v>
      </c>
      <c r="D369" s="264">
        <v>22.9</v>
      </c>
      <c r="E369" s="264">
        <v>22.9</v>
      </c>
      <c r="F369" s="264"/>
      <c r="G369" s="264"/>
      <c r="H369" s="264"/>
      <c r="I369" s="264"/>
      <c r="J369" s="264"/>
      <c r="K369" s="264"/>
      <c r="L369" s="264"/>
      <c r="M369" s="264"/>
      <c r="N369" s="260"/>
    </row>
    <row r="370" hidden="1" spans="1:14">
      <c r="A370" s="258"/>
      <c r="B370" s="46" t="s">
        <v>1144</v>
      </c>
      <c r="C370" s="264">
        <v>2.8</v>
      </c>
      <c r="D370" s="264">
        <v>2.8</v>
      </c>
      <c r="E370" s="264">
        <v>2.8</v>
      </c>
      <c r="F370" s="264"/>
      <c r="G370" s="264"/>
      <c r="H370" s="264"/>
      <c r="I370" s="264"/>
      <c r="J370" s="264"/>
      <c r="K370" s="264"/>
      <c r="L370" s="264"/>
      <c r="M370" s="264"/>
      <c r="N370" s="260"/>
    </row>
    <row r="371" hidden="1" spans="1:14">
      <c r="A371" s="258"/>
      <c r="B371" s="46" t="s">
        <v>1145</v>
      </c>
      <c r="C371" s="262">
        <v>0.2</v>
      </c>
      <c r="D371" s="262">
        <v>0.2</v>
      </c>
      <c r="E371" s="262">
        <v>0.2</v>
      </c>
      <c r="F371" s="262"/>
      <c r="G371" s="262"/>
      <c r="H371" s="262"/>
      <c r="I371" s="262"/>
      <c r="J371" s="262"/>
      <c r="K371" s="262"/>
      <c r="L371" s="262"/>
      <c r="M371" s="262"/>
      <c r="N371" s="263"/>
    </row>
    <row r="372" hidden="1" spans="1:14">
      <c r="A372" s="258"/>
      <c r="B372" s="46" t="s">
        <v>1146</v>
      </c>
      <c r="C372" s="264">
        <v>16.9</v>
      </c>
      <c r="D372" s="264">
        <v>16.9</v>
      </c>
      <c r="E372" s="264">
        <v>16.9</v>
      </c>
      <c r="F372" s="264"/>
      <c r="G372" s="264"/>
      <c r="H372" s="264"/>
      <c r="I372" s="264"/>
      <c r="J372" s="264"/>
      <c r="K372" s="264"/>
      <c r="L372" s="264"/>
      <c r="M372" s="264"/>
      <c r="N372" s="260"/>
    </row>
    <row r="373" hidden="1" spans="1:14">
      <c r="A373" s="258"/>
      <c r="B373" s="46" t="s">
        <v>1147</v>
      </c>
      <c r="C373" s="264">
        <v>1.6</v>
      </c>
      <c r="D373" s="264">
        <v>1.6</v>
      </c>
      <c r="E373" s="264">
        <v>1.6</v>
      </c>
      <c r="F373" s="264"/>
      <c r="G373" s="264"/>
      <c r="H373" s="264"/>
      <c r="I373" s="264"/>
      <c r="J373" s="264"/>
      <c r="K373" s="264"/>
      <c r="L373" s="264"/>
      <c r="M373" s="264"/>
      <c r="N373" s="260"/>
    </row>
    <row r="374" hidden="1" spans="1:14">
      <c r="A374" s="258"/>
      <c r="B374" s="46" t="s">
        <v>1148</v>
      </c>
      <c r="C374" s="264">
        <v>0.5</v>
      </c>
      <c r="D374" s="264">
        <v>0.5</v>
      </c>
      <c r="E374" s="264">
        <v>0.5</v>
      </c>
      <c r="F374" s="264"/>
      <c r="G374" s="264"/>
      <c r="H374" s="264"/>
      <c r="I374" s="264"/>
      <c r="J374" s="264"/>
      <c r="K374" s="264"/>
      <c r="L374" s="264"/>
      <c r="M374" s="264"/>
      <c r="N374" s="260"/>
    </row>
    <row r="375" spans="1:14">
      <c r="A375" s="258" t="s">
        <v>1149</v>
      </c>
      <c r="B375" s="46" t="s">
        <v>590</v>
      </c>
      <c r="C375" s="264">
        <v>658.5</v>
      </c>
      <c r="D375" s="264">
        <v>658.5</v>
      </c>
      <c r="E375" s="264">
        <v>658.5</v>
      </c>
      <c r="F375" s="264"/>
      <c r="G375" s="264"/>
      <c r="H375" s="264"/>
      <c r="I375" s="264"/>
      <c r="J375" s="264"/>
      <c r="K375" s="264"/>
      <c r="L375" s="264"/>
      <c r="M375" s="264"/>
      <c r="N375" s="263" t="s">
        <v>530</v>
      </c>
    </row>
    <row r="376" hidden="1" spans="1:14">
      <c r="A376" s="258"/>
      <c r="B376" s="46" t="s">
        <v>1150</v>
      </c>
      <c r="C376" s="264">
        <v>4.4</v>
      </c>
      <c r="D376" s="264">
        <v>4.4</v>
      </c>
      <c r="E376" s="264">
        <v>4.4</v>
      </c>
      <c r="F376" s="264"/>
      <c r="G376" s="264"/>
      <c r="H376" s="264"/>
      <c r="I376" s="264"/>
      <c r="J376" s="264"/>
      <c r="K376" s="264"/>
      <c r="L376" s="264"/>
      <c r="M376" s="264"/>
      <c r="N376" s="260"/>
    </row>
    <row r="377" hidden="1" spans="1:14">
      <c r="A377" s="258"/>
      <c r="B377" s="46" t="s">
        <v>865</v>
      </c>
      <c r="C377" s="264">
        <v>6</v>
      </c>
      <c r="D377" s="264">
        <v>6</v>
      </c>
      <c r="E377" s="264">
        <v>6</v>
      </c>
      <c r="F377" s="264"/>
      <c r="G377" s="264"/>
      <c r="H377" s="264"/>
      <c r="I377" s="264"/>
      <c r="J377" s="264"/>
      <c r="K377" s="264"/>
      <c r="L377" s="264"/>
      <c r="M377" s="264"/>
      <c r="N377" s="260"/>
    </row>
    <row r="378" hidden="1" spans="1:14">
      <c r="A378" s="258"/>
      <c r="B378" s="46" t="s">
        <v>1151</v>
      </c>
      <c r="C378" s="264">
        <v>37</v>
      </c>
      <c r="D378" s="264">
        <v>37</v>
      </c>
      <c r="E378" s="264">
        <v>37</v>
      </c>
      <c r="F378" s="264"/>
      <c r="G378" s="264"/>
      <c r="H378" s="264"/>
      <c r="I378" s="264"/>
      <c r="J378" s="264"/>
      <c r="K378" s="264"/>
      <c r="L378" s="264"/>
      <c r="M378" s="264"/>
      <c r="N378" s="260"/>
    </row>
    <row r="379" hidden="1" spans="1:14">
      <c r="A379" s="258"/>
      <c r="B379" s="46" t="s">
        <v>1152</v>
      </c>
      <c r="C379" s="264">
        <v>0.3</v>
      </c>
      <c r="D379" s="264">
        <v>0.3</v>
      </c>
      <c r="E379" s="264">
        <v>0.3</v>
      </c>
      <c r="F379" s="264"/>
      <c r="G379" s="264"/>
      <c r="H379" s="264"/>
      <c r="I379" s="264"/>
      <c r="J379" s="264"/>
      <c r="K379" s="264"/>
      <c r="L379" s="264"/>
      <c r="M379" s="264"/>
      <c r="N379" s="260"/>
    </row>
    <row r="380" hidden="1" spans="1:14">
      <c r="A380" s="258"/>
      <c r="B380" s="46" t="s">
        <v>1153</v>
      </c>
      <c r="C380" s="264">
        <v>16.4</v>
      </c>
      <c r="D380" s="264">
        <v>16.4</v>
      </c>
      <c r="E380" s="264">
        <v>16.4</v>
      </c>
      <c r="F380" s="264"/>
      <c r="G380" s="264"/>
      <c r="H380" s="264"/>
      <c r="I380" s="264"/>
      <c r="J380" s="264"/>
      <c r="K380" s="264"/>
      <c r="L380" s="264"/>
      <c r="M380" s="264"/>
      <c r="N380" s="260"/>
    </row>
    <row r="381" hidden="1" spans="1:14">
      <c r="A381" s="258"/>
      <c r="B381" s="46" t="s">
        <v>1154</v>
      </c>
      <c r="C381" s="264">
        <v>308.7</v>
      </c>
      <c r="D381" s="264">
        <v>308.7</v>
      </c>
      <c r="E381" s="264">
        <v>308.7</v>
      </c>
      <c r="F381" s="264"/>
      <c r="G381" s="264"/>
      <c r="H381" s="264"/>
      <c r="I381" s="264"/>
      <c r="J381" s="264"/>
      <c r="K381" s="264"/>
      <c r="L381" s="264"/>
      <c r="M381" s="264"/>
      <c r="N381" s="260"/>
    </row>
    <row r="382" hidden="1" spans="1:14">
      <c r="A382" s="258"/>
      <c r="B382" s="46" t="s">
        <v>1155</v>
      </c>
      <c r="C382" s="262">
        <v>0.7</v>
      </c>
      <c r="D382" s="262">
        <v>0.7</v>
      </c>
      <c r="E382" s="262">
        <v>0.7</v>
      </c>
      <c r="F382" s="262"/>
      <c r="G382" s="262"/>
      <c r="H382" s="262"/>
      <c r="I382" s="262"/>
      <c r="J382" s="262"/>
      <c r="K382" s="262"/>
      <c r="L382" s="262"/>
      <c r="M382" s="262"/>
      <c r="N382" s="263"/>
    </row>
    <row r="383" hidden="1" spans="1:14">
      <c r="A383" s="258"/>
      <c r="B383" s="46" t="s">
        <v>862</v>
      </c>
      <c r="C383" s="264">
        <v>127.4</v>
      </c>
      <c r="D383" s="264">
        <v>127.4</v>
      </c>
      <c r="E383" s="264">
        <v>127.4</v>
      </c>
      <c r="F383" s="264"/>
      <c r="G383" s="264"/>
      <c r="H383" s="264"/>
      <c r="I383" s="264"/>
      <c r="J383" s="264"/>
      <c r="K383" s="264"/>
      <c r="L383" s="264"/>
      <c r="M383" s="264"/>
      <c r="N383" s="260"/>
    </row>
    <row r="384" hidden="1" spans="1:14">
      <c r="A384" s="258"/>
      <c r="B384" s="46" t="s">
        <v>1156</v>
      </c>
      <c r="C384" s="264">
        <v>113.2</v>
      </c>
      <c r="D384" s="264">
        <v>113.2</v>
      </c>
      <c r="E384" s="264">
        <v>113.2</v>
      </c>
      <c r="F384" s="264"/>
      <c r="G384" s="264"/>
      <c r="H384" s="264"/>
      <c r="I384" s="264"/>
      <c r="J384" s="264"/>
      <c r="K384" s="264"/>
      <c r="L384" s="264"/>
      <c r="M384" s="264"/>
      <c r="N384" s="260"/>
    </row>
    <row r="385" hidden="1" spans="1:14">
      <c r="A385" s="258"/>
      <c r="B385" s="46" t="s">
        <v>1157</v>
      </c>
      <c r="C385" s="264">
        <v>4.7</v>
      </c>
      <c r="D385" s="264">
        <v>4.7</v>
      </c>
      <c r="E385" s="264">
        <v>4.7</v>
      </c>
      <c r="F385" s="264"/>
      <c r="G385" s="264"/>
      <c r="H385" s="264"/>
      <c r="I385" s="264"/>
      <c r="J385" s="264"/>
      <c r="K385" s="264"/>
      <c r="L385" s="264"/>
      <c r="M385" s="264"/>
      <c r="N385" s="260"/>
    </row>
    <row r="386" hidden="1" spans="1:14">
      <c r="A386" s="258"/>
      <c r="B386" s="46" t="s">
        <v>1158</v>
      </c>
      <c r="C386" s="264">
        <v>4.1</v>
      </c>
      <c r="D386" s="264">
        <v>4.1</v>
      </c>
      <c r="E386" s="264">
        <v>4.1</v>
      </c>
      <c r="F386" s="264"/>
      <c r="G386" s="264"/>
      <c r="H386" s="264"/>
      <c r="I386" s="264"/>
      <c r="J386" s="264"/>
      <c r="K386" s="264"/>
      <c r="L386" s="264"/>
      <c r="M386" s="264"/>
      <c r="N386" s="260"/>
    </row>
    <row r="387" hidden="1" spans="1:14">
      <c r="A387" s="258"/>
      <c r="B387" s="46" t="s">
        <v>1159</v>
      </c>
      <c r="C387" s="264">
        <v>29.3</v>
      </c>
      <c r="D387" s="264">
        <v>29.3</v>
      </c>
      <c r="E387" s="264">
        <v>29.3</v>
      </c>
      <c r="F387" s="264"/>
      <c r="G387" s="264"/>
      <c r="H387" s="264"/>
      <c r="I387" s="264"/>
      <c r="J387" s="264"/>
      <c r="K387" s="264"/>
      <c r="L387" s="264"/>
      <c r="M387" s="264"/>
      <c r="N387" s="260"/>
    </row>
    <row r="388" hidden="1" spans="1:14">
      <c r="A388" s="258"/>
      <c r="B388" s="46" t="s">
        <v>1160</v>
      </c>
      <c r="C388" s="264">
        <v>6.2</v>
      </c>
      <c r="D388" s="264">
        <v>6.2</v>
      </c>
      <c r="E388" s="264">
        <v>6.2</v>
      </c>
      <c r="F388" s="264"/>
      <c r="G388" s="264"/>
      <c r="H388" s="264"/>
      <c r="I388" s="264"/>
      <c r="J388" s="264"/>
      <c r="K388" s="264"/>
      <c r="L388" s="264"/>
      <c r="M388" s="264"/>
      <c r="N388" s="260"/>
    </row>
    <row r="389" spans="1:14">
      <c r="A389" s="258" t="s">
        <v>1161</v>
      </c>
      <c r="B389" s="46" t="s">
        <v>591</v>
      </c>
      <c r="C389" s="264">
        <v>422.9</v>
      </c>
      <c r="D389" s="264">
        <v>422.9</v>
      </c>
      <c r="E389" s="264">
        <v>422.9</v>
      </c>
      <c r="F389" s="264"/>
      <c r="G389" s="264"/>
      <c r="H389" s="264"/>
      <c r="I389" s="264"/>
      <c r="J389" s="264"/>
      <c r="K389" s="264"/>
      <c r="L389" s="264"/>
      <c r="M389" s="264"/>
      <c r="N389" s="263" t="s">
        <v>530</v>
      </c>
    </row>
    <row r="390" hidden="1" spans="1:14">
      <c r="A390" s="258"/>
      <c r="B390" s="46" t="s">
        <v>1162</v>
      </c>
      <c r="C390" s="264">
        <v>19.5</v>
      </c>
      <c r="D390" s="264">
        <v>19.5</v>
      </c>
      <c r="E390" s="264">
        <v>19.5</v>
      </c>
      <c r="F390" s="264"/>
      <c r="G390" s="264"/>
      <c r="H390" s="264"/>
      <c r="I390" s="264"/>
      <c r="J390" s="264"/>
      <c r="K390" s="264"/>
      <c r="L390" s="264"/>
      <c r="M390" s="264"/>
      <c r="N390" s="260"/>
    </row>
    <row r="391" hidden="1" spans="1:14">
      <c r="A391" s="258"/>
      <c r="B391" s="46" t="s">
        <v>865</v>
      </c>
      <c r="C391" s="264">
        <v>6</v>
      </c>
      <c r="D391" s="264">
        <v>6</v>
      </c>
      <c r="E391" s="264">
        <v>6</v>
      </c>
      <c r="F391" s="264"/>
      <c r="G391" s="264"/>
      <c r="H391" s="264"/>
      <c r="I391" s="264"/>
      <c r="J391" s="264"/>
      <c r="K391" s="264"/>
      <c r="L391" s="264"/>
      <c r="M391" s="264"/>
      <c r="N391" s="260"/>
    </row>
    <row r="392" hidden="1" spans="1:14">
      <c r="A392" s="258"/>
      <c r="B392" s="46" t="s">
        <v>1163</v>
      </c>
      <c r="C392" s="264">
        <v>2.4</v>
      </c>
      <c r="D392" s="264">
        <v>2.4</v>
      </c>
      <c r="E392" s="264">
        <v>2.4</v>
      </c>
      <c r="F392" s="264"/>
      <c r="G392" s="264"/>
      <c r="H392" s="264"/>
      <c r="I392" s="264"/>
      <c r="J392" s="264"/>
      <c r="K392" s="264"/>
      <c r="L392" s="264"/>
      <c r="M392" s="264"/>
      <c r="N392" s="260"/>
    </row>
    <row r="393" hidden="1" spans="1:14">
      <c r="A393" s="258"/>
      <c r="B393" s="46" t="s">
        <v>1164</v>
      </c>
      <c r="C393" s="264">
        <v>25.4</v>
      </c>
      <c r="D393" s="264">
        <v>25.4</v>
      </c>
      <c r="E393" s="264">
        <v>25.4</v>
      </c>
      <c r="F393" s="264"/>
      <c r="G393" s="264"/>
      <c r="H393" s="264"/>
      <c r="I393" s="264"/>
      <c r="J393" s="264"/>
      <c r="K393" s="264"/>
      <c r="L393" s="264"/>
      <c r="M393" s="264"/>
      <c r="N393" s="260"/>
    </row>
    <row r="394" hidden="1" spans="1:14">
      <c r="A394" s="258"/>
      <c r="B394" s="46" t="s">
        <v>1165</v>
      </c>
      <c r="C394" s="264">
        <v>74.1</v>
      </c>
      <c r="D394" s="264">
        <v>74.1</v>
      </c>
      <c r="E394" s="264">
        <v>74.1</v>
      </c>
      <c r="F394" s="264"/>
      <c r="G394" s="264"/>
      <c r="H394" s="264"/>
      <c r="I394" s="264"/>
      <c r="J394" s="264"/>
      <c r="K394" s="264"/>
      <c r="L394" s="264"/>
      <c r="M394" s="264"/>
      <c r="N394" s="260"/>
    </row>
    <row r="395" hidden="1" spans="1:14">
      <c r="A395" s="258"/>
      <c r="B395" s="46" t="s">
        <v>1166</v>
      </c>
      <c r="C395" s="264">
        <v>1</v>
      </c>
      <c r="D395" s="264">
        <v>1</v>
      </c>
      <c r="E395" s="264">
        <v>1</v>
      </c>
      <c r="F395" s="264"/>
      <c r="G395" s="264"/>
      <c r="H395" s="264"/>
      <c r="I395" s="264"/>
      <c r="J395" s="264"/>
      <c r="K395" s="264"/>
      <c r="L395" s="264"/>
      <c r="M395" s="264"/>
      <c r="N395" s="260"/>
    </row>
    <row r="396" hidden="1" spans="1:14">
      <c r="A396" s="258"/>
      <c r="B396" s="46" t="s">
        <v>1167</v>
      </c>
      <c r="C396" s="262">
        <v>4.4</v>
      </c>
      <c r="D396" s="262">
        <v>4.4</v>
      </c>
      <c r="E396" s="262">
        <v>4.4</v>
      </c>
      <c r="F396" s="262"/>
      <c r="G396" s="262"/>
      <c r="H396" s="262"/>
      <c r="I396" s="262"/>
      <c r="J396" s="262"/>
      <c r="K396" s="262"/>
      <c r="L396" s="262"/>
      <c r="M396" s="262"/>
      <c r="N396" s="263"/>
    </row>
    <row r="397" hidden="1" spans="1:14">
      <c r="A397" s="258"/>
      <c r="B397" s="46" t="s">
        <v>1168</v>
      </c>
      <c r="C397" s="264">
        <v>4</v>
      </c>
      <c r="D397" s="264">
        <v>4</v>
      </c>
      <c r="E397" s="264">
        <v>4</v>
      </c>
      <c r="F397" s="264"/>
      <c r="G397" s="264"/>
      <c r="H397" s="264"/>
      <c r="I397" s="264"/>
      <c r="J397" s="264"/>
      <c r="K397" s="264"/>
      <c r="L397" s="264"/>
      <c r="M397" s="264"/>
      <c r="N397" s="260"/>
    </row>
    <row r="398" hidden="1" spans="1:14">
      <c r="A398" s="258"/>
      <c r="B398" s="46" t="s">
        <v>1169</v>
      </c>
      <c r="C398" s="264">
        <v>0.6</v>
      </c>
      <c r="D398" s="264">
        <v>0.6</v>
      </c>
      <c r="E398" s="264">
        <v>0.6</v>
      </c>
      <c r="F398" s="264"/>
      <c r="G398" s="264"/>
      <c r="H398" s="264"/>
      <c r="I398" s="264"/>
      <c r="J398" s="264"/>
      <c r="K398" s="264"/>
      <c r="L398" s="264"/>
      <c r="M398" s="264"/>
      <c r="N398" s="260"/>
    </row>
    <row r="399" hidden="1" spans="1:14">
      <c r="A399" s="258"/>
      <c r="B399" s="46" t="s">
        <v>1170</v>
      </c>
      <c r="C399" s="264">
        <v>4.2</v>
      </c>
      <c r="D399" s="264">
        <v>4.2</v>
      </c>
      <c r="E399" s="264">
        <v>4.2</v>
      </c>
      <c r="F399" s="264"/>
      <c r="G399" s="264"/>
      <c r="H399" s="264"/>
      <c r="I399" s="264"/>
      <c r="J399" s="264"/>
      <c r="K399" s="264"/>
      <c r="L399" s="264"/>
      <c r="M399" s="264"/>
      <c r="N399" s="260"/>
    </row>
    <row r="400" hidden="1" spans="1:14">
      <c r="A400" s="258"/>
      <c r="B400" s="46" t="s">
        <v>1171</v>
      </c>
      <c r="C400" s="264">
        <v>211.8</v>
      </c>
      <c r="D400" s="264">
        <v>211.8</v>
      </c>
      <c r="E400" s="264">
        <v>211.8</v>
      </c>
      <c r="F400" s="264"/>
      <c r="G400" s="264"/>
      <c r="H400" s="264"/>
      <c r="I400" s="264"/>
      <c r="J400" s="264"/>
      <c r="K400" s="264"/>
      <c r="L400" s="264"/>
      <c r="M400" s="264"/>
      <c r="N400" s="260"/>
    </row>
    <row r="401" hidden="1" spans="1:14">
      <c r="A401" s="258"/>
      <c r="B401" s="46" t="s">
        <v>862</v>
      </c>
      <c r="C401" s="264">
        <v>69.1</v>
      </c>
      <c r="D401" s="264">
        <v>69.1</v>
      </c>
      <c r="E401" s="264">
        <v>69.1</v>
      </c>
      <c r="F401" s="264"/>
      <c r="G401" s="264"/>
      <c r="H401" s="264"/>
      <c r="I401" s="264"/>
      <c r="J401" s="264"/>
      <c r="K401" s="264"/>
      <c r="L401" s="264"/>
      <c r="M401" s="264"/>
      <c r="N401" s="260"/>
    </row>
    <row r="402" hidden="1" spans="1:14">
      <c r="A402" s="258"/>
      <c r="B402" s="46" t="s">
        <v>1006</v>
      </c>
      <c r="C402" s="264">
        <v>0.3</v>
      </c>
      <c r="D402" s="264">
        <v>0.3</v>
      </c>
      <c r="E402" s="264">
        <v>0.3</v>
      </c>
      <c r="F402" s="264"/>
      <c r="G402" s="264"/>
      <c r="H402" s="264"/>
      <c r="I402" s="264"/>
      <c r="J402" s="264"/>
      <c r="K402" s="264"/>
      <c r="L402" s="264"/>
      <c r="M402" s="264"/>
      <c r="N402" s="260"/>
    </row>
    <row r="403" spans="1:14">
      <c r="A403" s="258" t="s">
        <v>1172</v>
      </c>
      <c r="B403" s="46" t="s">
        <v>592</v>
      </c>
      <c r="C403" s="264">
        <v>296.8</v>
      </c>
      <c r="D403" s="264">
        <v>296.8</v>
      </c>
      <c r="E403" s="264">
        <v>296.8</v>
      </c>
      <c r="F403" s="264"/>
      <c r="G403" s="264"/>
      <c r="H403" s="264"/>
      <c r="I403" s="264"/>
      <c r="J403" s="264"/>
      <c r="K403" s="264"/>
      <c r="L403" s="264"/>
      <c r="M403" s="264"/>
      <c r="N403" s="263" t="s">
        <v>530</v>
      </c>
    </row>
    <row r="404" hidden="1" spans="1:14">
      <c r="A404" s="258"/>
      <c r="B404" s="46" t="s">
        <v>1173</v>
      </c>
      <c r="C404" s="264">
        <v>23.2</v>
      </c>
      <c r="D404" s="264">
        <v>23.2</v>
      </c>
      <c r="E404" s="264">
        <v>23.2</v>
      </c>
      <c r="F404" s="264"/>
      <c r="G404" s="264"/>
      <c r="H404" s="264"/>
      <c r="I404" s="264"/>
      <c r="J404" s="264"/>
      <c r="K404" s="264"/>
      <c r="L404" s="264"/>
      <c r="M404" s="264"/>
      <c r="N404" s="260"/>
    </row>
    <row r="405" hidden="1" spans="1:14">
      <c r="A405" s="258"/>
      <c r="B405" s="46" t="s">
        <v>1174</v>
      </c>
      <c r="C405" s="264">
        <v>3.9</v>
      </c>
      <c r="D405" s="264">
        <v>3.9</v>
      </c>
      <c r="E405" s="264">
        <v>3.9</v>
      </c>
      <c r="F405" s="264"/>
      <c r="G405" s="264"/>
      <c r="H405" s="264"/>
      <c r="I405" s="264"/>
      <c r="J405" s="264"/>
      <c r="K405" s="264"/>
      <c r="L405" s="264"/>
      <c r="M405" s="264"/>
      <c r="N405" s="260"/>
    </row>
    <row r="406" hidden="1" spans="1:14">
      <c r="A406" s="258"/>
      <c r="B406" s="46" t="s">
        <v>865</v>
      </c>
      <c r="C406" s="264">
        <v>2</v>
      </c>
      <c r="D406" s="264">
        <v>2</v>
      </c>
      <c r="E406" s="264">
        <v>2</v>
      </c>
      <c r="F406" s="264"/>
      <c r="G406" s="264"/>
      <c r="H406" s="264"/>
      <c r="I406" s="264"/>
      <c r="J406" s="264"/>
      <c r="K406" s="264"/>
      <c r="L406" s="264"/>
      <c r="M406" s="264"/>
      <c r="N406" s="260"/>
    </row>
    <row r="407" hidden="1" spans="1:14">
      <c r="A407" s="258"/>
      <c r="B407" s="46" t="s">
        <v>1175</v>
      </c>
      <c r="C407" s="264">
        <v>2.9</v>
      </c>
      <c r="D407" s="264">
        <v>2.9</v>
      </c>
      <c r="E407" s="264">
        <v>2.9</v>
      </c>
      <c r="F407" s="264"/>
      <c r="G407" s="264"/>
      <c r="H407" s="264"/>
      <c r="I407" s="264"/>
      <c r="J407" s="264"/>
      <c r="K407" s="264"/>
      <c r="L407" s="264"/>
      <c r="M407" s="264"/>
      <c r="N407" s="260"/>
    </row>
    <row r="408" hidden="1" spans="1:14">
      <c r="A408" s="258"/>
      <c r="B408" s="46" t="s">
        <v>1176</v>
      </c>
      <c r="C408" s="264">
        <v>53.2</v>
      </c>
      <c r="D408" s="264">
        <v>53.2</v>
      </c>
      <c r="E408" s="264">
        <v>53.2</v>
      </c>
      <c r="F408" s="264"/>
      <c r="G408" s="264"/>
      <c r="H408" s="264"/>
      <c r="I408" s="264"/>
      <c r="J408" s="264"/>
      <c r="K408" s="264"/>
      <c r="L408" s="264"/>
      <c r="M408" s="264"/>
      <c r="N408" s="260"/>
    </row>
    <row r="409" hidden="1" spans="1:14">
      <c r="A409" s="258"/>
      <c r="B409" s="46" t="s">
        <v>1177</v>
      </c>
      <c r="C409" s="264">
        <v>193.3</v>
      </c>
      <c r="D409" s="264">
        <v>193.3</v>
      </c>
      <c r="E409" s="264">
        <v>193.3</v>
      </c>
      <c r="F409" s="264"/>
      <c r="G409" s="264"/>
      <c r="H409" s="264"/>
      <c r="I409" s="264"/>
      <c r="J409" s="264"/>
      <c r="K409" s="264"/>
      <c r="L409" s="264"/>
      <c r="M409" s="264"/>
      <c r="N409" s="260"/>
    </row>
    <row r="410" hidden="1" spans="1:14">
      <c r="A410" s="258"/>
      <c r="B410" s="46" t="s">
        <v>1178</v>
      </c>
      <c r="C410" s="264">
        <v>18.3</v>
      </c>
      <c r="D410" s="264">
        <v>18.3</v>
      </c>
      <c r="E410" s="264">
        <v>18.3</v>
      </c>
      <c r="F410" s="264"/>
      <c r="G410" s="264"/>
      <c r="H410" s="264"/>
      <c r="I410" s="264"/>
      <c r="J410" s="264"/>
      <c r="K410" s="264"/>
      <c r="L410" s="264"/>
      <c r="M410" s="264"/>
      <c r="N410" s="260"/>
    </row>
    <row r="411" spans="1:14">
      <c r="A411" s="258" t="s">
        <v>1179</v>
      </c>
      <c r="B411" s="46" t="s">
        <v>593</v>
      </c>
      <c r="C411" s="262">
        <v>377.6</v>
      </c>
      <c r="D411" s="262">
        <v>377.6</v>
      </c>
      <c r="E411" s="262">
        <v>377.6</v>
      </c>
      <c r="F411" s="262"/>
      <c r="G411" s="262"/>
      <c r="H411" s="262"/>
      <c r="I411" s="262"/>
      <c r="J411" s="262"/>
      <c r="K411" s="262"/>
      <c r="L411" s="262"/>
      <c r="M411" s="262"/>
      <c r="N411" s="263" t="s">
        <v>530</v>
      </c>
    </row>
    <row r="412" hidden="1" spans="1:14">
      <c r="A412" s="258"/>
      <c r="B412" s="46" t="s">
        <v>1180</v>
      </c>
      <c r="C412" s="264">
        <v>207.8</v>
      </c>
      <c r="D412" s="264">
        <v>207.8</v>
      </c>
      <c r="E412" s="264">
        <v>207.8</v>
      </c>
      <c r="F412" s="264"/>
      <c r="G412" s="264"/>
      <c r="H412" s="264"/>
      <c r="I412" s="264"/>
      <c r="J412" s="264"/>
      <c r="K412" s="264"/>
      <c r="L412" s="264"/>
      <c r="M412" s="264"/>
      <c r="N412" s="260"/>
    </row>
    <row r="413" hidden="1" spans="1:14">
      <c r="A413" s="258"/>
      <c r="B413" s="46" t="s">
        <v>1181</v>
      </c>
      <c r="C413" s="264">
        <v>24.9</v>
      </c>
      <c r="D413" s="264">
        <v>24.9</v>
      </c>
      <c r="E413" s="264">
        <v>24.9</v>
      </c>
      <c r="F413" s="264"/>
      <c r="G413" s="264"/>
      <c r="H413" s="264"/>
      <c r="I413" s="264"/>
      <c r="J413" s="264"/>
      <c r="K413" s="264"/>
      <c r="L413" s="264"/>
      <c r="M413" s="264"/>
      <c r="N413" s="260"/>
    </row>
    <row r="414" hidden="1" spans="1:14">
      <c r="A414" s="258"/>
      <c r="B414" s="46" t="s">
        <v>1182</v>
      </c>
      <c r="C414" s="264">
        <v>1.3</v>
      </c>
      <c r="D414" s="264">
        <v>1.3</v>
      </c>
      <c r="E414" s="264">
        <v>1.3</v>
      </c>
      <c r="F414" s="264"/>
      <c r="G414" s="264"/>
      <c r="H414" s="264"/>
      <c r="I414" s="264"/>
      <c r="J414" s="264"/>
      <c r="K414" s="264"/>
      <c r="L414" s="264"/>
      <c r="M414" s="264"/>
      <c r="N414" s="260"/>
    </row>
    <row r="415" hidden="1" spans="1:14">
      <c r="A415" s="258"/>
      <c r="B415" s="46" t="s">
        <v>1183</v>
      </c>
      <c r="C415" s="264">
        <v>0.3</v>
      </c>
      <c r="D415" s="264">
        <v>0.3</v>
      </c>
      <c r="E415" s="264">
        <v>0.3</v>
      </c>
      <c r="F415" s="264"/>
      <c r="G415" s="264"/>
      <c r="H415" s="264"/>
      <c r="I415" s="264"/>
      <c r="J415" s="264"/>
      <c r="K415" s="264"/>
      <c r="L415" s="264"/>
      <c r="M415" s="264"/>
      <c r="N415" s="260"/>
    </row>
    <row r="416" hidden="1" spans="1:14">
      <c r="A416" s="258"/>
      <c r="B416" s="46" t="s">
        <v>862</v>
      </c>
      <c r="C416" s="264">
        <v>39.3</v>
      </c>
      <c r="D416" s="264">
        <v>39.3</v>
      </c>
      <c r="E416" s="264">
        <v>39.3</v>
      </c>
      <c r="F416" s="264"/>
      <c r="G416" s="264"/>
      <c r="H416" s="264"/>
      <c r="I416" s="264"/>
      <c r="J416" s="264"/>
      <c r="K416" s="264"/>
      <c r="L416" s="264"/>
      <c r="M416" s="264"/>
      <c r="N416" s="260"/>
    </row>
    <row r="417" hidden="1" spans="1:14">
      <c r="A417" s="258"/>
      <c r="B417" s="46" t="s">
        <v>1184</v>
      </c>
      <c r="C417" s="264">
        <v>9.8</v>
      </c>
      <c r="D417" s="264">
        <v>9.8</v>
      </c>
      <c r="E417" s="264">
        <v>9.8</v>
      </c>
      <c r="F417" s="264"/>
      <c r="G417" s="264"/>
      <c r="H417" s="264"/>
      <c r="I417" s="264"/>
      <c r="J417" s="264"/>
      <c r="K417" s="264"/>
      <c r="L417" s="264"/>
      <c r="M417" s="264"/>
      <c r="N417" s="260"/>
    </row>
    <row r="418" hidden="1" spans="1:14">
      <c r="A418" s="258"/>
      <c r="B418" s="46" t="s">
        <v>1185</v>
      </c>
      <c r="C418" s="264">
        <v>65.2</v>
      </c>
      <c r="D418" s="264">
        <v>65.2</v>
      </c>
      <c r="E418" s="264">
        <v>65.2</v>
      </c>
      <c r="F418" s="264"/>
      <c r="G418" s="264"/>
      <c r="H418" s="264"/>
      <c r="I418" s="264"/>
      <c r="J418" s="264"/>
      <c r="K418" s="264"/>
      <c r="L418" s="264"/>
      <c r="M418" s="264"/>
      <c r="N418" s="260"/>
    </row>
    <row r="419" hidden="1" spans="1:14">
      <c r="A419" s="258"/>
      <c r="B419" s="46" t="s">
        <v>865</v>
      </c>
      <c r="C419" s="262">
        <v>4</v>
      </c>
      <c r="D419" s="262">
        <v>4</v>
      </c>
      <c r="E419" s="262">
        <v>4</v>
      </c>
      <c r="F419" s="262"/>
      <c r="G419" s="262"/>
      <c r="H419" s="262"/>
      <c r="I419" s="262"/>
      <c r="J419" s="262"/>
      <c r="K419" s="262"/>
      <c r="L419" s="262"/>
      <c r="M419" s="262"/>
      <c r="N419" s="263"/>
    </row>
    <row r="420" hidden="1" spans="1:14">
      <c r="A420" s="258"/>
      <c r="B420" s="46" t="s">
        <v>1186</v>
      </c>
      <c r="C420" s="264">
        <v>4.2</v>
      </c>
      <c r="D420" s="264">
        <v>4.2</v>
      </c>
      <c r="E420" s="264">
        <v>4.2</v>
      </c>
      <c r="F420" s="264"/>
      <c r="G420" s="264"/>
      <c r="H420" s="264"/>
      <c r="I420" s="264"/>
      <c r="J420" s="264"/>
      <c r="K420" s="264"/>
      <c r="L420" s="264"/>
      <c r="M420" s="264"/>
      <c r="N420" s="260"/>
    </row>
    <row r="421" hidden="1" spans="1:14">
      <c r="A421" s="258"/>
      <c r="B421" s="46" t="s">
        <v>1187</v>
      </c>
      <c r="C421" s="264">
        <v>20.7</v>
      </c>
      <c r="D421" s="264">
        <v>20.7</v>
      </c>
      <c r="E421" s="264">
        <v>20.7</v>
      </c>
      <c r="F421" s="264"/>
      <c r="G421" s="264"/>
      <c r="H421" s="264"/>
      <c r="I421" s="264"/>
      <c r="J421" s="264"/>
      <c r="K421" s="264"/>
      <c r="L421" s="264"/>
      <c r="M421" s="264"/>
      <c r="N421" s="260"/>
    </row>
    <row r="422" spans="1:14">
      <c r="A422" s="258" t="s">
        <v>1188</v>
      </c>
      <c r="B422" s="46" t="s">
        <v>594</v>
      </c>
      <c r="C422" s="264">
        <v>1641</v>
      </c>
      <c r="D422" s="264">
        <v>1641</v>
      </c>
      <c r="E422" s="264">
        <v>1641</v>
      </c>
      <c r="F422" s="264"/>
      <c r="G422" s="264"/>
      <c r="H422" s="264"/>
      <c r="I422" s="264"/>
      <c r="J422" s="264"/>
      <c r="K422" s="264"/>
      <c r="L422" s="264"/>
      <c r="M422" s="264"/>
      <c r="N422" s="263" t="s">
        <v>530</v>
      </c>
    </row>
    <row r="423" hidden="1" spans="1:14">
      <c r="A423" s="258"/>
      <c r="B423" s="46" t="s">
        <v>1189</v>
      </c>
      <c r="C423" s="264">
        <v>19</v>
      </c>
      <c r="D423" s="264">
        <v>19</v>
      </c>
      <c r="E423" s="264">
        <v>19</v>
      </c>
      <c r="F423" s="264"/>
      <c r="G423" s="264"/>
      <c r="H423" s="264"/>
      <c r="I423" s="264"/>
      <c r="J423" s="264"/>
      <c r="K423" s="264"/>
      <c r="L423" s="264"/>
      <c r="M423" s="264"/>
      <c r="N423" s="260"/>
    </row>
    <row r="424" hidden="1" spans="1:14">
      <c r="A424" s="258"/>
      <c r="B424" s="46" t="s">
        <v>1190</v>
      </c>
      <c r="C424" s="264">
        <v>949.9</v>
      </c>
      <c r="D424" s="264">
        <v>949.9</v>
      </c>
      <c r="E424" s="264">
        <v>949.9</v>
      </c>
      <c r="F424" s="264"/>
      <c r="G424" s="264"/>
      <c r="H424" s="264"/>
      <c r="I424" s="264"/>
      <c r="J424" s="264"/>
      <c r="K424" s="264"/>
      <c r="L424" s="264"/>
      <c r="M424" s="264"/>
      <c r="N424" s="260"/>
    </row>
    <row r="425" hidden="1" spans="1:14">
      <c r="A425" s="258"/>
      <c r="B425" s="46" t="s">
        <v>1191</v>
      </c>
      <c r="C425" s="264">
        <v>4</v>
      </c>
      <c r="D425" s="264">
        <v>4</v>
      </c>
      <c r="E425" s="264">
        <v>4</v>
      </c>
      <c r="F425" s="264"/>
      <c r="G425" s="264"/>
      <c r="H425" s="264"/>
      <c r="I425" s="264"/>
      <c r="J425" s="264"/>
      <c r="K425" s="264"/>
      <c r="L425" s="264"/>
      <c r="M425" s="264"/>
      <c r="N425" s="260"/>
    </row>
    <row r="426" hidden="1" spans="1:14">
      <c r="A426" s="258"/>
      <c r="B426" s="46" t="s">
        <v>1192</v>
      </c>
      <c r="C426" s="264">
        <v>85.9</v>
      </c>
      <c r="D426" s="264">
        <v>85.9</v>
      </c>
      <c r="E426" s="264">
        <v>85.9</v>
      </c>
      <c r="F426" s="264"/>
      <c r="G426" s="264"/>
      <c r="H426" s="264"/>
      <c r="I426" s="264"/>
      <c r="J426" s="264"/>
      <c r="K426" s="264"/>
      <c r="L426" s="264"/>
      <c r="M426" s="264"/>
      <c r="N426" s="260"/>
    </row>
    <row r="427" hidden="1" spans="1:14">
      <c r="A427" s="258"/>
      <c r="B427" s="46" t="s">
        <v>1193</v>
      </c>
      <c r="C427" s="264">
        <v>287.4</v>
      </c>
      <c r="D427" s="264">
        <v>287.4</v>
      </c>
      <c r="E427" s="264">
        <v>287.4</v>
      </c>
      <c r="F427" s="264"/>
      <c r="G427" s="264"/>
      <c r="H427" s="264"/>
      <c r="I427" s="264"/>
      <c r="J427" s="264"/>
      <c r="K427" s="264"/>
      <c r="L427" s="264"/>
      <c r="M427" s="264"/>
      <c r="N427" s="260"/>
    </row>
    <row r="428" hidden="1" spans="1:14">
      <c r="A428" s="258"/>
      <c r="B428" s="46" t="s">
        <v>1194</v>
      </c>
      <c r="C428" s="264">
        <v>7.1</v>
      </c>
      <c r="D428" s="264">
        <v>7.1</v>
      </c>
      <c r="E428" s="264">
        <v>7.1</v>
      </c>
      <c r="F428" s="264"/>
      <c r="G428" s="264"/>
      <c r="H428" s="264"/>
      <c r="I428" s="264"/>
      <c r="J428" s="264"/>
      <c r="K428" s="264"/>
      <c r="L428" s="264"/>
      <c r="M428" s="264"/>
      <c r="N428" s="260"/>
    </row>
    <row r="429" hidden="1" spans="1:14">
      <c r="A429" s="258"/>
      <c r="B429" s="46" t="s">
        <v>1195</v>
      </c>
      <c r="C429" s="264">
        <v>12.7</v>
      </c>
      <c r="D429" s="264">
        <v>12.7</v>
      </c>
      <c r="E429" s="264">
        <v>12.7</v>
      </c>
      <c r="F429" s="264"/>
      <c r="G429" s="264"/>
      <c r="H429" s="264"/>
      <c r="I429" s="264"/>
      <c r="J429" s="264"/>
      <c r="K429" s="264"/>
      <c r="L429" s="264"/>
      <c r="M429" s="264"/>
      <c r="N429" s="260"/>
    </row>
    <row r="430" hidden="1" spans="1:14">
      <c r="A430" s="258"/>
      <c r="B430" s="46" t="s">
        <v>1196</v>
      </c>
      <c r="C430" s="264">
        <v>4.8</v>
      </c>
      <c r="D430" s="264">
        <v>4.8</v>
      </c>
      <c r="E430" s="264">
        <v>4.8</v>
      </c>
      <c r="F430" s="264"/>
      <c r="G430" s="264"/>
      <c r="H430" s="264"/>
      <c r="I430" s="264"/>
      <c r="J430" s="264"/>
      <c r="K430" s="264"/>
      <c r="L430" s="264"/>
      <c r="M430" s="264"/>
      <c r="N430" s="260"/>
    </row>
    <row r="431" hidden="1" spans="1:14">
      <c r="A431" s="258"/>
      <c r="B431" s="46" t="s">
        <v>862</v>
      </c>
      <c r="C431" s="262">
        <v>143.2</v>
      </c>
      <c r="D431" s="262">
        <v>143.2</v>
      </c>
      <c r="E431" s="262">
        <v>143.2</v>
      </c>
      <c r="F431" s="262"/>
      <c r="G431" s="262"/>
      <c r="H431" s="262"/>
      <c r="I431" s="262"/>
      <c r="J431" s="262"/>
      <c r="K431" s="262"/>
      <c r="L431" s="262"/>
      <c r="M431" s="262"/>
      <c r="N431" s="263"/>
    </row>
    <row r="432" hidden="1" spans="1:14">
      <c r="A432" s="258"/>
      <c r="B432" s="46" t="s">
        <v>1197</v>
      </c>
      <c r="C432" s="264">
        <v>1</v>
      </c>
      <c r="D432" s="264">
        <v>1</v>
      </c>
      <c r="E432" s="264">
        <v>1</v>
      </c>
      <c r="F432" s="264"/>
      <c r="G432" s="264"/>
      <c r="H432" s="264"/>
      <c r="I432" s="264"/>
      <c r="J432" s="264"/>
      <c r="K432" s="264"/>
      <c r="L432" s="264"/>
      <c r="M432" s="264"/>
      <c r="N432" s="260"/>
    </row>
    <row r="433" hidden="1" spans="1:14">
      <c r="A433" s="258"/>
      <c r="B433" s="46" t="s">
        <v>865</v>
      </c>
      <c r="C433" s="264">
        <v>12</v>
      </c>
      <c r="D433" s="264">
        <v>12</v>
      </c>
      <c r="E433" s="264">
        <v>12</v>
      </c>
      <c r="F433" s="264"/>
      <c r="G433" s="264"/>
      <c r="H433" s="264"/>
      <c r="I433" s="264"/>
      <c r="J433" s="264"/>
      <c r="K433" s="264"/>
      <c r="L433" s="264"/>
      <c r="M433" s="264"/>
      <c r="N433" s="260"/>
    </row>
    <row r="434" hidden="1" spans="1:14">
      <c r="A434" s="258"/>
      <c r="B434" s="46" t="s">
        <v>1198</v>
      </c>
      <c r="C434" s="264">
        <v>114</v>
      </c>
      <c r="D434" s="264">
        <v>114</v>
      </c>
      <c r="E434" s="264">
        <v>114</v>
      </c>
      <c r="F434" s="264"/>
      <c r="G434" s="264"/>
      <c r="H434" s="264"/>
      <c r="I434" s="264"/>
      <c r="J434" s="264"/>
      <c r="K434" s="264"/>
      <c r="L434" s="264"/>
      <c r="M434" s="264"/>
      <c r="N434" s="260"/>
    </row>
    <row r="435" spans="1:14">
      <c r="A435" s="258" t="s">
        <v>1199</v>
      </c>
      <c r="B435" s="46" t="s">
        <v>595</v>
      </c>
      <c r="C435" s="264">
        <v>1102.1</v>
      </c>
      <c r="D435" s="264">
        <v>1102.1</v>
      </c>
      <c r="E435" s="264">
        <v>1102.1</v>
      </c>
      <c r="F435" s="264"/>
      <c r="G435" s="264"/>
      <c r="H435" s="264"/>
      <c r="I435" s="264"/>
      <c r="J435" s="264"/>
      <c r="K435" s="264"/>
      <c r="L435" s="264"/>
      <c r="M435" s="264"/>
      <c r="N435" s="263" t="s">
        <v>530</v>
      </c>
    </row>
    <row r="436" hidden="1" spans="1:14">
      <c r="A436" s="258"/>
      <c r="B436" s="46" t="s">
        <v>1200</v>
      </c>
      <c r="C436" s="264">
        <v>13.7</v>
      </c>
      <c r="D436" s="264">
        <v>13.7</v>
      </c>
      <c r="E436" s="264">
        <v>13.7</v>
      </c>
      <c r="F436" s="264"/>
      <c r="G436" s="264"/>
      <c r="H436" s="264"/>
      <c r="I436" s="264"/>
      <c r="J436" s="264"/>
      <c r="K436" s="264"/>
      <c r="L436" s="264"/>
      <c r="M436" s="264"/>
      <c r="N436" s="260"/>
    </row>
    <row r="437" hidden="1" spans="1:14">
      <c r="A437" s="258"/>
      <c r="B437" s="46" t="s">
        <v>862</v>
      </c>
      <c r="C437" s="264">
        <v>51.7</v>
      </c>
      <c r="D437" s="264">
        <v>51.7</v>
      </c>
      <c r="E437" s="264">
        <v>51.7</v>
      </c>
      <c r="F437" s="264"/>
      <c r="G437" s="264"/>
      <c r="H437" s="264"/>
      <c r="I437" s="264"/>
      <c r="J437" s="264"/>
      <c r="K437" s="264"/>
      <c r="L437" s="264"/>
      <c r="M437" s="264"/>
      <c r="N437" s="260"/>
    </row>
    <row r="438" hidden="1" spans="1:14">
      <c r="A438" s="258"/>
      <c r="B438" s="46" t="s">
        <v>1201</v>
      </c>
      <c r="C438" s="264">
        <v>61</v>
      </c>
      <c r="D438" s="264">
        <v>61</v>
      </c>
      <c r="E438" s="264">
        <v>61</v>
      </c>
      <c r="F438" s="264"/>
      <c r="G438" s="264"/>
      <c r="H438" s="264"/>
      <c r="I438" s="264"/>
      <c r="J438" s="264"/>
      <c r="K438" s="264"/>
      <c r="L438" s="264"/>
      <c r="M438" s="264"/>
      <c r="N438" s="260"/>
    </row>
    <row r="439" hidden="1" spans="1:14">
      <c r="A439" s="258"/>
      <c r="B439" s="46" t="s">
        <v>1202</v>
      </c>
      <c r="C439" s="264">
        <v>1.8</v>
      </c>
      <c r="D439" s="264">
        <v>1.8</v>
      </c>
      <c r="E439" s="264">
        <v>1.8</v>
      </c>
      <c r="F439" s="264"/>
      <c r="G439" s="264"/>
      <c r="H439" s="264"/>
      <c r="I439" s="264"/>
      <c r="J439" s="264"/>
      <c r="K439" s="264"/>
      <c r="L439" s="264"/>
      <c r="M439" s="264"/>
      <c r="N439" s="260"/>
    </row>
    <row r="440" hidden="1" spans="1:14">
      <c r="A440" s="258"/>
      <c r="B440" s="46" t="s">
        <v>865</v>
      </c>
      <c r="C440" s="264">
        <v>6</v>
      </c>
      <c r="D440" s="264">
        <v>6</v>
      </c>
      <c r="E440" s="264">
        <v>6</v>
      </c>
      <c r="F440" s="264"/>
      <c r="G440" s="264"/>
      <c r="H440" s="264"/>
      <c r="I440" s="264"/>
      <c r="J440" s="264"/>
      <c r="K440" s="264"/>
      <c r="L440" s="264"/>
      <c r="M440" s="264"/>
      <c r="N440" s="260"/>
    </row>
    <row r="441" hidden="1" spans="1:14">
      <c r="A441" s="258"/>
      <c r="B441" s="46" t="s">
        <v>1203</v>
      </c>
      <c r="C441" s="264">
        <v>0.2</v>
      </c>
      <c r="D441" s="264">
        <v>0.2</v>
      </c>
      <c r="E441" s="264">
        <v>0.2</v>
      </c>
      <c r="F441" s="264"/>
      <c r="G441" s="264"/>
      <c r="H441" s="264"/>
      <c r="I441" s="264"/>
      <c r="J441" s="264"/>
      <c r="K441" s="264"/>
      <c r="L441" s="264"/>
      <c r="M441" s="264"/>
      <c r="N441" s="260"/>
    </row>
    <row r="442" hidden="1" spans="1:14">
      <c r="A442" s="258"/>
      <c r="B442" s="46" t="s">
        <v>1204</v>
      </c>
      <c r="C442" s="264">
        <v>82</v>
      </c>
      <c r="D442" s="264">
        <v>82</v>
      </c>
      <c r="E442" s="264">
        <v>82</v>
      </c>
      <c r="F442" s="264"/>
      <c r="G442" s="264"/>
      <c r="H442" s="264"/>
      <c r="I442" s="264"/>
      <c r="J442" s="264"/>
      <c r="K442" s="264"/>
      <c r="L442" s="264"/>
      <c r="M442" s="264"/>
      <c r="N442" s="260"/>
    </row>
    <row r="443" hidden="1" spans="1:14">
      <c r="A443" s="258"/>
      <c r="B443" s="46" t="s">
        <v>1205</v>
      </c>
      <c r="C443" s="264">
        <v>683.2</v>
      </c>
      <c r="D443" s="264">
        <v>683.2</v>
      </c>
      <c r="E443" s="264">
        <v>683.2</v>
      </c>
      <c r="F443" s="264"/>
      <c r="G443" s="264"/>
      <c r="H443" s="264"/>
      <c r="I443" s="264"/>
      <c r="J443" s="264"/>
      <c r="K443" s="264"/>
      <c r="L443" s="264"/>
      <c r="M443" s="264"/>
      <c r="N443" s="260"/>
    </row>
    <row r="444" hidden="1" spans="1:14">
      <c r="A444" s="258"/>
      <c r="B444" s="46" t="s">
        <v>1206</v>
      </c>
      <c r="C444" s="264">
        <v>198.4</v>
      </c>
      <c r="D444" s="264">
        <v>198.4</v>
      </c>
      <c r="E444" s="264">
        <v>198.4</v>
      </c>
      <c r="F444" s="264"/>
      <c r="G444" s="264"/>
      <c r="H444" s="264"/>
      <c r="I444" s="264"/>
      <c r="J444" s="264"/>
      <c r="K444" s="264"/>
      <c r="L444" s="264"/>
      <c r="M444" s="264"/>
      <c r="N444" s="260"/>
    </row>
    <row r="445" hidden="1" spans="1:14">
      <c r="A445" s="258"/>
      <c r="B445" s="46" t="s">
        <v>1207</v>
      </c>
      <c r="C445" s="262">
        <v>4.1</v>
      </c>
      <c r="D445" s="262">
        <v>4.1</v>
      </c>
      <c r="E445" s="262">
        <v>4.1</v>
      </c>
      <c r="F445" s="262"/>
      <c r="G445" s="262"/>
      <c r="H445" s="262"/>
      <c r="I445" s="262"/>
      <c r="J445" s="262"/>
      <c r="K445" s="262"/>
      <c r="L445" s="262"/>
      <c r="M445" s="262"/>
      <c r="N445" s="263"/>
    </row>
    <row r="446" spans="1:14">
      <c r="A446" s="258" t="s">
        <v>1208</v>
      </c>
      <c r="B446" s="46" t="s">
        <v>596</v>
      </c>
      <c r="C446" s="264">
        <v>140.1</v>
      </c>
      <c r="D446" s="264">
        <v>140.1</v>
      </c>
      <c r="E446" s="264">
        <v>140.1</v>
      </c>
      <c r="F446" s="264"/>
      <c r="G446" s="264"/>
      <c r="H446" s="264"/>
      <c r="I446" s="264"/>
      <c r="J446" s="264"/>
      <c r="K446" s="264"/>
      <c r="L446" s="264"/>
      <c r="M446" s="264"/>
      <c r="N446" s="263" t="s">
        <v>530</v>
      </c>
    </row>
    <row r="447" hidden="1" spans="1:14">
      <c r="A447" s="258"/>
      <c r="B447" s="46" t="s">
        <v>1209</v>
      </c>
      <c r="C447" s="264">
        <v>7.3</v>
      </c>
      <c r="D447" s="264">
        <v>7.3</v>
      </c>
      <c r="E447" s="264">
        <v>7.3</v>
      </c>
      <c r="F447" s="264"/>
      <c r="G447" s="264"/>
      <c r="H447" s="264"/>
      <c r="I447" s="264"/>
      <c r="J447" s="264"/>
      <c r="K447" s="264"/>
      <c r="L447" s="264"/>
      <c r="M447" s="264"/>
      <c r="N447" s="260"/>
    </row>
    <row r="448" hidden="1" spans="1:14">
      <c r="A448" s="258"/>
      <c r="B448" s="46" t="s">
        <v>862</v>
      </c>
      <c r="C448" s="264">
        <v>6.1</v>
      </c>
      <c r="D448" s="264">
        <v>6.1</v>
      </c>
      <c r="E448" s="264">
        <v>6.1</v>
      </c>
      <c r="F448" s="264"/>
      <c r="G448" s="264"/>
      <c r="H448" s="264"/>
      <c r="I448" s="264"/>
      <c r="J448" s="264"/>
      <c r="K448" s="264"/>
      <c r="L448" s="264"/>
      <c r="M448" s="264"/>
      <c r="N448" s="260"/>
    </row>
    <row r="449" hidden="1" spans="1:14">
      <c r="A449" s="258"/>
      <c r="B449" s="46" t="s">
        <v>1210</v>
      </c>
      <c r="C449" s="264">
        <v>1.6</v>
      </c>
      <c r="D449" s="264">
        <v>1.6</v>
      </c>
      <c r="E449" s="264">
        <v>1.6</v>
      </c>
      <c r="F449" s="264"/>
      <c r="G449" s="264"/>
      <c r="H449" s="264"/>
      <c r="I449" s="264"/>
      <c r="J449" s="264"/>
      <c r="K449" s="264"/>
      <c r="L449" s="264"/>
      <c r="M449" s="264"/>
      <c r="N449" s="260"/>
    </row>
    <row r="450" hidden="1" spans="1:14">
      <c r="A450" s="258"/>
      <c r="B450" s="46" t="s">
        <v>1211</v>
      </c>
      <c r="C450" s="264">
        <v>0.2</v>
      </c>
      <c r="D450" s="264">
        <v>0.2</v>
      </c>
      <c r="E450" s="264">
        <v>0.2</v>
      </c>
      <c r="F450" s="264"/>
      <c r="G450" s="264"/>
      <c r="H450" s="264"/>
      <c r="I450" s="264"/>
      <c r="J450" s="264"/>
      <c r="K450" s="264"/>
      <c r="L450" s="264"/>
      <c r="M450" s="264"/>
      <c r="N450" s="260"/>
    </row>
    <row r="451" hidden="1" spans="1:14">
      <c r="A451" s="258"/>
      <c r="B451" s="46" t="s">
        <v>1212</v>
      </c>
      <c r="C451" s="264">
        <v>24.1</v>
      </c>
      <c r="D451" s="264">
        <v>24.1</v>
      </c>
      <c r="E451" s="264">
        <v>24.1</v>
      </c>
      <c r="F451" s="264"/>
      <c r="G451" s="264"/>
      <c r="H451" s="264"/>
      <c r="I451" s="264"/>
      <c r="J451" s="264"/>
      <c r="K451" s="264"/>
      <c r="L451" s="264"/>
      <c r="M451" s="264"/>
      <c r="N451" s="260"/>
    </row>
    <row r="452" hidden="1" spans="1:14">
      <c r="A452" s="258"/>
      <c r="B452" s="46" t="s">
        <v>1213</v>
      </c>
      <c r="C452" s="264">
        <v>0.7</v>
      </c>
      <c r="D452" s="264">
        <v>0.7</v>
      </c>
      <c r="E452" s="264">
        <v>0.7</v>
      </c>
      <c r="F452" s="264"/>
      <c r="G452" s="264"/>
      <c r="H452" s="264"/>
      <c r="I452" s="264"/>
      <c r="J452" s="264"/>
      <c r="K452" s="264"/>
      <c r="L452" s="264"/>
      <c r="M452" s="264"/>
      <c r="N452" s="260"/>
    </row>
    <row r="453" hidden="1" spans="1:14">
      <c r="A453" s="258"/>
      <c r="B453" s="46" t="s">
        <v>1214</v>
      </c>
      <c r="C453" s="264">
        <v>4</v>
      </c>
      <c r="D453" s="264">
        <v>4</v>
      </c>
      <c r="E453" s="264">
        <v>4</v>
      </c>
      <c r="F453" s="264"/>
      <c r="G453" s="264"/>
      <c r="H453" s="264"/>
      <c r="I453" s="264"/>
      <c r="J453" s="264"/>
      <c r="K453" s="264"/>
      <c r="L453" s="264"/>
      <c r="M453" s="264"/>
      <c r="N453" s="260"/>
    </row>
    <row r="454" hidden="1" spans="1:14">
      <c r="A454" s="258"/>
      <c r="B454" s="46" t="s">
        <v>1215</v>
      </c>
      <c r="C454" s="264">
        <v>9.9</v>
      </c>
      <c r="D454" s="264">
        <v>9.9</v>
      </c>
      <c r="E454" s="264">
        <v>9.9</v>
      </c>
      <c r="F454" s="264"/>
      <c r="G454" s="264"/>
      <c r="H454" s="264"/>
      <c r="I454" s="264"/>
      <c r="J454" s="264"/>
      <c r="K454" s="264"/>
      <c r="L454" s="264"/>
      <c r="M454" s="264"/>
      <c r="N454" s="260"/>
    </row>
    <row r="455" hidden="1" spans="1:14">
      <c r="A455" s="258"/>
      <c r="B455" s="46" t="s">
        <v>1216</v>
      </c>
      <c r="C455" s="264">
        <v>82.2</v>
      </c>
      <c r="D455" s="264">
        <v>82.2</v>
      </c>
      <c r="E455" s="264">
        <v>82.2</v>
      </c>
      <c r="F455" s="264"/>
      <c r="G455" s="264"/>
      <c r="H455" s="264"/>
      <c r="I455" s="264"/>
      <c r="J455" s="264"/>
      <c r="K455" s="264"/>
      <c r="L455" s="264"/>
      <c r="M455" s="264"/>
      <c r="N455" s="260"/>
    </row>
    <row r="456" hidden="1" spans="1:14">
      <c r="A456" s="258"/>
      <c r="B456" s="46" t="s">
        <v>865</v>
      </c>
      <c r="C456" s="264">
        <v>4</v>
      </c>
      <c r="D456" s="264">
        <v>4</v>
      </c>
      <c r="E456" s="264">
        <v>4</v>
      </c>
      <c r="F456" s="264"/>
      <c r="G456" s="264"/>
      <c r="H456" s="264"/>
      <c r="I456" s="264"/>
      <c r="J456" s="264"/>
      <c r="K456" s="264"/>
      <c r="L456" s="264"/>
      <c r="M456" s="264"/>
      <c r="N456" s="260"/>
    </row>
    <row r="457" spans="1:14">
      <c r="A457" s="258" t="s">
        <v>1217</v>
      </c>
      <c r="B457" s="46" t="s">
        <v>597</v>
      </c>
      <c r="C457" s="262">
        <v>321.6</v>
      </c>
      <c r="D457" s="262">
        <v>321.6</v>
      </c>
      <c r="E457" s="262">
        <v>321.6</v>
      </c>
      <c r="F457" s="262"/>
      <c r="G457" s="262"/>
      <c r="H457" s="262"/>
      <c r="I457" s="262"/>
      <c r="J457" s="262"/>
      <c r="K457" s="262"/>
      <c r="L457" s="262"/>
      <c r="M457" s="262"/>
      <c r="N457" s="263" t="s">
        <v>530</v>
      </c>
    </row>
    <row r="458" hidden="1" spans="1:14">
      <c r="A458" s="258"/>
      <c r="B458" s="265" t="s">
        <v>1218</v>
      </c>
      <c r="C458" s="264">
        <v>55.2</v>
      </c>
      <c r="D458" s="264">
        <v>55.2</v>
      </c>
      <c r="E458" s="264">
        <v>55.2</v>
      </c>
      <c r="F458" s="264"/>
      <c r="G458" s="264"/>
      <c r="H458" s="264"/>
      <c r="I458" s="264"/>
      <c r="J458" s="264"/>
      <c r="K458" s="264"/>
      <c r="L458" s="264"/>
      <c r="M458" s="264"/>
      <c r="N458" s="260"/>
    </row>
    <row r="459" hidden="1" spans="1:14">
      <c r="A459" s="258"/>
      <c r="B459" s="265" t="s">
        <v>1219</v>
      </c>
      <c r="C459" s="264">
        <v>4.1</v>
      </c>
      <c r="D459" s="264">
        <v>4.1</v>
      </c>
      <c r="E459" s="264">
        <v>4.1</v>
      </c>
      <c r="F459" s="264"/>
      <c r="G459" s="264"/>
      <c r="H459" s="264"/>
      <c r="I459" s="264"/>
      <c r="J459" s="264"/>
      <c r="K459" s="264"/>
      <c r="L459" s="264"/>
      <c r="M459" s="264"/>
      <c r="N459" s="260"/>
    </row>
    <row r="460" hidden="1" spans="1:14">
      <c r="A460" s="258"/>
      <c r="B460" s="265" t="s">
        <v>1220</v>
      </c>
      <c r="C460" s="264">
        <v>4</v>
      </c>
      <c r="D460" s="264">
        <v>4</v>
      </c>
      <c r="E460" s="264">
        <v>4</v>
      </c>
      <c r="F460" s="264"/>
      <c r="G460" s="264"/>
      <c r="H460" s="264"/>
      <c r="I460" s="264"/>
      <c r="J460" s="264"/>
      <c r="K460" s="264"/>
      <c r="L460" s="264"/>
      <c r="M460" s="264"/>
      <c r="N460" s="260"/>
    </row>
    <row r="461" hidden="1" spans="1:14">
      <c r="A461" s="258"/>
      <c r="B461" s="265" t="s">
        <v>1221</v>
      </c>
      <c r="C461" s="264">
        <v>9.4</v>
      </c>
      <c r="D461" s="264">
        <v>9.4</v>
      </c>
      <c r="E461" s="264">
        <v>9.4</v>
      </c>
      <c r="F461" s="264"/>
      <c r="G461" s="264"/>
      <c r="H461" s="264"/>
      <c r="I461" s="264"/>
      <c r="J461" s="264"/>
      <c r="K461" s="264"/>
      <c r="L461" s="264"/>
      <c r="M461" s="264"/>
      <c r="N461" s="260"/>
    </row>
    <row r="462" hidden="1" spans="1:14">
      <c r="A462" s="258"/>
      <c r="B462" s="265" t="s">
        <v>1222</v>
      </c>
      <c r="C462" s="264">
        <v>204.1</v>
      </c>
      <c r="D462" s="264">
        <v>204.1</v>
      </c>
      <c r="E462" s="264">
        <v>204.1</v>
      </c>
      <c r="F462" s="264"/>
      <c r="G462" s="264"/>
      <c r="H462" s="264"/>
      <c r="I462" s="264"/>
      <c r="J462" s="264"/>
      <c r="K462" s="264"/>
      <c r="L462" s="264"/>
      <c r="M462" s="264"/>
      <c r="N462" s="260"/>
    </row>
    <row r="463" hidden="1" spans="1:14">
      <c r="A463" s="258"/>
      <c r="B463" s="265" t="s">
        <v>1223</v>
      </c>
      <c r="C463" s="264">
        <v>18.3</v>
      </c>
      <c r="D463" s="264">
        <v>18.3</v>
      </c>
      <c r="E463" s="264">
        <v>18.3</v>
      </c>
      <c r="F463" s="264"/>
      <c r="G463" s="264"/>
      <c r="H463" s="264"/>
      <c r="I463" s="264"/>
      <c r="J463" s="264"/>
      <c r="K463" s="264"/>
      <c r="L463" s="264"/>
      <c r="M463" s="264"/>
      <c r="N463" s="260"/>
    </row>
    <row r="464" hidden="1" spans="1:14">
      <c r="A464" s="258"/>
      <c r="B464" s="265" t="s">
        <v>1224</v>
      </c>
      <c r="C464" s="264">
        <v>24.5</v>
      </c>
      <c r="D464" s="264">
        <v>24.5</v>
      </c>
      <c r="E464" s="264">
        <v>24.5</v>
      </c>
      <c r="F464" s="264"/>
      <c r="G464" s="264"/>
      <c r="H464" s="264"/>
      <c r="I464" s="264"/>
      <c r="J464" s="264"/>
      <c r="K464" s="264"/>
      <c r="L464" s="264"/>
      <c r="M464" s="264"/>
      <c r="N464" s="260"/>
    </row>
    <row r="465" hidden="1" spans="1:14">
      <c r="A465" s="258"/>
      <c r="B465" s="265" t="s">
        <v>865</v>
      </c>
      <c r="C465" s="264">
        <v>2</v>
      </c>
      <c r="D465" s="264">
        <v>2</v>
      </c>
      <c r="E465" s="264">
        <v>2</v>
      </c>
      <c r="F465" s="264"/>
      <c r="G465" s="264"/>
      <c r="H465" s="264"/>
      <c r="I465" s="264"/>
      <c r="J465" s="264"/>
      <c r="K465" s="264"/>
      <c r="L465" s="264"/>
      <c r="M465" s="264"/>
      <c r="N465" s="260"/>
    </row>
    <row r="466" spans="1:14">
      <c r="A466" s="258"/>
      <c r="B466" s="259" t="s">
        <v>598</v>
      </c>
      <c r="C466" s="245">
        <v>75506</v>
      </c>
      <c r="D466" s="245">
        <v>22446</v>
      </c>
      <c r="E466" s="245">
        <v>22383</v>
      </c>
      <c r="F466" s="245">
        <v>63</v>
      </c>
      <c r="G466" s="245"/>
      <c r="H466" s="245">
        <v>53060</v>
      </c>
      <c r="I466" s="245">
        <v>52492</v>
      </c>
      <c r="J466" s="245"/>
      <c r="K466" s="245"/>
      <c r="L466" s="245"/>
      <c r="M466" s="245">
        <v>568</v>
      </c>
      <c r="N466" s="261" t="s">
        <v>530</v>
      </c>
    </row>
    <row r="467" spans="1:14">
      <c r="A467" s="258" t="s">
        <v>1225</v>
      </c>
      <c r="B467" s="46" t="s">
        <v>599</v>
      </c>
      <c r="C467" s="262">
        <v>1057.4</v>
      </c>
      <c r="D467" s="262">
        <v>1057.4</v>
      </c>
      <c r="E467" s="262">
        <v>1057.4</v>
      </c>
      <c r="F467" s="262"/>
      <c r="G467" s="262"/>
      <c r="H467" s="262"/>
      <c r="I467" s="262"/>
      <c r="J467" s="262"/>
      <c r="K467" s="262"/>
      <c r="L467" s="262"/>
      <c r="M467" s="262"/>
      <c r="N467" s="263" t="s">
        <v>530</v>
      </c>
    </row>
    <row r="468" hidden="1" spans="1:14">
      <c r="A468" s="258"/>
      <c r="B468" s="46" t="s">
        <v>1226</v>
      </c>
      <c r="C468" s="264">
        <v>182.9</v>
      </c>
      <c r="D468" s="264">
        <v>182.9</v>
      </c>
      <c r="E468" s="264">
        <v>182.9</v>
      </c>
      <c r="F468" s="264"/>
      <c r="G468" s="264"/>
      <c r="H468" s="264"/>
      <c r="I468" s="264"/>
      <c r="J468" s="264"/>
      <c r="K468" s="264"/>
      <c r="L468" s="264"/>
      <c r="M468" s="264"/>
      <c r="N468" s="260"/>
    </row>
    <row r="469" hidden="1" spans="1:14">
      <c r="A469" s="258"/>
      <c r="B469" s="46" t="s">
        <v>1227</v>
      </c>
      <c r="C469" s="264">
        <v>2</v>
      </c>
      <c r="D469" s="264">
        <v>2</v>
      </c>
      <c r="E469" s="264">
        <v>2</v>
      </c>
      <c r="F469" s="264"/>
      <c r="G469" s="264"/>
      <c r="H469" s="264"/>
      <c r="I469" s="264"/>
      <c r="J469" s="264"/>
      <c r="K469" s="264"/>
      <c r="L469" s="264"/>
      <c r="M469" s="264"/>
      <c r="N469" s="260"/>
    </row>
    <row r="470" hidden="1" spans="1:14">
      <c r="A470" s="258"/>
      <c r="B470" s="46" t="s">
        <v>865</v>
      </c>
      <c r="C470" s="264">
        <v>14</v>
      </c>
      <c r="D470" s="264">
        <v>14</v>
      </c>
      <c r="E470" s="264">
        <v>14</v>
      </c>
      <c r="F470" s="264"/>
      <c r="G470" s="264"/>
      <c r="H470" s="264"/>
      <c r="I470" s="264"/>
      <c r="J470" s="264"/>
      <c r="K470" s="264"/>
      <c r="L470" s="264"/>
      <c r="M470" s="264"/>
      <c r="N470" s="260"/>
    </row>
    <row r="471" hidden="1" spans="1:14">
      <c r="A471" s="258"/>
      <c r="B471" s="46" t="s">
        <v>1228</v>
      </c>
      <c r="C471" s="264">
        <v>71.1</v>
      </c>
      <c r="D471" s="264">
        <v>71.1</v>
      </c>
      <c r="E471" s="264">
        <v>71.1</v>
      </c>
      <c r="F471" s="264"/>
      <c r="G471" s="264"/>
      <c r="H471" s="264"/>
      <c r="I471" s="264"/>
      <c r="J471" s="264"/>
      <c r="K471" s="264"/>
      <c r="L471" s="264"/>
      <c r="M471" s="264"/>
      <c r="N471" s="260"/>
    </row>
    <row r="472" hidden="1" spans="1:14">
      <c r="A472" s="258"/>
      <c r="B472" s="46" t="s">
        <v>862</v>
      </c>
      <c r="C472" s="264">
        <v>113.5</v>
      </c>
      <c r="D472" s="264">
        <v>113.5</v>
      </c>
      <c r="E472" s="264">
        <v>113.5</v>
      </c>
      <c r="F472" s="264"/>
      <c r="G472" s="264"/>
      <c r="H472" s="264"/>
      <c r="I472" s="264"/>
      <c r="J472" s="264"/>
      <c r="K472" s="264"/>
      <c r="L472" s="264"/>
      <c r="M472" s="264"/>
      <c r="N472" s="260"/>
    </row>
    <row r="473" hidden="1" spans="1:14">
      <c r="A473" s="258"/>
      <c r="B473" s="46" t="s">
        <v>1229</v>
      </c>
      <c r="C473" s="264">
        <v>592.3</v>
      </c>
      <c r="D473" s="264">
        <v>592.3</v>
      </c>
      <c r="E473" s="264">
        <v>592.3</v>
      </c>
      <c r="F473" s="264"/>
      <c r="G473" s="264"/>
      <c r="H473" s="264"/>
      <c r="I473" s="264"/>
      <c r="J473" s="264"/>
      <c r="K473" s="264"/>
      <c r="L473" s="264"/>
      <c r="M473" s="264"/>
      <c r="N473" s="260"/>
    </row>
    <row r="474" hidden="1" spans="1:14">
      <c r="A474" s="258"/>
      <c r="B474" s="46" t="s">
        <v>1230</v>
      </c>
      <c r="C474" s="264">
        <v>51.7</v>
      </c>
      <c r="D474" s="264">
        <v>51.7</v>
      </c>
      <c r="E474" s="264">
        <v>51.7</v>
      </c>
      <c r="F474" s="264"/>
      <c r="G474" s="264"/>
      <c r="H474" s="264"/>
      <c r="I474" s="264"/>
      <c r="J474" s="264"/>
      <c r="K474" s="264"/>
      <c r="L474" s="264"/>
      <c r="M474" s="264"/>
      <c r="N474" s="260"/>
    </row>
    <row r="475" hidden="1" spans="1:14">
      <c r="A475" s="258"/>
      <c r="B475" s="46" t="s">
        <v>1231</v>
      </c>
      <c r="C475" s="264">
        <v>13</v>
      </c>
      <c r="D475" s="264">
        <v>13</v>
      </c>
      <c r="E475" s="264">
        <v>13</v>
      </c>
      <c r="F475" s="264"/>
      <c r="G475" s="264"/>
      <c r="H475" s="264"/>
      <c r="I475" s="264"/>
      <c r="J475" s="264"/>
      <c r="K475" s="264"/>
      <c r="L475" s="264"/>
      <c r="M475" s="264"/>
      <c r="N475" s="260"/>
    </row>
    <row r="476" hidden="1" spans="1:14">
      <c r="A476" s="258"/>
      <c r="B476" s="46" t="s">
        <v>1232</v>
      </c>
      <c r="C476" s="264">
        <v>3.7</v>
      </c>
      <c r="D476" s="264">
        <v>3.7</v>
      </c>
      <c r="E476" s="264">
        <v>3.7</v>
      </c>
      <c r="F476" s="264"/>
      <c r="G476" s="264"/>
      <c r="H476" s="264"/>
      <c r="I476" s="264"/>
      <c r="J476" s="264"/>
      <c r="K476" s="264"/>
      <c r="L476" s="264"/>
      <c r="M476" s="264"/>
      <c r="N476" s="260"/>
    </row>
    <row r="477" hidden="1" spans="1:14">
      <c r="A477" s="258"/>
      <c r="B477" s="46" t="s">
        <v>1233</v>
      </c>
      <c r="C477" s="264">
        <v>0.9</v>
      </c>
      <c r="D477" s="264">
        <v>0.9</v>
      </c>
      <c r="E477" s="264">
        <v>0.9</v>
      </c>
      <c r="F477" s="264"/>
      <c r="G477" s="264"/>
      <c r="H477" s="264"/>
      <c r="I477" s="264"/>
      <c r="J477" s="264"/>
      <c r="K477" s="264"/>
      <c r="L477" s="264"/>
      <c r="M477" s="264"/>
      <c r="N477" s="260"/>
    </row>
    <row r="478" hidden="1" spans="1:14">
      <c r="A478" s="258"/>
      <c r="B478" s="46" t="s">
        <v>1234</v>
      </c>
      <c r="C478" s="264">
        <v>11.8</v>
      </c>
      <c r="D478" s="264">
        <v>11.8</v>
      </c>
      <c r="E478" s="264">
        <v>11.8</v>
      </c>
      <c r="F478" s="264"/>
      <c r="G478" s="264"/>
      <c r="H478" s="264"/>
      <c r="I478" s="264"/>
      <c r="J478" s="264"/>
      <c r="K478" s="264"/>
      <c r="L478" s="264"/>
      <c r="M478" s="264"/>
      <c r="N478" s="260"/>
    </row>
    <row r="479" hidden="1" spans="1:14">
      <c r="A479" s="258"/>
      <c r="B479" s="46" t="s">
        <v>1235</v>
      </c>
      <c r="C479" s="264">
        <v>0.3</v>
      </c>
      <c r="D479" s="264">
        <v>0.3</v>
      </c>
      <c r="E479" s="264">
        <v>0.3</v>
      </c>
      <c r="F479" s="264"/>
      <c r="G479" s="264"/>
      <c r="H479" s="264"/>
      <c r="I479" s="264"/>
      <c r="J479" s="264"/>
      <c r="K479" s="264"/>
      <c r="L479" s="264"/>
      <c r="M479" s="264"/>
      <c r="N479" s="260"/>
    </row>
    <row r="480" spans="1:14">
      <c r="A480" s="258" t="s">
        <v>1236</v>
      </c>
      <c r="B480" s="46" t="s">
        <v>600</v>
      </c>
      <c r="C480" s="264">
        <v>207.5</v>
      </c>
      <c r="D480" s="264">
        <v>207.5</v>
      </c>
      <c r="E480" s="264">
        <v>207.5</v>
      </c>
      <c r="F480" s="264"/>
      <c r="G480" s="264"/>
      <c r="H480" s="264"/>
      <c r="I480" s="264"/>
      <c r="J480" s="264"/>
      <c r="K480" s="264"/>
      <c r="L480" s="264"/>
      <c r="M480" s="264"/>
      <c r="N480" s="263" t="s">
        <v>530</v>
      </c>
    </row>
    <row r="481" hidden="1" spans="1:14">
      <c r="A481" s="258"/>
      <c r="B481" s="46" t="s">
        <v>862</v>
      </c>
      <c r="C481" s="262">
        <v>15.9</v>
      </c>
      <c r="D481" s="262">
        <v>15.9</v>
      </c>
      <c r="E481" s="262">
        <v>15.9</v>
      </c>
      <c r="F481" s="262"/>
      <c r="G481" s="262"/>
      <c r="H481" s="262"/>
      <c r="I481" s="262"/>
      <c r="J481" s="262"/>
      <c r="K481" s="262"/>
      <c r="L481" s="262"/>
      <c r="M481" s="262"/>
      <c r="N481" s="263"/>
    </row>
    <row r="482" hidden="1" spans="1:14">
      <c r="A482" s="258"/>
      <c r="B482" s="46" t="s">
        <v>1237</v>
      </c>
      <c r="C482" s="264">
        <v>15.1</v>
      </c>
      <c r="D482" s="264">
        <v>15.1</v>
      </c>
      <c r="E482" s="264">
        <v>15.1</v>
      </c>
      <c r="F482" s="264"/>
      <c r="G482" s="264"/>
      <c r="H482" s="264"/>
      <c r="I482" s="264"/>
      <c r="J482" s="264"/>
      <c r="K482" s="264"/>
      <c r="L482" s="264"/>
      <c r="M482" s="264"/>
      <c r="N482" s="260"/>
    </row>
    <row r="483" hidden="1" spans="1:14">
      <c r="A483" s="258"/>
      <c r="B483" s="46" t="s">
        <v>1238</v>
      </c>
      <c r="C483" s="264">
        <v>126.1</v>
      </c>
      <c r="D483" s="264">
        <v>126.1</v>
      </c>
      <c r="E483" s="264">
        <v>126.1</v>
      </c>
      <c r="F483" s="264"/>
      <c r="G483" s="264"/>
      <c r="H483" s="264"/>
      <c r="I483" s="264"/>
      <c r="J483" s="264"/>
      <c r="K483" s="264"/>
      <c r="L483" s="264"/>
      <c r="M483" s="264"/>
      <c r="N483" s="260"/>
    </row>
    <row r="484" hidden="1" spans="1:14">
      <c r="A484" s="258"/>
      <c r="B484" s="46" t="s">
        <v>1239</v>
      </c>
      <c r="C484" s="264">
        <v>2.5</v>
      </c>
      <c r="D484" s="264">
        <v>2.5</v>
      </c>
      <c r="E484" s="264">
        <v>2.5</v>
      </c>
      <c r="F484" s="264"/>
      <c r="G484" s="264"/>
      <c r="H484" s="264"/>
      <c r="I484" s="264"/>
      <c r="J484" s="264"/>
      <c r="K484" s="264"/>
      <c r="L484" s="264"/>
      <c r="M484" s="264"/>
      <c r="N484" s="260"/>
    </row>
    <row r="485" hidden="1" spans="1:14">
      <c r="A485" s="258"/>
      <c r="B485" s="46" t="s">
        <v>1240</v>
      </c>
      <c r="C485" s="264">
        <v>8.1</v>
      </c>
      <c r="D485" s="264">
        <v>8.1</v>
      </c>
      <c r="E485" s="264">
        <v>8.1</v>
      </c>
      <c r="F485" s="264"/>
      <c r="G485" s="264"/>
      <c r="H485" s="264"/>
      <c r="I485" s="264"/>
      <c r="J485" s="264"/>
      <c r="K485" s="264"/>
      <c r="L485" s="264"/>
      <c r="M485" s="264"/>
      <c r="N485" s="260"/>
    </row>
    <row r="486" hidden="1" spans="1:14">
      <c r="A486" s="258"/>
      <c r="B486" s="46" t="s">
        <v>1241</v>
      </c>
      <c r="C486" s="264">
        <v>0.7</v>
      </c>
      <c r="D486" s="264">
        <v>0.7</v>
      </c>
      <c r="E486" s="264">
        <v>0.7</v>
      </c>
      <c r="F486" s="264"/>
      <c r="G486" s="264"/>
      <c r="H486" s="264"/>
      <c r="I486" s="264"/>
      <c r="J486" s="264"/>
      <c r="K486" s="264"/>
      <c r="L486" s="264"/>
      <c r="M486" s="264"/>
      <c r="N486" s="260"/>
    </row>
    <row r="487" hidden="1" spans="1:14">
      <c r="A487" s="258"/>
      <c r="B487" s="46" t="s">
        <v>1242</v>
      </c>
      <c r="C487" s="264">
        <v>0.1</v>
      </c>
      <c r="D487" s="264">
        <v>0.1</v>
      </c>
      <c r="E487" s="264">
        <v>0.1</v>
      </c>
      <c r="F487" s="264"/>
      <c r="G487" s="264"/>
      <c r="H487" s="264"/>
      <c r="I487" s="264"/>
      <c r="J487" s="264"/>
      <c r="K487" s="264"/>
      <c r="L487" s="264"/>
      <c r="M487" s="264"/>
      <c r="N487" s="260"/>
    </row>
    <row r="488" hidden="1" spans="1:14">
      <c r="A488" s="258"/>
      <c r="B488" s="46" t="s">
        <v>1243</v>
      </c>
      <c r="C488" s="264">
        <v>38.5</v>
      </c>
      <c r="D488" s="264">
        <v>38.5</v>
      </c>
      <c r="E488" s="264">
        <v>38.5</v>
      </c>
      <c r="F488" s="264"/>
      <c r="G488" s="264"/>
      <c r="H488" s="264"/>
      <c r="I488" s="264"/>
      <c r="J488" s="264"/>
      <c r="K488" s="264"/>
      <c r="L488" s="264"/>
      <c r="M488" s="264"/>
      <c r="N488" s="260"/>
    </row>
    <row r="489" hidden="1" spans="1:14">
      <c r="A489" s="258"/>
      <c r="B489" s="46" t="s">
        <v>1244</v>
      </c>
      <c r="C489" s="264">
        <v>0.6</v>
      </c>
      <c r="D489" s="264">
        <v>0.6</v>
      </c>
      <c r="E489" s="264">
        <v>0.6</v>
      </c>
      <c r="F489" s="264"/>
      <c r="G489" s="264"/>
      <c r="H489" s="264"/>
      <c r="I489" s="264"/>
      <c r="J489" s="264"/>
      <c r="K489" s="264"/>
      <c r="L489" s="264"/>
      <c r="M489" s="264"/>
      <c r="N489" s="260"/>
    </row>
    <row r="490" spans="1:14">
      <c r="A490" s="258" t="s">
        <v>1245</v>
      </c>
      <c r="B490" s="46" t="s">
        <v>601</v>
      </c>
      <c r="C490" s="262">
        <v>282.5</v>
      </c>
      <c r="D490" s="262">
        <v>282.5</v>
      </c>
      <c r="E490" s="262">
        <v>282.5</v>
      </c>
      <c r="F490" s="262"/>
      <c r="G490" s="262"/>
      <c r="H490" s="262"/>
      <c r="I490" s="262"/>
      <c r="J490" s="262"/>
      <c r="K490" s="262"/>
      <c r="L490" s="262"/>
      <c r="M490" s="262"/>
      <c r="N490" s="263" t="s">
        <v>530</v>
      </c>
    </row>
    <row r="491" hidden="1" spans="1:14">
      <c r="A491" s="258"/>
      <c r="B491" s="46" t="s">
        <v>865</v>
      </c>
      <c r="C491" s="264">
        <v>4</v>
      </c>
      <c r="D491" s="264">
        <v>4</v>
      </c>
      <c r="E491" s="264">
        <v>4</v>
      </c>
      <c r="F491" s="264"/>
      <c r="G491" s="264"/>
      <c r="H491" s="264"/>
      <c r="I491" s="264"/>
      <c r="J491" s="264"/>
      <c r="K491" s="264"/>
      <c r="L491" s="264"/>
      <c r="M491" s="264"/>
      <c r="N491" s="260"/>
    </row>
    <row r="492" hidden="1" spans="1:14">
      <c r="A492" s="258"/>
      <c r="B492" s="46" t="s">
        <v>1246</v>
      </c>
      <c r="C492" s="264">
        <v>0.2</v>
      </c>
      <c r="D492" s="264">
        <v>0.2</v>
      </c>
      <c r="E492" s="264">
        <v>0.2</v>
      </c>
      <c r="F492" s="264"/>
      <c r="G492" s="264"/>
      <c r="H492" s="264"/>
      <c r="I492" s="264"/>
      <c r="J492" s="264"/>
      <c r="K492" s="264"/>
      <c r="L492" s="264"/>
      <c r="M492" s="264"/>
      <c r="N492" s="260"/>
    </row>
    <row r="493" hidden="1" spans="1:14">
      <c r="A493" s="258"/>
      <c r="B493" s="46" t="s">
        <v>862</v>
      </c>
      <c r="C493" s="264">
        <v>19</v>
      </c>
      <c r="D493" s="264">
        <v>19</v>
      </c>
      <c r="E493" s="264">
        <v>19</v>
      </c>
      <c r="F493" s="264"/>
      <c r="G493" s="264"/>
      <c r="H493" s="264"/>
      <c r="I493" s="264"/>
      <c r="J493" s="264"/>
      <c r="K493" s="264"/>
      <c r="L493" s="264"/>
      <c r="M493" s="264"/>
      <c r="N493" s="260"/>
    </row>
    <row r="494" hidden="1" spans="1:14">
      <c r="A494" s="258"/>
      <c r="B494" s="46" t="s">
        <v>1247</v>
      </c>
      <c r="C494" s="264">
        <v>20.2</v>
      </c>
      <c r="D494" s="264">
        <v>20.2</v>
      </c>
      <c r="E494" s="264">
        <v>20.2</v>
      </c>
      <c r="F494" s="264"/>
      <c r="G494" s="264"/>
      <c r="H494" s="264"/>
      <c r="I494" s="264"/>
      <c r="J494" s="264"/>
      <c r="K494" s="264"/>
      <c r="L494" s="264"/>
      <c r="M494" s="264"/>
      <c r="N494" s="260"/>
    </row>
    <row r="495" hidden="1" spans="1:14">
      <c r="A495" s="258"/>
      <c r="B495" s="46" t="s">
        <v>1248</v>
      </c>
      <c r="C495" s="264">
        <v>0.7</v>
      </c>
      <c r="D495" s="264">
        <v>0.7</v>
      </c>
      <c r="E495" s="264">
        <v>0.7</v>
      </c>
      <c r="F495" s="264"/>
      <c r="G495" s="264"/>
      <c r="H495" s="264"/>
      <c r="I495" s="264"/>
      <c r="J495" s="264"/>
      <c r="K495" s="264"/>
      <c r="L495" s="264"/>
      <c r="M495" s="264"/>
      <c r="N495" s="260"/>
    </row>
    <row r="496" hidden="1" spans="1:14">
      <c r="A496" s="258"/>
      <c r="B496" s="46" t="s">
        <v>1249</v>
      </c>
      <c r="C496" s="264">
        <v>0.7</v>
      </c>
      <c r="D496" s="264">
        <v>0.7</v>
      </c>
      <c r="E496" s="264">
        <v>0.7</v>
      </c>
      <c r="F496" s="264"/>
      <c r="G496" s="264"/>
      <c r="H496" s="264"/>
      <c r="I496" s="264"/>
      <c r="J496" s="264"/>
      <c r="K496" s="264"/>
      <c r="L496" s="264"/>
      <c r="M496" s="264"/>
      <c r="N496" s="260"/>
    </row>
    <row r="497" hidden="1" spans="1:14">
      <c r="A497" s="258"/>
      <c r="B497" s="46" t="s">
        <v>1250</v>
      </c>
      <c r="C497" s="264">
        <v>4.1</v>
      </c>
      <c r="D497" s="264">
        <v>4.1</v>
      </c>
      <c r="E497" s="264">
        <v>4.1</v>
      </c>
      <c r="F497" s="264"/>
      <c r="G497" s="264"/>
      <c r="H497" s="264"/>
      <c r="I497" s="264"/>
      <c r="J497" s="264"/>
      <c r="K497" s="264"/>
      <c r="L497" s="264"/>
      <c r="M497" s="264"/>
      <c r="N497" s="260"/>
    </row>
    <row r="498" hidden="1" spans="1:14">
      <c r="A498" s="258"/>
      <c r="B498" s="46" t="s">
        <v>1251</v>
      </c>
      <c r="C498" s="264">
        <v>168.7</v>
      </c>
      <c r="D498" s="264">
        <v>168.7</v>
      </c>
      <c r="E498" s="264">
        <v>168.7</v>
      </c>
      <c r="F498" s="264"/>
      <c r="G498" s="264"/>
      <c r="H498" s="264"/>
      <c r="I498" s="264"/>
      <c r="J498" s="264"/>
      <c r="K498" s="264"/>
      <c r="L498" s="264"/>
      <c r="M498" s="264"/>
      <c r="N498" s="260"/>
    </row>
    <row r="499" hidden="1" spans="1:14">
      <c r="A499" s="258"/>
      <c r="B499" s="46" t="s">
        <v>1252</v>
      </c>
      <c r="C499" s="264">
        <v>11.3</v>
      </c>
      <c r="D499" s="264">
        <v>11.3</v>
      </c>
      <c r="E499" s="264">
        <v>11.3</v>
      </c>
      <c r="F499" s="264"/>
      <c r="G499" s="264"/>
      <c r="H499" s="264"/>
      <c r="I499" s="264"/>
      <c r="J499" s="264"/>
      <c r="K499" s="264"/>
      <c r="L499" s="264"/>
      <c r="M499" s="264"/>
      <c r="N499" s="260"/>
    </row>
    <row r="500" hidden="1" spans="1:14">
      <c r="A500" s="258"/>
      <c r="B500" s="46" t="s">
        <v>1253</v>
      </c>
      <c r="C500" s="264">
        <v>3.4</v>
      </c>
      <c r="D500" s="264">
        <v>3.4</v>
      </c>
      <c r="E500" s="264">
        <v>3.4</v>
      </c>
      <c r="F500" s="264"/>
      <c r="G500" s="264"/>
      <c r="H500" s="264"/>
      <c r="I500" s="264"/>
      <c r="J500" s="264"/>
      <c r="K500" s="264"/>
      <c r="L500" s="264"/>
      <c r="M500" s="264"/>
      <c r="N500" s="260"/>
    </row>
    <row r="501" hidden="1" spans="1:14">
      <c r="A501" s="258"/>
      <c r="B501" s="46" t="s">
        <v>1254</v>
      </c>
      <c r="C501" s="264">
        <v>50.3</v>
      </c>
      <c r="D501" s="264">
        <v>50.3</v>
      </c>
      <c r="E501" s="264">
        <v>50.3</v>
      </c>
      <c r="F501" s="264"/>
      <c r="G501" s="264"/>
      <c r="H501" s="264"/>
      <c r="I501" s="264"/>
      <c r="J501" s="264"/>
      <c r="K501" s="264"/>
      <c r="L501" s="264"/>
      <c r="M501" s="264"/>
      <c r="N501" s="260"/>
    </row>
    <row r="502" spans="1:14">
      <c r="A502" s="258" t="s">
        <v>1255</v>
      </c>
      <c r="B502" s="46" t="s">
        <v>602</v>
      </c>
      <c r="C502" s="264">
        <v>574.4</v>
      </c>
      <c r="D502" s="264">
        <v>574.4</v>
      </c>
      <c r="E502" s="264">
        <v>574.4</v>
      </c>
      <c r="F502" s="264"/>
      <c r="G502" s="264"/>
      <c r="H502" s="264"/>
      <c r="I502" s="264"/>
      <c r="J502" s="264"/>
      <c r="K502" s="264"/>
      <c r="L502" s="264"/>
      <c r="M502" s="264"/>
      <c r="N502" s="263" t="s">
        <v>530</v>
      </c>
    </row>
    <row r="503" hidden="1" spans="1:14">
      <c r="A503" s="258"/>
      <c r="B503" s="46" t="s">
        <v>1256</v>
      </c>
      <c r="C503" s="262">
        <v>342.2</v>
      </c>
      <c r="D503" s="262">
        <v>342.2</v>
      </c>
      <c r="E503" s="262">
        <v>342.2</v>
      </c>
      <c r="F503" s="262"/>
      <c r="G503" s="262"/>
      <c r="H503" s="262"/>
      <c r="I503" s="262"/>
      <c r="J503" s="262"/>
      <c r="K503" s="262"/>
      <c r="L503" s="262"/>
      <c r="M503" s="262"/>
      <c r="N503" s="263"/>
    </row>
    <row r="504" hidden="1" spans="1:14">
      <c r="A504" s="258"/>
      <c r="B504" s="46" t="s">
        <v>1257</v>
      </c>
      <c r="C504" s="264">
        <v>6.8</v>
      </c>
      <c r="D504" s="264">
        <v>6.8</v>
      </c>
      <c r="E504" s="264">
        <v>6.8</v>
      </c>
      <c r="F504" s="264"/>
      <c r="G504" s="264"/>
      <c r="H504" s="264"/>
      <c r="I504" s="264"/>
      <c r="J504" s="264"/>
      <c r="K504" s="264"/>
      <c r="L504" s="264"/>
      <c r="M504" s="264"/>
      <c r="N504" s="260"/>
    </row>
    <row r="505" hidden="1" spans="1:14">
      <c r="A505" s="258"/>
      <c r="B505" s="46" t="s">
        <v>1258</v>
      </c>
      <c r="C505" s="264">
        <v>1.8</v>
      </c>
      <c r="D505" s="264">
        <v>1.8</v>
      </c>
      <c r="E505" s="264">
        <v>1.8</v>
      </c>
      <c r="F505" s="264"/>
      <c r="G505" s="264"/>
      <c r="H505" s="264"/>
      <c r="I505" s="264"/>
      <c r="J505" s="264"/>
      <c r="K505" s="264"/>
      <c r="L505" s="264"/>
      <c r="M505" s="264"/>
      <c r="N505" s="260"/>
    </row>
    <row r="506" hidden="1" spans="1:14">
      <c r="A506" s="258"/>
      <c r="B506" s="46" t="s">
        <v>862</v>
      </c>
      <c r="C506" s="264">
        <v>51.7</v>
      </c>
      <c r="D506" s="264">
        <v>51.7</v>
      </c>
      <c r="E506" s="264">
        <v>51.7</v>
      </c>
      <c r="F506" s="264"/>
      <c r="G506" s="264"/>
      <c r="H506" s="264"/>
      <c r="I506" s="264"/>
      <c r="J506" s="264"/>
      <c r="K506" s="264"/>
      <c r="L506" s="264"/>
      <c r="M506" s="264"/>
      <c r="N506" s="260"/>
    </row>
    <row r="507" hidden="1" spans="1:14">
      <c r="A507" s="258"/>
      <c r="B507" s="46" t="s">
        <v>1259</v>
      </c>
      <c r="C507" s="264">
        <v>0.4</v>
      </c>
      <c r="D507" s="264">
        <v>0.4</v>
      </c>
      <c r="E507" s="264">
        <v>0.4</v>
      </c>
      <c r="F507" s="264"/>
      <c r="G507" s="264"/>
      <c r="H507" s="264"/>
      <c r="I507" s="264"/>
      <c r="J507" s="264"/>
      <c r="K507" s="264"/>
      <c r="L507" s="264"/>
      <c r="M507" s="264"/>
      <c r="N507" s="260"/>
    </row>
    <row r="508" hidden="1" spans="1:14">
      <c r="A508" s="258"/>
      <c r="B508" s="46" t="s">
        <v>1260</v>
      </c>
      <c r="C508" s="264">
        <v>41.1</v>
      </c>
      <c r="D508" s="264">
        <v>41.1</v>
      </c>
      <c r="E508" s="264">
        <v>41.1</v>
      </c>
      <c r="F508" s="264"/>
      <c r="G508" s="264"/>
      <c r="H508" s="264"/>
      <c r="I508" s="264"/>
      <c r="J508" s="264"/>
      <c r="K508" s="264"/>
      <c r="L508" s="264"/>
      <c r="M508" s="264"/>
      <c r="N508" s="260"/>
    </row>
    <row r="509" hidden="1" spans="1:14">
      <c r="A509" s="258"/>
      <c r="B509" s="46" t="s">
        <v>1261</v>
      </c>
      <c r="C509" s="264">
        <v>2</v>
      </c>
      <c r="D509" s="264">
        <v>2</v>
      </c>
      <c r="E509" s="264">
        <v>2</v>
      </c>
      <c r="F509" s="264"/>
      <c r="G509" s="264"/>
      <c r="H509" s="264"/>
      <c r="I509" s="264"/>
      <c r="J509" s="264"/>
      <c r="K509" s="264"/>
      <c r="L509" s="264"/>
      <c r="M509" s="264"/>
      <c r="N509" s="260"/>
    </row>
    <row r="510" hidden="1" spans="1:14">
      <c r="A510" s="258"/>
      <c r="B510" s="46" t="s">
        <v>1262</v>
      </c>
      <c r="C510" s="264">
        <v>21.9</v>
      </c>
      <c r="D510" s="264">
        <v>21.9</v>
      </c>
      <c r="E510" s="264">
        <v>21.9</v>
      </c>
      <c r="F510" s="264"/>
      <c r="G510" s="264"/>
      <c r="H510" s="264"/>
      <c r="I510" s="264"/>
      <c r="J510" s="264"/>
      <c r="K510" s="264"/>
      <c r="L510" s="264"/>
      <c r="M510" s="264"/>
      <c r="N510" s="260"/>
    </row>
    <row r="511" hidden="1" spans="1:14">
      <c r="A511" s="258"/>
      <c r="B511" s="46" t="s">
        <v>1263</v>
      </c>
      <c r="C511" s="264">
        <v>104.5</v>
      </c>
      <c r="D511" s="264">
        <v>104.5</v>
      </c>
      <c r="E511" s="264">
        <v>104.5</v>
      </c>
      <c r="F511" s="264"/>
      <c r="G511" s="264"/>
      <c r="H511" s="264"/>
      <c r="I511" s="264"/>
      <c r="J511" s="264"/>
      <c r="K511" s="264"/>
      <c r="L511" s="264"/>
      <c r="M511" s="264"/>
      <c r="N511" s="260"/>
    </row>
    <row r="512" hidden="1" spans="1:14">
      <c r="A512" s="258"/>
      <c r="B512" s="46" t="s">
        <v>865</v>
      </c>
      <c r="C512" s="264">
        <v>2</v>
      </c>
      <c r="D512" s="264">
        <v>2</v>
      </c>
      <c r="E512" s="264">
        <v>2</v>
      </c>
      <c r="F512" s="264"/>
      <c r="G512" s="264"/>
      <c r="H512" s="264"/>
      <c r="I512" s="264"/>
      <c r="J512" s="264"/>
      <c r="K512" s="264"/>
      <c r="L512" s="264"/>
      <c r="M512" s="264"/>
      <c r="N512" s="260"/>
    </row>
    <row r="513" spans="1:14">
      <c r="A513" s="258" t="s">
        <v>1264</v>
      </c>
      <c r="B513" s="46" t="s">
        <v>603</v>
      </c>
      <c r="C513" s="264">
        <v>107.8</v>
      </c>
      <c r="D513" s="264">
        <v>107.8</v>
      </c>
      <c r="E513" s="264">
        <v>107.8</v>
      </c>
      <c r="F513" s="264"/>
      <c r="G513" s="264"/>
      <c r="H513" s="264"/>
      <c r="I513" s="264"/>
      <c r="J513" s="264"/>
      <c r="K513" s="264"/>
      <c r="L513" s="264"/>
      <c r="M513" s="264"/>
      <c r="N513" s="263" t="s">
        <v>530</v>
      </c>
    </row>
    <row r="514" hidden="1" spans="1:14">
      <c r="A514" s="258"/>
      <c r="B514" s="46" t="s">
        <v>1265</v>
      </c>
      <c r="C514" s="264">
        <v>4</v>
      </c>
      <c r="D514" s="264">
        <v>4</v>
      </c>
      <c r="E514" s="264">
        <v>4</v>
      </c>
      <c r="F514" s="264"/>
      <c r="G514" s="264"/>
      <c r="H514" s="264"/>
      <c r="I514" s="264"/>
      <c r="J514" s="264"/>
      <c r="K514" s="264"/>
      <c r="L514" s="264"/>
      <c r="M514" s="264"/>
      <c r="N514" s="260"/>
    </row>
    <row r="515" hidden="1" spans="1:14">
      <c r="A515" s="258"/>
      <c r="B515" s="46" t="s">
        <v>1266</v>
      </c>
      <c r="C515" s="264">
        <v>4.1</v>
      </c>
      <c r="D515" s="264">
        <v>4.1</v>
      </c>
      <c r="E515" s="264">
        <v>4.1</v>
      </c>
      <c r="F515" s="264"/>
      <c r="G515" s="264"/>
      <c r="H515" s="264"/>
      <c r="I515" s="264"/>
      <c r="J515" s="264"/>
      <c r="K515" s="264"/>
      <c r="L515" s="264"/>
      <c r="M515" s="264"/>
      <c r="N515" s="260"/>
    </row>
    <row r="516" hidden="1" spans="1:14">
      <c r="A516" s="258"/>
      <c r="B516" s="46" t="s">
        <v>1267</v>
      </c>
      <c r="C516" s="262">
        <v>19.3</v>
      </c>
      <c r="D516" s="262">
        <v>19.3</v>
      </c>
      <c r="E516" s="262">
        <v>19.3</v>
      </c>
      <c r="F516" s="262"/>
      <c r="G516" s="262"/>
      <c r="H516" s="262"/>
      <c r="I516" s="262"/>
      <c r="J516" s="262"/>
      <c r="K516" s="262"/>
      <c r="L516" s="262"/>
      <c r="M516" s="262"/>
      <c r="N516" s="263"/>
    </row>
    <row r="517" hidden="1" spans="1:14">
      <c r="A517" s="258"/>
      <c r="B517" s="46" t="s">
        <v>1268</v>
      </c>
      <c r="C517" s="264">
        <v>0.1</v>
      </c>
      <c r="D517" s="264">
        <v>0.1</v>
      </c>
      <c r="E517" s="264">
        <v>0.1</v>
      </c>
      <c r="F517" s="264"/>
      <c r="G517" s="264"/>
      <c r="H517" s="264"/>
      <c r="I517" s="264"/>
      <c r="J517" s="264"/>
      <c r="K517" s="264"/>
      <c r="L517" s="264"/>
      <c r="M517" s="264"/>
      <c r="N517" s="260"/>
    </row>
    <row r="518" hidden="1" spans="1:14">
      <c r="A518" s="258"/>
      <c r="B518" s="46" t="s">
        <v>1269</v>
      </c>
      <c r="C518" s="264">
        <v>1.3</v>
      </c>
      <c r="D518" s="264">
        <v>1.3</v>
      </c>
      <c r="E518" s="264">
        <v>1.3</v>
      </c>
      <c r="F518" s="264"/>
      <c r="G518" s="264"/>
      <c r="H518" s="264"/>
      <c r="I518" s="264"/>
      <c r="J518" s="264"/>
      <c r="K518" s="264"/>
      <c r="L518" s="264"/>
      <c r="M518" s="264"/>
      <c r="N518" s="260"/>
    </row>
    <row r="519" hidden="1" spans="1:14">
      <c r="A519" s="258"/>
      <c r="B519" s="46" t="s">
        <v>1270</v>
      </c>
      <c r="C519" s="264">
        <v>63.4</v>
      </c>
      <c r="D519" s="264">
        <v>63.4</v>
      </c>
      <c r="E519" s="264">
        <v>63.4</v>
      </c>
      <c r="F519" s="264"/>
      <c r="G519" s="264"/>
      <c r="H519" s="264"/>
      <c r="I519" s="264"/>
      <c r="J519" s="264"/>
      <c r="K519" s="264"/>
      <c r="L519" s="264"/>
      <c r="M519" s="264"/>
      <c r="N519" s="260"/>
    </row>
    <row r="520" hidden="1" spans="1:14">
      <c r="A520" s="258"/>
      <c r="B520" s="46" t="s">
        <v>862</v>
      </c>
      <c r="C520" s="264">
        <v>7.8</v>
      </c>
      <c r="D520" s="264">
        <v>7.8</v>
      </c>
      <c r="E520" s="264">
        <v>7.8</v>
      </c>
      <c r="F520" s="264"/>
      <c r="G520" s="264"/>
      <c r="H520" s="264"/>
      <c r="I520" s="264"/>
      <c r="J520" s="264"/>
      <c r="K520" s="264"/>
      <c r="L520" s="264"/>
      <c r="M520" s="264"/>
      <c r="N520" s="260"/>
    </row>
    <row r="521" hidden="1" spans="1:14">
      <c r="A521" s="258"/>
      <c r="B521" s="46" t="s">
        <v>1271</v>
      </c>
      <c r="C521" s="264">
        <v>0.3</v>
      </c>
      <c r="D521" s="264">
        <v>0.3</v>
      </c>
      <c r="E521" s="264">
        <v>0.3</v>
      </c>
      <c r="F521" s="264"/>
      <c r="G521" s="264"/>
      <c r="H521" s="264"/>
      <c r="I521" s="264"/>
      <c r="J521" s="264"/>
      <c r="K521" s="264"/>
      <c r="L521" s="264"/>
      <c r="M521" s="264"/>
      <c r="N521" s="260"/>
    </row>
    <row r="522" hidden="1" spans="1:14">
      <c r="A522" s="258"/>
      <c r="B522" s="46" t="s">
        <v>1272</v>
      </c>
      <c r="C522" s="264">
        <v>7.6</v>
      </c>
      <c r="D522" s="264">
        <v>7.6</v>
      </c>
      <c r="E522" s="264">
        <v>7.6</v>
      </c>
      <c r="F522" s="264"/>
      <c r="G522" s="264"/>
      <c r="H522" s="264"/>
      <c r="I522" s="264"/>
      <c r="J522" s="264"/>
      <c r="K522" s="264"/>
      <c r="L522" s="264"/>
      <c r="M522" s="264"/>
      <c r="N522" s="260"/>
    </row>
    <row r="523" spans="1:14">
      <c r="A523" s="258" t="s">
        <v>1273</v>
      </c>
      <c r="B523" s="46" t="s">
        <v>604</v>
      </c>
      <c r="C523" s="264">
        <v>62.9</v>
      </c>
      <c r="D523" s="264">
        <v>62.9</v>
      </c>
      <c r="E523" s="264"/>
      <c r="F523" s="264">
        <v>62.9</v>
      </c>
      <c r="G523" s="264"/>
      <c r="H523" s="264"/>
      <c r="I523" s="264"/>
      <c r="J523" s="264"/>
      <c r="K523" s="264"/>
      <c r="L523" s="264"/>
      <c r="M523" s="264"/>
      <c r="N523" s="263" t="s">
        <v>530</v>
      </c>
    </row>
    <row r="524" hidden="1" spans="1:14">
      <c r="A524" s="258"/>
      <c r="B524" s="46" t="s">
        <v>1075</v>
      </c>
      <c r="C524" s="264">
        <v>10</v>
      </c>
      <c r="D524" s="264">
        <v>10</v>
      </c>
      <c r="E524" s="264"/>
      <c r="F524" s="264">
        <v>10</v>
      </c>
      <c r="G524" s="264"/>
      <c r="H524" s="264"/>
      <c r="I524" s="264"/>
      <c r="J524" s="264"/>
      <c r="K524" s="264"/>
      <c r="L524" s="264"/>
      <c r="M524" s="264"/>
      <c r="N524" s="260"/>
    </row>
    <row r="525" hidden="1" spans="1:14">
      <c r="A525" s="258"/>
      <c r="B525" s="46" t="s">
        <v>1078</v>
      </c>
      <c r="C525" s="264">
        <v>0.7</v>
      </c>
      <c r="D525" s="264">
        <v>0.7</v>
      </c>
      <c r="E525" s="264"/>
      <c r="F525" s="264">
        <v>0.7</v>
      </c>
      <c r="G525" s="264"/>
      <c r="H525" s="264"/>
      <c r="I525" s="264"/>
      <c r="J525" s="264"/>
      <c r="K525" s="264"/>
      <c r="L525" s="264"/>
      <c r="M525" s="264"/>
      <c r="N525" s="260"/>
    </row>
    <row r="526" hidden="1" spans="1:14">
      <c r="A526" s="258"/>
      <c r="B526" s="46" t="s">
        <v>1073</v>
      </c>
      <c r="C526" s="264">
        <v>34.6</v>
      </c>
      <c r="D526" s="264">
        <v>34.6</v>
      </c>
      <c r="E526" s="264"/>
      <c r="F526" s="264">
        <v>34.6</v>
      </c>
      <c r="G526" s="264"/>
      <c r="H526" s="264"/>
      <c r="I526" s="264"/>
      <c r="J526" s="264"/>
      <c r="K526" s="264"/>
      <c r="L526" s="264"/>
      <c r="M526" s="264"/>
      <c r="N526" s="260"/>
    </row>
    <row r="527" hidden="1" spans="1:14">
      <c r="A527" s="258"/>
      <c r="B527" s="46" t="s">
        <v>1274</v>
      </c>
      <c r="C527" s="262">
        <v>0.3</v>
      </c>
      <c r="D527" s="262">
        <v>0.3</v>
      </c>
      <c r="E527" s="262"/>
      <c r="F527" s="262">
        <v>0.3</v>
      </c>
      <c r="G527" s="262"/>
      <c r="H527" s="262"/>
      <c r="I527" s="262"/>
      <c r="J527" s="262"/>
      <c r="K527" s="262"/>
      <c r="L527" s="262"/>
      <c r="M527" s="262"/>
      <c r="N527" s="263"/>
    </row>
    <row r="528" hidden="1" spans="1:14">
      <c r="A528" s="258"/>
      <c r="B528" s="46" t="s">
        <v>1076</v>
      </c>
      <c r="C528" s="264">
        <v>4.2</v>
      </c>
      <c r="D528" s="264">
        <v>4.2</v>
      </c>
      <c r="E528" s="264"/>
      <c r="F528" s="264">
        <v>4.2</v>
      </c>
      <c r="G528" s="264"/>
      <c r="H528" s="264"/>
      <c r="I528" s="264"/>
      <c r="J528" s="264"/>
      <c r="K528" s="264"/>
      <c r="L528" s="264"/>
      <c r="M528" s="264"/>
      <c r="N528" s="260"/>
    </row>
    <row r="529" hidden="1" spans="1:14">
      <c r="A529" s="258"/>
      <c r="B529" s="46" t="s">
        <v>1074</v>
      </c>
      <c r="C529" s="264">
        <v>2.4</v>
      </c>
      <c r="D529" s="264">
        <v>2.4</v>
      </c>
      <c r="E529" s="264"/>
      <c r="F529" s="264">
        <v>2.4</v>
      </c>
      <c r="G529" s="264"/>
      <c r="H529" s="264"/>
      <c r="I529" s="264"/>
      <c r="J529" s="264"/>
      <c r="K529" s="264"/>
      <c r="L529" s="264"/>
      <c r="M529" s="264"/>
      <c r="N529" s="260"/>
    </row>
    <row r="530" hidden="1" spans="1:14">
      <c r="A530" s="258"/>
      <c r="B530" s="46" t="s">
        <v>862</v>
      </c>
      <c r="C530" s="264">
        <v>9.1</v>
      </c>
      <c r="D530" s="264">
        <v>9.1</v>
      </c>
      <c r="E530" s="264"/>
      <c r="F530" s="264">
        <v>9.1</v>
      </c>
      <c r="G530" s="264"/>
      <c r="H530" s="264"/>
      <c r="I530" s="264"/>
      <c r="J530" s="264"/>
      <c r="K530" s="264"/>
      <c r="L530" s="264"/>
      <c r="M530" s="264"/>
      <c r="N530" s="260"/>
    </row>
    <row r="531" hidden="1" spans="1:14">
      <c r="A531" s="258"/>
      <c r="B531" s="46" t="s">
        <v>1275</v>
      </c>
      <c r="C531" s="264">
        <v>0</v>
      </c>
      <c r="D531" s="264">
        <v>0</v>
      </c>
      <c r="E531" s="264"/>
      <c r="F531" s="264">
        <v>0</v>
      </c>
      <c r="G531" s="264"/>
      <c r="H531" s="264"/>
      <c r="I531" s="264"/>
      <c r="J531" s="264"/>
      <c r="K531" s="264"/>
      <c r="L531" s="264"/>
      <c r="M531" s="264"/>
      <c r="N531" s="260"/>
    </row>
    <row r="532" hidden="1" spans="1:14">
      <c r="A532" s="258"/>
      <c r="B532" s="46" t="s">
        <v>1077</v>
      </c>
      <c r="C532" s="264">
        <v>1.6</v>
      </c>
      <c r="D532" s="264">
        <v>1.6</v>
      </c>
      <c r="E532" s="264"/>
      <c r="F532" s="264">
        <v>1.6</v>
      </c>
      <c r="G532" s="264"/>
      <c r="H532" s="264"/>
      <c r="I532" s="264"/>
      <c r="J532" s="264"/>
      <c r="K532" s="264"/>
      <c r="L532" s="264"/>
      <c r="M532" s="264"/>
      <c r="N532" s="260"/>
    </row>
    <row r="533" spans="1:14">
      <c r="A533" s="258" t="s">
        <v>1276</v>
      </c>
      <c r="B533" s="46" t="s">
        <v>605</v>
      </c>
      <c r="C533" s="264">
        <v>322.8</v>
      </c>
      <c r="D533" s="264">
        <v>322.8</v>
      </c>
      <c r="E533" s="264">
        <v>322.8</v>
      </c>
      <c r="F533" s="264"/>
      <c r="G533" s="264"/>
      <c r="H533" s="264"/>
      <c r="I533" s="264"/>
      <c r="J533" s="264"/>
      <c r="K533" s="264"/>
      <c r="L533" s="264"/>
      <c r="M533" s="264"/>
      <c r="N533" s="263" t="s">
        <v>530</v>
      </c>
    </row>
    <row r="534" hidden="1" spans="1:14">
      <c r="A534" s="258"/>
      <c r="B534" s="46" t="s">
        <v>1277</v>
      </c>
      <c r="C534" s="264">
        <v>0.2</v>
      </c>
      <c r="D534" s="264">
        <v>0.2</v>
      </c>
      <c r="E534" s="264">
        <v>0.2</v>
      </c>
      <c r="F534" s="264"/>
      <c r="G534" s="264"/>
      <c r="H534" s="264"/>
      <c r="I534" s="264"/>
      <c r="J534" s="264"/>
      <c r="K534" s="264"/>
      <c r="L534" s="264"/>
      <c r="M534" s="264"/>
      <c r="N534" s="260"/>
    </row>
    <row r="535" hidden="1" spans="1:14">
      <c r="A535" s="258"/>
      <c r="B535" s="46" t="s">
        <v>1278</v>
      </c>
      <c r="C535" s="264">
        <v>3.7</v>
      </c>
      <c r="D535" s="264">
        <v>3.7</v>
      </c>
      <c r="E535" s="264">
        <v>3.7</v>
      </c>
      <c r="F535" s="264"/>
      <c r="G535" s="264"/>
      <c r="H535" s="264"/>
      <c r="I535" s="264"/>
      <c r="J535" s="264"/>
      <c r="K535" s="264"/>
      <c r="L535" s="264"/>
      <c r="M535" s="264"/>
      <c r="N535" s="260"/>
    </row>
    <row r="536" hidden="1" spans="1:14">
      <c r="A536" s="258"/>
      <c r="B536" s="46" t="s">
        <v>1279</v>
      </c>
      <c r="C536" s="264">
        <v>22.5</v>
      </c>
      <c r="D536" s="264">
        <v>22.5</v>
      </c>
      <c r="E536" s="264">
        <v>22.5</v>
      </c>
      <c r="F536" s="264"/>
      <c r="G536" s="264"/>
      <c r="H536" s="264"/>
      <c r="I536" s="264"/>
      <c r="J536" s="264"/>
      <c r="K536" s="264"/>
      <c r="L536" s="264"/>
      <c r="M536" s="264"/>
      <c r="N536" s="260"/>
    </row>
    <row r="537" hidden="1" spans="1:14">
      <c r="A537" s="258"/>
      <c r="B537" s="46" t="s">
        <v>1280</v>
      </c>
      <c r="C537" s="264">
        <v>17.1</v>
      </c>
      <c r="D537" s="264">
        <v>17.1</v>
      </c>
      <c r="E537" s="264">
        <v>17.1</v>
      </c>
      <c r="F537" s="264"/>
      <c r="G537" s="264"/>
      <c r="H537" s="264"/>
      <c r="I537" s="264"/>
      <c r="J537" s="264"/>
      <c r="K537" s="264"/>
      <c r="L537" s="264"/>
      <c r="M537" s="264"/>
      <c r="N537" s="260"/>
    </row>
    <row r="538" hidden="1" spans="1:14">
      <c r="A538" s="258"/>
      <c r="B538" s="46" t="s">
        <v>865</v>
      </c>
      <c r="C538" s="264">
        <v>6</v>
      </c>
      <c r="D538" s="264">
        <v>6</v>
      </c>
      <c r="E538" s="264">
        <v>6</v>
      </c>
      <c r="F538" s="264"/>
      <c r="G538" s="264"/>
      <c r="H538" s="264"/>
      <c r="I538" s="264"/>
      <c r="J538" s="264"/>
      <c r="K538" s="264"/>
      <c r="L538" s="264"/>
      <c r="M538" s="264"/>
      <c r="N538" s="260"/>
    </row>
    <row r="539" hidden="1" spans="1:14">
      <c r="A539" s="258"/>
      <c r="B539" s="46" t="s">
        <v>862</v>
      </c>
      <c r="C539" s="262">
        <v>24.7</v>
      </c>
      <c r="D539" s="262">
        <v>24.7</v>
      </c>
      <c r="E539" s="262">
        <v>24.7</v>
      </c>
      <c r="F539" s="262"/>
      <c r="G539" s="262"/>
      <c r="H539" s="262"/>
      <c r="I539" s="262"/>
      <c r="J539" s="262"/>
      <c r="K539" s="262"/>
      <c r="L539" s="262"/>
      <c r="M539" s="262"/>
      <c r="N539" s="263"/>
    </row>
    <row r="540" hidden="1" spans="1:14">
      <c r="A540" s="258"/>
      <c r="B540" s="46" t="s">
        <v>1281</v>
      </c>
      <c r="C540" s="264">
        <v>5.3</v>
      </c>
      <c r="D540" s="264">
        <v>5.3</v>
      </c>
      <c r="E540" s="264">
        <v>5.3</v>
      </c>
      <c r="F540" s="264"/>
      <c r="G540" s="264"/>
      <c r="H540" s="264"/>
      <c r="I540" s="264"/>
      <c r="J540" s="264"/>
      <c r="K540" s="264"/>
      <c r="L540" s="264"/>
      <c r="M540" s="264"/>
      <c r="N540" s="260"/>
    </row>
    <row r="541" hidden="1" spans="1:14">
      <c r="A541" s="258"/>
      <c r="B541" s="46" t="s">
        <v>1282</v>
      </c>
      <c r="C541" s="264">
        <v>55.4</v>
      </c>
      <c r="D541" s="264">
        <v>55.4</v>
      </c>
      <c r="E541" s="264">
        <v>55.4</v>
      </c>
      <c r="F541" s="264"/>
      <c r="G541" s="264"/>
      <c r="H541" s="264"/>
      <c r="I541" s="264"/>
      <c r="J541" s="264"/>
      <c r="K541" s="264"/>
      <c r="L541" s="264"/>
      <c r="M541" s="264"/>
      <c r="N541" s="260"/>
    </row>
    <row r="542" hidden="1" spans="1:14">
      <c r="A542" s="258"/>
      <c r="B542" s="46" t="s">
        <v>1283</v>
      </c>
      <c r="C542" s="264">
        <v>0.8</v>
      </c>
      <c r="D542" s="264">
        <v>0.8</v>
      </c>
      <c r="E542" s="264">
        <v>0.8</v>
      </c>
      <c r="F542" s="264"/>
      <c r="G542" s="264"/>
      <c r="H542" s="264"/>
      <c r="I542" s="264"/>
      <c r="J542" s="264"/>
      <c r="K542" s="264"/>
      <c r="L542" s="264"/>
      <c r="M542" s="264"/>
      <c r="N542" s="260"/>
    </row>
    <row r="543" hidden="1" spans="1:14">
      <c r="A543" s="258"/>
      <c r="B543" s="46" t="s">
        <v>1284</v>
      </c>
      <c r="C543" s="264">
        <v>187.1</v>
      </c>
      <c r="D543" s="264">
        <v>187.1</v>
      </c>
      <c r="E543" s="264">
        <v>187.1</v>
      </c>
      <c r="F543" s="264"/>
      <c r="G543" s="264"/>
      <c r="H543" s="264"/>
      <c r="I543" s="264"/>
      <c r="J543" s="264"/>
      <c r="K543" s="264"/>
      <c r="L543" s="264"/>
      <c r="M543" s="264"/>
      <c r="N543" s="260"/>
    </row>
    <row r="544" spans="1:14">
      <c r="A544" s="258" t="s">
        <v>1285</v>
      </c>
      <c r="B544" s="46" t="s">
        <v>606</v>
      </c>
      <c r="C544" s="264">
        <v>1273.3</v>
      </c>
      <c r="D544" s="264">
        <v>1273.3</v>
      </c>
      <c r="E544" s="264">
        <v>1273.3</v>
      </c>
      <c r="F544" s="264"/>
      <c r="G544" s="264"/>
      <c r="H544" s="264"/>
      <c r="I544" s="264"/>
      <c r="J544" s="264"/>
      <c r="K544" s="264"/>
      <c r="L544" s="264"/>
      <c r="M544" s="264"/>
      <c r="N544" s="263" t="s">
        <v>530</v>
      </c>
    </row>
    <row r="545" hidden="1" spans="1:14">
      <c r="A545" s="258"/>
      <c r="B545" s="46" t="s">
        <v>1286</v>
      </c>
      <c r="C545" s="264">
        <v>97.4</v>
      </c>
      <c r="D545" s="264">
        <v>97.4</v>
      </c>
      <c r="E545" s="264">
        <v>97.4</v>
      </c>
      <c r="F545" s="264"/>
      <c r="G545" s="264"/>
      <c r="H545" s="264"/>
      <c r="I545" s="264"/>
      <c r="J545" s="264"/>
      <c r="K545" s="264"/>
      <c r="L545" s="264"/>
      <c r="M545" s="264"/>
      <c r="N545" s="260"/>
    </row>
    <row r="546" hidden="1" spans="1:14">
      <c r="A546" s="258"/>
      <c r="B546" s="46" t="s">
        <v>1287</v>
      </c>
      <c r="C546" s="264">
        <v>16.2</v>
      </c>
      <c r="D546" s="264">
        <v>16.2</v>
      </c>
      <c r="E546" s="264">
        <v>16.2</v>
      </c>
      <c r="F546" s="264"/>
      <c r="G546" s="264"/>
      <c r="H546" s="264"/>
      <c r="I546" s="264"/>
      <c r="J546" s="264"/>
      <c r="K546" s="264"/>
      <c r="L546" s="264"/>
      <c r="M546" s="264"/>
      <c r="N546" s="260"/>
    </row>
    <row r="547" hidden="1" spans="1:14">
      <c r="A547" s="258"/>
      <c r="B547" s="46" t="s">
        <v>1288</v>
      </c>
      <c r="C547" s="264">
        <v>8.7</v>
      </c>
      <c r="D547" s="264">
        <v>8.7</v>
      </c>
      <c r="E547" s="264">
        <v>8.7</v>
      </c>
      <c r="F547" s="264"/>
      <c r="G547" s="264"/>
      <c r="H547" s="264"/>
      <c r="I547" s="264"/>
      <c r="J547" s="264"/>
      <c r="K547" s="264"/>
      <c r="L547" s="264"/>
      <c r="M547" s="264"/>
      <c r="N547" s="260"/>
    </row>
    <row r="548" hidden="1" spans="1:14">
      <c r="A548" s="258"/>
      <c r="B548" s="46" t="s">
        <v>1289</v>
      </c>
      <c r="C548" s="264">
        <v>0.2</v>
      </c>
      <c r="D548" s="264">
        <v>0.2</v>
      </c>
      <c r="E548" s="264">
        <v>0.2</v>
      </c>
      <c r="F548" s="264"/>
      <c r="G548" s="264"/>
      <c r="H548" s="264"/>
      <c r="I548" s="264"/>
      <c r="J548" s="264"/>
      <c r="K548" s="264"/>
      <c r="L548" s="264"/>
      <c r="M548" s="264"/>
      <c r="N548" s="260"/>
    </row>
    <row r="549" hidden="1" spans="1:14">
      <c r="A549" s="258"/>
      <c r="B549" s="46" t="s">
        <v>1290</v>
      </c>
      <c r="C549" s="262">
        <v>1.1</v>
      </c>
      <c r="D549" s="262">
        <v>1.1</v>
      </c>
      <c r="E549" s="262">
        <v>1.1</v>
      </c>
      <c r="F549" s="262"/>
      <c r="G549" s="262"/>
      <c r="H549" s="262"/>
      <c r="I549" s="262"/>
      <c r="J549" s="262"/>
      <c r="K549" s="262"/>
      <c r="L549" s="262"/>
      <c r="M549" s="262"/>
      <c r="N549" s="263"/>
    </row>
    <row r="550" hidden="1" spans="1:14">
      <c r="A550" s="258"/>
      <c r="B550" s="46" t="s">
        <v>865</v>
      </c>
      <c r="C550" s="264">
        <v>8</v>
      </c>
      <c r="D550" s="264">
        <v>8</v>
      </c>
      <c r="E550" s="264">
        <v>8</v>
      </c>
      <c r="F550" s="264"/>
      <c r="G550" s="264"/>
      <c r="H550" s="264"/>
      <c r="I550" s="264"/>
      <c r="J550" s="264"/>
      <c r="K550" s="264"/>
      <c r="L550" s="264"/>
      <c r="M550" s="264"/>
      <c r="N550" s="260"/>
    </row>
    <row r="551" hidden="1" spans="1:14">
      <c r="A551" s="258"/>
      <c r="B551" s="46" t="s">
        <v>862</v>
      </c>
      <c r="C551" s="264">
        <v>30.2</v>
      </c>
      <c r="D551" s="264">
        <v>30.2</v>
      </c>
      <c r="E551" s="264">
        <v>30.2</v>
      </c>
      <c r="F551" s="264"/>
      <c r="G551" s="264"/>
      <c r="H551" s="264"/>
      <c r="I551" s="264"/>
      <c r="J551" s="264"/>
      <c r="K551" s="264"/>
      <c r="L551" s="264"/>
      <c r="M551" s="264"/>
      <c r="N551" s="260"/>
    </row>
    <row r="552" hidden="1" spans="1:14">
      <c r="A552" s="258"/>
      <c r="B552" s="46" t="s">
        <v>1291</v>
      </c>
      <c r="C552" s="264">
        <v>74.1</v>
      </c>
      <c r="D552" s="264">
        <v>74.1</v>
      </c>
      <c r="E552" s="264">
        <v>74.1</v>
      </c>
      <c r="F552" s="264"/>
      <c r="G552" s="264"/>
      <c r="H552" s="264"/>
      <c r="I552" s="264"/>
      <c r="J552" s="264"/>
      <c r="K552" s="264"/>
      <c r="L552" s="264"/>
      <c r="M552" s="264"/>
      <c r="N552" s="260"/>
    </row>
    <row r="553" hidden="1" spans="1:14">
      <c r="A553" s="258"/>
      <c r="B553" s="46" t="s">
        <v>1292</v>
      </c>
      <c r="C553" s="264">
        <v>0.5</v>
      </c>
      <c r="D553" s="264">
        <v>0.5</v>
      </c>
      <c r="E553" s="264">
        <v>0.5</v>
      </c>
      <c r="F553" s="264"/>
      <c r="G553" s="264"/>
      <c r="H553" s="264"/>
      <c r="I553" s="264"/>
      <c r="J553" s="264"/>
      <c r="K553" s="264"/>
      <c r="L553" s="264"/>
      <c r="M553" s="264"/>
      <c r="N553" s="260"/>
    </row>
    <row r="554" hidden="1" spans="1:14">
      <c r="A554" s="258"/>
      <c r="B554" s="46" t="s">
        <v>1293</v>
      </c>
      <c r="C554" s="264">
        <v>224.9</v>
      </c>
      <c r="D554" s="264">
        <v>224.9</v>
      </c>
      <c r="E554" s="264">
        <v>224.9</v>
      </c>
      <c r="F554" s="264"/>
      <c r="G554" s="264"/>
      <c r="H554" s="264"/>
      <c r="I554" s="264"/>
      <c r="J554" s="264"/>
      <c r="K554" s="264"/>
      <c r="L554" s="264"/>
      <c r="M554" s="264"/>
      <c r="N554" s="260"/>
    </row>
    <row r="555" hidden="1" spans="1:14">
      <c r="A555" s="258"/>
      <c r="B555" s="46" t="s">
        <v>1294</v>
      </c>
      <c r="C555" s="264">
        <v>812</v>
      </c>
      <c r="D555" s="264">
        <v>812</v>
      </c>
      <c r="E555" s="264">
        <v>812</v>
      </c>
      <c r="F555" s="264"/>
      <c r="G555" s="264"/>
      <c r="H555" s="264"/>
      <c r="I555" s="264"/>
      <c r="J555" s="264"/>
      <c r="K555" s="264"/>
      <c r="L555" s="264"/>
      <c r="M555" s="264"/>
      <c r="N555" s="260"/>
    </row>
    <row r="556" spans="1:14">
      <c r="A556" s="258" t="s">
        <v>1295</v>
      </c>
      <c r="B556" s="46" t="s">
        <v>607</v>
      </c>
      <c r="C556" s="264">
        <v>1257</v>
      </c>
      <c r="D556" s="264">
        <v>1257</v>
      </c>
      <c r="E556" s="264">
        <v>1257</v>
      </c>
      <c r="F556" s="264"/>
      <c r="G556" s="264"/>
      <c r="H556" s="264"/>
      <c r="I556" s="264"/>
      <c r="J556" s="264"/>
      <c r="K556" s="264"/>
      <c r="L556" s="264"/>
      <c r="M556" s="264"/>
      <c r="N556" s="263" t="s">
        <v>530</v>
      </c>
    </row>
    <row r="557" hidden="1" spans="1:14">
      <c r="A557" s="258"/>
      <c r="B557" s="46" t="s">
        <v>1296</v>
      </c>
      <c r="C557" s="264">
        <v>217.8</v>
      </c>
      <c r="D557" s="264">
        <v>217.8</v>
      </c>
      <c r="E557" s="264">
        <v>217.8</v>
      </c>
      <c r="F557" s="264"/>
      <c r="G557" s="264"/>
      <c r="H557" s="264"/>
      <c r="I557" s="264"/>
      <c r="J557" s="264"/>
      <c r="K557" s="264"/>
      <c r="L557" s="264"/>
      <c r="M557" s="264"/>
      <c r="N557" s="260"/>
    </row>
    <row r="558" hidden="1" spans="1:14">
      <c r="A558" s="258"/>
      <c r="B558" s="46" t="s">
        <v>862</v>
      </c>
      <c r="C558" s="264">
        <v>125.3</v>
      </c>
      <c r="D558" s="264">
        <v>125.3</v>
      </c>
      <c r="E558" s="264">
        <v>125.3</v>
      </c>
      <c r="F558" s="264"/>
      <c r="G558" s="264"/>
      <c r="H558" s="264"/>
      <c r="I558" s="264"/>
      <c r="J558" s="264"/>
      <c r="K558" s="264"/>
      <c r="L558" s="264"/>
      <c r="M558" s="264"/>
      <c r="N558" s="260"/>
    </row>
    <row r="559" hidden="1" spans="1:14">
      <c r="A559" s="258"/>
      <c r="B559" s="46" t="s">
        <v>865</v>
      </c>
      <c r="C559" s="264">
        <v>6</v>
      </c>
      <c r="D559" s="264">
        <v>6</v>
      </c>
      <c r="E559" s="264">
        <v>6</v>
      </c>
      <c r="F559" s="264"/>
      <c r="G559" s="264"/>
      <c r="H559" s="264"/>
      <c r="I559" s="264"/>
      <c r="J559" s="264"/>
      <c r="K559" s="264"/>
      <c r="L559" s="264"/>
      <c r="M559" s="264"/>
      <c r="N559" s="260"/>
    </row>
    <row r="560" hidden="1" spans="1:14">
      <c r="A560" s="258"/>
      <c r="B560" s="46" t="s">
        <v>1297</v>
      </c>
      <c r="C560" s="264">
        <v>4</v>
      </c>
      <c r="D560" s="264">
        <v>4</v>
      </c>
      <c r="E560" s="264">
        <v>4</v>
      </c>
      <c r="F560" s="264"/>
      <c r="G560" s="264"/>
      <c r="H560" s="264"/>
      <c r="I560" s="264"/>
      <c r="J560" s="264"/>
      <c r="K560" s="264"/>
      <c r="L560" s="264"/>
      <c r="M560" s="264"/>
      <c r="N560" s="260"/>
    </row>
    <row r="561" hidden="1" spans="1:14">
      <c r="A561" s="258"/>
      <c r="B561" s="46" t="s">
        <v>1298</v>
      </c>
      <c r="C561" s="264">
        <v>715</v>
      </c>
      <c r="D561" s="264">
        <v>715</v>
      </c>
      <c r="E561" s="264">
        <v>715</v>
      </c>
      <c r="F561" s="264"/>
      <c r="G561" s="264"/>
      <c r="H561" s="264"/>
      <c r="I561" s="264"/>
      <c r="J561" s="264"/>
      <c r="K561" s="264"/>
      <c r="L561" s="264"/>
      <c r="M561" s="264"/>
      <c r="N561" s="260"/>
    </row>
    <row r="562" hidden="1" spans="1:14">
      <c r="A562" s="258"/>
      <c r="B562" s="46" t="s">
        <v>1299</v>
      </c>
      <c r="C562" s="262">
        <v>1</v>
      </c>
      <c r="D562" s="262">
        <v>1</v>
      </c>
      <c r="E562" s="262">
        <v>1</v>
      </c>
      <c r="F562" s="262"/>
      <c r="G562" s="262"/>
      <c r="H562" s="262"/>
      <c r="I562" s="262"/>
      <c r="J562" s="262"/>
      <c r="K562" s="262"/>
      <c r="L562" s="262"/>
      <c r="M562" s="262"/>
      <c r="N562" s="263"/>
    </row>
    <row r="563" hidden="1" spans="1:14">
      <c r="A563" s="258"/>
      <c r="B563" s="46" t="s">
        <v>1300</v>
      </c>
      <c r="C563" s="264">
        <v>14.3</v>
      </c>
      <c r="D563" s="264">
        <v>14.3</v>
      </c>
      <c r="E563" s="264">
        <v>14.3</v>
      </c>
      <c r="F563" s="264"/>
      <c r="G563" s="264"/>
      <c r="H563" s="264"/>
      <c r="I563" s="264"/>
      <c r="J563" s="264"/>
      <c r="K563" s="264"/>
      <c r="L563" s="264"/>
      <c r="M563" s="264"/>
      <c r="N563" s="260"/>
    </row>
    <row r="564" hidden="1" spans="1:14">
      <c r="A564" s="258"/>
      <c r="B564" s="46" t="s">
        <v>1301</v>
      </c>
      <c r="C564" s="264">
        <v>19.2</v>
      </c>
      <c r="D564" s="264">
        <v>19.2</v>
      </c>
      <c r="E564" s="264">
        <v>19.2</v>
      </c>
      <c r="F564" s="264"/>
      <c r="G564" s="264"/>
      <c r="H564" s="264"/>
      <c r="I564" s="264"/>
      <c r="J564" s="264"/>
      <c r="K564" s="264"/>
      <c r="L564" s="264"/>
      <c r="M564" s="264"/>
      <c r="N564" s="260"/>
    </row>
    <row r="565" hidden="1" spans="1:14">
      <c r="A565" s="258"/>
      <c r="B565" s="46" t="s">
        <v>1302</v>
      </c>
      <c r="C565" s="264">
        <v>63.4</v>
      </c>
      <c r="D565" s="264">
        <v>63.4</v>
      </c>
      <c r="E565" s="264">
        <v>63.4</v>
      </c>
      <c r="F565" s="264"/>
      <c r="G565" s="264"/>
      <c r="H565" s="264"/>
      <c r="I565" s="264"/>
      <c r="J565" s="264"/>
      <c r="K565" s="264"/>
      <c r="L565" s="264"/>
      <c r="M565" s="264"/>
      <c r="N565" s="260"/>
    </row>
    <row r="566" hidden="1" spans="1:14">
      <c r="A566" s="258"/>
      <c r="B566" s="46" t="s">
        <v>1006</v>
      </c>
      <c r="C566" s="264">
        <v>5.1</v>
      </c>
      <c r="D566" s="264">
        <v>5.1</v>
      </c>
      <c r="E566" s="264">
        <v>5.1</v>
      </c>
      <c r="F566" s="264"/>
      <c r="G566" s="264"/>
      <c r="H566" s="264"/>
      <c r="I566" s="264"/>
      <c r="J566" s="264"/>
      <c r="K566" s="264"/>
      <c r="L566" s="264"/>
      <c r="M566" s="264"/>
      <c r="N566" s="260"/>
    </row>
    <row r="567" hidden="1" spans="1:14">
      <c r="A567" s="258"/>
      <c r="B567" s="46" t="s">
        <v>1303</v>
      </c>
      <c r="C567" s="264">
        <v>85.8</v>
      </c>
      <c r="D567" s="264">
        <v>85.8</v>
      </c>
      <c r="E567" s="264">
        <v>85.8</v>
      </c>
      <c r="F567" s="264"/>
      <c r="G567" s="264"/>
      <c r="H567" s="264"/>
      <c r="I567" s="264"/>
      <c r="J567" s="264"/>
      <c r="K567" s="264"/>
      <c r="L567" s="264"/>
      <c r="M567" s="264"/>
      <c r="N567" s="260"/>
    </row>
    <row r="568" spans="1:14">
      <c r="A568" s="258" t="s">
        <v>1304</v>
      </c>
      <c r="B568" s="46" t="s">
        <v>608</v>
      </c>
      <c r="C568" s="264">
        <v>738.2</v>
      </c>
      <c r="D568" s="264">
        <v>738.2</v>
      </c>
      <c r="E568" s="264">
        <v>738.2</v>
      </c>
      <c r="F568" s="264"/>
      <c r="G568" s="264"/>
      <c r="H568" s="264"/>
      <c r="I568" s="264"/>
      <c r="J568" s="264"/>
      <c r="K568" s="264"/>
      <c r="L568" s="264"/>
      <c r="M568" s="264"/>
      <c r="N568" s="263" t="s">
        <v>530</v>
      </c>
    </row>
    <row r="569" hidden="1" spans="1:14">
      <c r="A569" s="258"/>
      <c r="B569" s="46" t="s">
        <v>1305</v>
      </c>
      <c r="C569" s="264">
        <v>1.7</v>
      </c>
      <c r="D569" s="264">
        <v>1.7</v>
      </c>
      <c r="E569" s="264">
        <v>1.7</v>
      </c>
      <c r="F569" s="264"/>
      <c r="G569" s="264"/>
      <c r="H569" s="264"/>
      <c r="I569" s="264"/>
      <c r="J569" s="264"/>
      <c r="K569" s="264"/>
      <c r="L569" s="264"/>
      <c r="M569" s="264"/>
      <c r="N569" s="260"/>
    </row>
    <row r="570" hidden="1" spans="1:14">
      <c r="A570" s="258"/>
      <c r="B570" s="46" t="s">
        <v>862</v>
      </c>
      <c r="C570" s="264">
        <v>49</v>
      </c>
      <c r="D570" s="264">
        <v>49</v>
      </c>
      <c r="E570" s="264">
        <v>49</v>
      </c>
      <c r="F570" s="264"/>
      <c r="G570" s="264"/>
      <c r="H570" s="264"/>
      <c r="I570" s="264"/>
      <c r="J570" s="264"/>
      <c r="K570" s="264"/>
      <c r="L570" s="264"/>
      <c r="M570" s="264"/>
      <c r="N570" s="260"/>
    </row>
    <row r="571" hidden="1" spans="1:14">
      <c r="A571" s="258"/>
      <c r="B571" s="46" t="s">
        <v>1306</v>
      </c>
      <c r="C571" s="264">
        <v>453.3</v>
      </c>
      <c r="D571" s="264">
        <v>453.3</v>
      </c>
      <c r="E571" s="264">
        <v>453.3</v>
      </c>
      <c r="F571" s="264"/>
      <c r="G571" s="264"/>
      <c r="H571" s="264"/>
      <c r="I571" s="264"/>
      <c r="J571" s="264"/>
      <c r="K571" s="264"/>
      <c r="L571" s="264"/>
      <c r="M571" s="264"/>
      <c r="N571" s="260"/>
    </row>
    <row r="572" hidden="1" spans="1:14">
      <c r="A572" s="258"/>
      <c r="B572" s="46" t="s">
        <v>1307</v>
      </c>
      <c r="C572" s="264">
        <v>135</v>
      </c>
      <c r="D572" s="264">
        <v>135</v>
      </c>
      <c r="E572" s="264">
        <v>135</v>
      </c>
      <c r="F572" s="264"/>
      <c r="G572" s="264"/>
      <c r="H572" s="264"/>
      <c r="I572" s="264"/>
      <c r="J572" s="264"/>
      <c r="K572" s="264"/>
      <c r="L572" s="264"/>
      <c r="M572" s="264"/>
      <c r="N572" s="260"/>
    </row>
    <row r="573" hidden="1" spans="1:14">
      <c r="A573" s="258"/>
      <c r="B573" s="46" t="s">
        <v>1308</v>
      </c>
      <c r="C573" s="264">
        <v>54.4</v>
      </c>
      <c r="D573" s="264">
        <v>54.4</v>
      </c>
      <c r="E573" s="264">
        <v>54.4</v>
      </c>
      <c r="F573" s="264"/>
      <c r="G573" s="264"/>
      <c r="H573" s="264"/>
      <c r="I573" s="264"/>
      <c r="J573" s="264"/>
      <c r="K573" s="264"/>
      <c r="L573" s="264"/>
      <c r="M573" s="264"/>
      <c r="N573" s="260"/>
    </row>
    <row r="574" hidden="1" spans="1:14">
      <c r="A574" s="258"/>
      <c r="B574" s="46" t="s">
        <v>1309</v>
      </c>
      <c r="C574" s="264">
        <v>0.3</v>
      </c>
      <c r="D574" s="264">
        <v>0.3</v>
      </c>
      <c r="E574" s="264">
        <v>0.3</v>
      </c>
      <c r="F574" s="264"/>
      <c r="G574" s="264"/>
      <c r="H574" s="264"/>
      <c r="I574" s="264"/>
      <c r="J574" s="264"/>
      <c r="K574" s="264"/>
      <c r="L574" s="264"/>
      <c r="M574" s="264"/>
      <c r="N574" s="260"/>
    </row>
    <row r="575" hidden="1" spans="1:14">
      <c r="A575" s="258"/>
      <c r="B575" s="46" t="s">
        <v>1310</v>
      </c>
      <c r="C575" s="262">
        <v>9.1</v>
      </c>
      <c r="D575" s="262">
        <v>9.1</v>
      </c>
      <c r="E575" s="262">
        <v>9.1</v>
      </c>
      <c r="F575" s="262"/>
      <c r="G575" s="262"/>
      <c r="H575" s="262"/>
      <c r="I575" s="262"/>
      <c r="J575" s="262"/>
      <c r="K575" s="262"/>
      <c r="L575" s="262"/>
      <c r="M575" s="262"/>
      <c r="N575" s="263"/>
    </row>
    <row r="576" hidden="1" spans="1:14">
      <c r="A576" s="258"/>
      <c r="B576" s="46" t="s">
        <v>865</v>
      </c>
      <c r="C576" s="264">
        <v>6</v>
      </c>
      <c r="D576" s="264">
        <v>6</v>
      </c>
      <c r="E576" s="264">
        <v>6</v>
      </c>
      <c r="F576" s="264"/>
      <c r="G576" s="264"/>
      <c r="H576" s="264"/>
      <c r="I576" s="264"/>
      <c r="J576" s="264"/>
      <c r="K576" s="264"/>
      <c r="L576" s="264"/>
      <c r="M576" s="264"/>
      <c r="N576" s="260"/>
    </row>
    <row r="577" hidden="1" spans="1:14">
      <c r="A577" s="258"/>
      <c r="B577" s="46" t="s">
        <v>1311</v>
      </c>
      <c r="C577" s="264">
        <v>0.7</v>
      </c>
      <c r="D577" s="264">
        <v>0.7</v>
      </c>
      <c r="E577" s="264">
        <v>0.7</v>
      </c>
      <c r="F577" s="264"/>
      <c r="G577" s="264"/>
      <c r="H577" s="264"/>
      <c r="I577" s="264"/>
      <c r="J577" s="264"/>
      <c r="K577" s="264"/>
      <c r="L577" s="264"/>
      <c r="M577" s="264"/>
      <c r="N577" s="260"/>
    </row>
    <row r="578" hidden="1" spans="1:14">
      <c r="A578" s="258"/>
      <c r="B578" s="46" t="s">
        <v>1312</v>
      </c>
      <c r="C578" s="264">
        <v>28.9</v>
      </c>
      <c r="D578" s="264">
        <v>28.9</v>
      </c>
      <c r="E578" s="264">
        <v>28.9</v>
      </c>
      <c r="F578" s="264"/>
      <c r="G578" s="264"/>
      <c r="H578" s="264"/>
      <c r="I578" s="264"/>
      <c r="J578" s="264"/>
      <c r="K578" s="264"/>
      <c r="L578" s="264"/>
      <c r="M578" s="264"/>
      <c r="N578" s="260"/>
    </row>
    <row r="579" spans="1:14">
      <c r="A579" s="258" t="s">
        <v>1313</v>
      </c>
      <c r="B579" s="46" t="s">
        <v>609</v>
      </c>
      <c r="C579" s="264">
        <v>872.3</v>
      </c>
      <c r="D579" s="264">
        <v>872.3</v>
      </c>
      <c r="E579" s="264">
        <v>872.3</v>
      </c>
      <c r="F579" s="264"/>
      <c r="G579" s="264"/>
      <c r="H579" s="264"/>
      <c r="I579" s="264"/>
      <c r="J579" s="264"/>
      <c r="K579" s="264"/>
      <c r="L579" s="264"/>
      <c r="M579" s="264"/>
      <c r="N579" s="263" t="s">
        <v>530</v>
      </c>
    </row>
    <row r="580" hidden="1" spans="1:14">
      <c r="A580" s="258"/>
      <c r="B580" s="46" t="s">
        <v>1314</v>
      </c>
      <c r="C580" s="264">
        <v>60.8</v>
      </c>
      <c r="D580" s="264">
        <v>60.8</v>
      </c>
      <c r="E580" s="264">
        <v>60.8</v>
      </c>
      <c r="F580" s="264"/>
      <c r="G580" s="264"/>
      <c r="H580" s="264"/>
      <c r="I580" s="264"/>
      <c r="J580" s="264"/>
      <c r="K580" s="264"/>
      <c r="L580" s="264"/>
      <c r="M580" s="264"/>
      <c r="N580" s="260"/>
    </row>
    <row r="581" hidden="1" spans="1:14">
      <c r="A581" s="258"/>
      <c r="B581" s="46" t="s">
        <v>1315</v>
      </c>
      <c r="C581" s="264">
        <v>1</v>
      </c>
      <c r="D581" s="264">
        <v>1</v>
      </c>
      <c r="E581" s="264">
        <v>1</v>
      </c>
      <c r="F581" s="264"/>
      <c r="G581" s="264"/>
      <c r="H581" s="264"/>
      <c r="I581" s="264"/>
      <c r="J581" s="264"/>
      <c r="K581" s="264"/>
      <c r="L581" s="264"/>
      <c r="M581" s="264"/>
      <c r="N581" s="260"/>
    </row>
    <row r="582" hidden="1" spans="1:14">
      <c r="A582" s="258"/>
      <c r="B582" s="46" t="s">
        <v>1316</v>
      </c>
      <c r="C582" s="264">
        <v>34</v>
      </c>
      <c r="D582" s="264">
        <v>34</v>
      </c>
      <c r="E582" s="264">
        <v>34</v>
      </c>
      <c r="F582" s="264"/>
      <c r="G582" s="264"/>
      <c r="H582" s="264"/>
      <c r="I582" s="264"/>
      <c r="J582" s="264"/>
      <c r="K582" s="264"/>
      <c r="L582" s="264"/>
      <c r="M582" s="264"/>
      <c r="N582" s="260"/>
    </row>
    <row r="583" hidden="1" spans="1:14">
      <c r="A583" s="258"/>
      <c r="B583" s="46" t="s">
        <v>1317</v>
      </c>
      <c r="C583" s="264">
        <v>10.1</v>
      </c>
      <c r="D583" s="264">
        <v>10.1</v>
      </c>
      <c r="E583" s="264">
        <v>10.1</v>
      </c>
      <c r="F583" s="264"/>
      <c r="G583" s="264"/>
      <c r="H583" s="264"/>
      <c r="I583" s="264"/>
      <c r="J583" s="264"/>
      <c r="K583" s="264"/>
      <c r="L583" s="264"/>
      <c r="M583" s="264"/>
      <c r="N583" s="260"/>
    </row>
    <row r="584" hidden="1" spans="1:14">
      <c r="A584" s="258"/>
      <c r="B584" s="46" t="s">
        <v>865</v>
      </c>
      <c r="C584" s="264">
        <v>6</v>
      </c>
      <c r="D584" s="264">
        <v>6</v>
      </c>
      <c r="E584" s="264">
        <v>6</v>
      </c>
      <c r="F584" s="264"/>
      <c r="G584" s="264"/>
      <c r="H584" s="264"/>
      <c r="I584" s="264"/>
      <c r="J584" s="264"/>
      <c r="K584" s="264"/>
      <c r="L584" s="264"/>
      <c r="M584" s="264"/>
      <c r="N584" s="260"/>
    </row>
    <row r="585" hidden="1" spans="1:14">
      <c r="A585" s="258"/>
      <c r="B585" s="46" t="s">
        <v>1318</v>
      </c>
      <c r="C585" s="264">
        <v>0.6</v>
      </c>
      <c r="D585" s="264">
        <v>0.6</v>
      </c>
      <c r="E585" s="264">
        <v>0.6</v>
      </c>
      <c r="F585" s="264"/>
      <c r="G585" s="264"/>
      <c r="H585" s="264"/>
      <c r="I585" s="264"/>
      <c r="J585" s="264"/>
      <c r="K585" s="264"/>
      <c r="L585" s="264"/>
      <c r="M585" s="264"/>
      <c r="N585" s="260"/>
    </row>
    <row r="586" hidden="1" spans="1:14">
      <c r="A586" s="258"/>
      <c r="B586" s="46" t="s">
        <v>1319</v>
      </c>
      <c r="C586" s="264">
        <v>2.6</v>
      </c>
      <c r="D586" s="264">
        <v>2.6</v>
      </c>
      <c r="E586" s="264">
        <v>2.6</v>
      </c>
      <c r="F586" s="264"/>
      <c r="G586" s="264"/>
      <c r="H586" s="264"/>
      <c r="I586" s="264"/>
      <c r="J586" s="264"/>
      <c r="K586" s="264"/>
      <c r="L586" s="264"/>
      <c r="M586" s="264"/>
      <c r="N586" s="260"/>
    </row>
    <row r="587" hidden="1" spans="1:14">
      <c r="A587" s="258"/>
      <c r="B587" s="46" t="s">
        <v>1320</v>
      </c>
      <c r="C587" s="264">
        <v>154.3</v>
      </c>
      <c r="D587" s="264">
        <v>154.3</v>
      </c>
      <c r="E587" s="264">
        <v>154.3</v>
      </c>
      <c r="F587" s="264"/>
      <c r="G587" s="264"/>
      <c r="H587" s="264"/>
      <c r="I587" s="264"/>
      <c r="J587" s="264"/>
      <c r="K587" s="264"/>
      <c r="L587" s="264"/>
      <c r="M587" s="264"/>
      <c r="N587" s="260"/>
    </row>
    <row r="588" hidden="1" spans="1:14">
      <c r="A588" s="258"/>
      <c r="B588" s="46" t="s">
        <v>1321</v>
      </c>
      <c r="C588" s="262">
        <v>0.5</v>
      </c>
      <c r="D588" s="262">
        <v>0.5</v>
      </c>
      <c r="E588" s="262">
        <v>0.5</v>
      </c>
      <c r="F588" s="262"/>
      <c r="G588" s="262"/>
      <c r="H588" s="262"/>
      <c r="I588" s="262"/>
      <c r="J588" s="262"/>
      <c r="K588" s="262"/>
      <c r="L588" s="262"/>
      <c r="M588" s="262"/>
      <c r="N588" s="263"/>
    </row>
    <row r="589" hidden="1" spans="1:14">
      <c r="A589" s="258"/>
      <c r="B589" s="46" t="s">
        <v>1322</v>
      </c>
      <c r="C589" s="264">
        <v>21.8</v>
      </c>
      <c r="D589" s="264">
        <v>21.8</v>
      </c>
      <c r="E589" s="264">
        <v>21.8</v>
      </c>
      <c r="F589" s="264"/>
      <c r="G589" s="264"/>
      <c r="H589" s="264"/>
      <c r="I589" s="264"/>
      <c r="J589" s="264"/>
      <c r="K589" s="264"/>
      <c r="L589" s="264"/>
      <c r="M589" s="264"/>
      <c r="N589" s="260"/>
    </row>
    <row r="590" hidden="1" spans="1:14">
      <c r="A590" s="258"/>
      <c r="B590" s="46" t="s">
        <v>1323</v>
      </c>
      <c r="C590" s="264">
        <v>506.7</v>
      </c>
      <c r="D590" s="264">
        <v>506.7</v>
      </c>
      <c r="E590" s="264">
        <v>506.7</v>
      </c>
      <c r="F590" s="264"/>
      <c r="G590" s="264"/>
      <c r="H590" s="264"/>
      <c r="I590" s="264"/>
      <c r="J590" s="264"/>
      <c r="K590" s="264"/>
      <c r="L590" s="264"/>
      <c r="M590" s="264"/>
      <c r="N590" s="260"/>
    </row>
    <row r="591" hidden="1" spans="1:14">
      <c r="A591" s="258"/>
      <c r="B591" s="46" t="s">
        <v>862</v>
      </c>
      <c r="C591" s="264">
        <v>73.9</v>
      </c>
      <c r="D591" s="264">
        <v>73.9</v>
      </c>
      <c r="E591" s="264">
        <v>73.9</v>
      </c>
      <c r="F591" s="264"/>
      <c r="G591" s="264"/>
      <c r="H591" s="264"/>
      <c r="I591" s="264"/>
      <c r="J591" s="264"/>
      <c r="K591" s="264"/>
      <c r="L591" s="264"/>
      <c r="M591" s="264"/>
      <c r="N591" s="260"/>
    </row>
    <row r="592" spans="1:14">
      <c r="A592" s="258" t="s">
        <v>1324</v>
      </c>
      <c r="B592" s="46" t="s">
        <v>610</v>
      </c>
      <c r="C592" s="264">
        <v>304</v>
      </c>
      <c r="D592" s="264">
        <v>304</v>
      </c>
      <c r="E592" s="264">
        <v>304</v>
      </c>
      <c r="F592" s="264"/>
      <c r="G592" s="264"/>
      <c r="H592" s="264"/>
      <c r="I592" s="264"/>
      <c r="J592" s="264"/>
      <c r="K592" s="264"/>
      <c r="L592" s="264"/>
      <c r="M592" s="264"/>
      <c r="N592" s="263" t="s">
        <v>530</v>
      </c>
    </row>
    <row r="593" hidden="1" spans="1:14">
      <c r="A593" s="258"/>
      <c r="B593" s="46" t="s">
        <v>1325</v>
      </c>
      <c r="C593" s="264">
        <v>0.3</v>
      </c>
      <c r="D593" s="264">
        <v>0.3</v>
      </c>
      <c r="E593" s="264">
        <v>0.3</v>
      </c>
      <c r="F593" s="264"/>
      <c r="G593" s="264"/>
      <c r="H593" s="264"/>
      <c r="I593" s="264"/>
      <c r="J593" s="264"/>
      <c r="K593" s="264"/>
      <c r="L593" s="264"/>
      <c r="M593" s="264"/>
      <c r="N593" s="260"/>
    </row>
    <row r="594" hidden="1" spans="1:14">
      <c r="A594" s="258"/>
      <c r="B594" s="46" t="s">
        <v>1326</v>
      </c>
      <c r="C594" s="264">
        <v>12.2</v>
      </c>
      <c r="D594" s="264">
        <v>12.2</v>
      </c>
      <c r="E594" s="264">
        <v>12.2</v>
      </c>
      <c r="F594" s="264"/>
      <c r="G594" s="264"/>
      <c r="H594" s="264"/>
      <c r="I594" s="264"/>
      <c r="J594" s="264"/>
      <c r="K594" s="264"/>
      <c r="L594" s="264"/>
      <c r="M594" s="264"/>
      <c r="N594" s="260"/>
    </row>
    <row r="595" hidden="1" spans="1:14">
      <c r="A595" s="258"/>
      <c r="B595" s="46" t="s">
        <v>862</v>
      </c>
      <c r="C595" s="264">
        <v>9.1</v>
      </c>
      <c r="D595" s="264">
        <v>9.1</v>
      </c>
      <c r="E595" s="264">
        <v>9.1</v>
      </c>
      <c r="F595" s="264"/>
      <c r="G595" s="264"/>
      <c r="H595" s="264"/>
      <c r="I595" s="264"/>
      <c r="J595" s="264"/>
      <c r="K595" s="264"/>
      <c r="L595" s="264"/>
      <c r="M595" s="264"/>
      <c r="N595" s="260"/>
    </row>
    <row r="596" hidden="1" spans="1:14">
      <c r="A596" s="258"/>
      <c r="B596" s="46" t="s">
        <v>1327</v>
      </c>
      <c r="C596" s="264">
        <v>193.1</v>
      </c>
      <c r="D596" s="264">
        <v>193.1</v>
      </c>
      <c r="E596" s="264">
        <v>193.1</v>
      </c>
      <c r="F596" s="264"/>
      <c r="G596" s="264"/>
      <c r="H596" s="264"/>
      <c r="I596" s="264"/>
      <c r="J596" s="264"/>
      <c r="K596" s="264"/>
      <c r="L596" s="264"/>
      <c r="M596" s="264"/>
      <c r="N596" s="260"/>
    </row>
    <row r="597" hidden="1" spans="1:14">
      <c r="A597" s="258"/>
      <c r="B597" s="46" t="s">
        <v>1328</v>
      </c>
      <c r="C597" s="264">
        <v>1.3</v>
      </c>
      <c r="D597" s="264">
        <v>1.3</v>
      </c>
      <c r="E597" s="264">
        <v>1.3</v>
      </c>
      <c r="F597" s="264"/>
      <c r="G597" s="264"/>
      <c r="H597" s="264"/>
      <c r="I597" s="264"/>
      <c r="J597" s="264"/>
      <c r="K597" s="264"/>
      <c r="L597" s="264"/>
      <c r="M597" s="264"/>
      <c r="N597" s="260"/>
    </row>
    <row r="598" hidden="1" spans="1:14">
      <c r="A598" s="258"/>
      <c r="B598" s="46" t="s">
        <v>1329</v>
      </c>
      <c r="C598" s="264">
        <v>3.9</v>
      </c>
      <c r="D598" s="264">
        <v>3.9</v>
      </c>
      <c r="E598" s="264">
        <v>3.9</v>
      </c>
      <c r="F598" s="264"/>
      <c r="G598" s="264"/>
      <c r="H598" s="264"/>
      <c r="I598" s="264"/>
      <c r="J598" s="264"/>
      <c r="K598" s="264"/>
      <c r="L598" s="264"/>
      <c r="M598" s="264"/>
      <c r="N598" s="260"/>
    </row>
    <row r="599" hidden="1" spans="1:14">
      <c r="A599" s="258"/>
      <c r="B599" s="46" t="s">
        <v>1330</v>
      </c>
      <c r="C599" s="264">
        <v>23.2</v>
      </c>
      <c r="D599" s="264">
        <v>23.2</v>
      </c>
      <c r="E599" s="264">
        <v>23.2</v>
      </c>
      <c r="F599" s="264"/>
      <c r="G599" s="264"/>
      <c r="H599" s="264"/>
      <c r="I599" s="264"/>
      <c r="J599" s="264"/>
      <c r="K599" s="264"/>
      <c r="L599" s="264"/>
      <c r="M599" s="264"/>
      <c r="N599" s="260"/>
    </row>
    <row r="600" hidden="1" spans="1:14">
      <c r="A600" s="258"/>
      <c r="B600" s="46" t="s">
        <v>865</v>
      </c>
      <c r="C600" s="262">
        <v>6</v>
      </c>
      <c r="D600" s="262">
        <v>6</v>
      </c>
      <c r="E600" s="262">
        <v>6</v>
      </c>
      <c r="F600" s="262"/>
      <c r="G600" s="262"/>
      <c r="H600" s="262"/>
      <c r="I600" s="262"/>
      <c r="J600" s="262"/>
      <c r="K600" s="262"/>
      <c r="L600" s="262"/>
      <c r="M600" s="262"/>
      <c r="N600" s="263"/>
    </row>
    <row r="601" hidden="1" spans="1:14">
      <c r="A601" s="258"/>
      <c r="B601" s="46" t="s">
        <v>1331</v>
      </c>
      <c r="C601" s="264">
        <v>55</v>
      </c>
      <c r="D601" s="264">
        <v>55</v>
      </c>
      <c r="E601" s="264">
        <v>55</v>
      </c>
      <c r="F601" s="264"/>
      <c r="G601" s="264"/>
      <c r="H601" s="264"/>
      <c r="I601" s="264"/>
      <c r="J601" s="264"/>
      <c r="K601" s="264"/>
      <c r="L601" s="264"/>
      <c r="M601" s="264"/>
      <c r="N601" s="260"/>
    </row>
    <row r="602" spans="1:14">
      <c r="A602" s="258" t="s">
        <v>1332</v>
      </c>
      <c r="B602" s="46" t="s">
        <v>611</v>
      </c>
      <c r="C602" s="264">
        <v>1436.4</v>
      </c>
      <c r="D602" s="264">
        <v>1436.4</v>
      </c>
      <c r="E602" s="264">
        <v>1436.4</v>
      </c>
      <c r="F602" s="264"/>
      <c r="G602" s="264"/>
      <c r="H602" s="264"/>
      <c r="I602" s="264"/>
      <c r="J602" s="264"/>
      <c r="K602" s="264"/>
      <c r="L602" s="264"/>
      <c r="M602" s="264"/>
      <c r="N602" s="263" t="s">
        <v>530</v>
      </c>
    </row>
    <row r="603" hidden="1" spans="1:14">
      <c r="A603" s="258"/>
      <c r="B603" s="46" t="s">
        <v>1333</v>
      </c>
      <c r="C603" s="264">
        <v>3.1</v>
      </c>
      <c r="D603" s="264">
        <v>3.1</v>
      </c>
      <c r="E603" s="264">
        <v>3.1</v>
      </c>
      <c r="F603" s="264"/>
      <c r="G603" s="264"/>
      <c r="H603" s="264"/>
      <c r="I603" s="264"/>
      <c r="J603" s="264"/>
      <c r="K603" s="264"/>
      <c r="L603" s="264"/>
      <c r="M603" s="264"/>
      <c r="N603" s="260"/>
    </row>
    <row r="604" hidden="1" spans="1:14">
      <c r="A604" s="258"/>
      <c r="B604" s="46" t="s">
        <v>1334</v>
      </c>
      <c r="C604" s="264">
        <v>251.6</v>
      </c>
      <c r="D604" s="264">
        <v>251.6</v>
      </c>
      <c r="E604" s="264">
        <v>251.6</v>
      </c>
      <c r="F604" s="264"/>
      <c r="G604" s="264"/>
      <c r="H604" s="264"/>
      <c r="I604" s="264"/>
      <c r="J604" s="264"/>
      <c r="K604" s="264"/>
      <c r="L604" s="264"/>
      <c r="M604" s="264"/>
      <c r="N604" s="260"/>
    </row>
    <row r="605" hidden="1" spans="1:14">
      <c r="A605" s="258"/>
      <c r="B605" s="46" t="s">
        <v>1335</v>
      </c>
      <c r="C605" s="264">
        <v>0.6</v>
      </c>
      <c r="D605" s="264">
        <v>0.6</v>
      </c>
      <c r="E605" s="264">
        <v>0.6</v>
      </c>
      <c r="F605" s="264"/>
      <c r="G605" s="264"/>
      <c r="H605" s="264"/>
      <c r="I605" s="264"/>
      <c r="J605" s="264"/>
      <c r="K605" s="264"/>
      <c r="L605" s="264"/>
      <c r="M605" s="264"/>
      <c r="N605" s="260"/>
    </row>
    <row r="606" hidden="1" spans="1:14">
      <c r="A606" s="258"/>
      <c r="B606" s="46" t="s">
        <v>862</v>
      </c>
      <c r="C606" s="264">
        <v>202.7</v>
      </c>
      <c r="D606" s="264">
        <v>202.7</v>
      </c>
      <c r="E606" s="264">
        <v>202.7</v>
      </c>
      <c r="F606" s="264"/>
      <c r="G606" s="264"/>
      <c r="H606" s="264"/>
      <c r="I606" s="264"/>
      <c r="J606" s="264"/>
      <c r="K606" s="264"/>
      <c r="L606" s="264"/>
      <c r="M606" s="264"/>
      <c r="N606" s="260"/>
    </row>
    <row r="607" hidden="1" spans="1:14">
      <c r="A607" s="258"/>
      <c r="B607" s="46" t="s">
        <v>1336</v>
      </c>
      <c r="C607" s="264">
        <v>17.1</v>
      </c>
      <c r="D607" s="264">
        <v>17.1</v>
      </c>
      <c r="E607" s="264">
        <v>17.1</v>
      </c>
      <c r="F607" s="264"/>
      <c r="G607" s="264"/>
      <c r="H607" s="264"/>
      <c r="I607" s="264"/>
      <c r="J607" s="264"/>
      <c r="K607" s="264"/>
      <c r="L607" s="264"/>
      <c r="M607" s="264"/>
      <c r="N607" s="260"/>
    </row>
    <row r="608" hidden="1" spans="1:14">
      <c r="A608" s="258"/>
      <c r="B608" s="46" t="s">
        <v>1337</v>
      </c>
      <c r="C608" s="264">
        <v>4</v>
      </c>
      <c r="D608" s="264">
        <v>4</v>
      </c>
      <c r="E608" s="264">
        <v>4</v>
      </c>
      <c r="F608" s="264"/>
      <c r="G608" s="264"/>
      <c r="H608" s="264"/>
      <c r="I608" s="264"/>
      <c r="J608" s="264"/>
      <c r="K608" s="264"/>
      <c r="L608" s="264"/>
      <c r="M608" s="264"/>
      <c r="N608" s="260"/>
    </row>
    <row r="609" hidden="1" spans="1:14">
      <c r="A609" s="258"/>
      <c r="B609" s="46" t="s">
        <v>1338</v>
      </c>
      <c r="C609" s="264">
        <v>6.8</v>
      </c>
      <c r="D609" s="264">
        <v>6.8</v>
      </c>
      <c r="E609" s="264">
        <v>6.8</v>
      </c>
      <c r="F609" s="264"/>
      <c r="G609" s="264"/>
      <c r="H609" s="264"/>
      <c r="I609" s="264"/>
      <c r="J609" s="264"/>
      <c r="K609" s="264"/>
      <c r="L609" s="264"/>
      <c r="M609" s="264"/>
      <c r="N609" s="260"/>
    </row>
    <row r="610" hidden="1" spans="1:14">
      <c r="A610" s="258"/>
      <c r="B610" s="46" t="s">
        <v>865</v>
      </c>
      <c r="C610" s="264">
        <v>6</v>
      </c>
      <c r="D610" s="264">
        <v>6</v>
      </c>
      <c r="E610" s="264">
        <v>6</v>
      </c>
      <c r="F610" s="264"/>
      <c r="G610" s="264"/>
      <c r="H610" s="264"/>
      <c r="I610" s="264"/>
      <c r="J610" s="264"/>
      <c r="K610" s="264"/>
      <c r="L610" s="264"/>
      <c r="M610" s="264"/>
      <c r="N610" s="260"/>
    </row>
    <row r="611" hidden="1" spans="1:14">
      <c r="A611" s="258"/>
      <c r="B611" s="46" t="s">
        <v>1339</v>
      </c>
      <c r="C611" s="264">
        <v>70.8</v>
      </c>
      <c r="D611" s="264">
        <v>70.8</v>
      </c>
      <c r="E611" s="264">
        <v>70.8</v>
      </c>
      <c r="F611" s="264"/>
      <c r="G611" s="264"/>
      <c r="H611" s="264"/>
      <c r="I611" s="264"/>
      <c r="J611" s="264"/>
      <c r="K611" s="264"/>
      <c r="L611" s="264"/>
      <c r="M611" s="264"/>
      <c r="N611" s="260"/>
    </row>
    <row r="612" hidden="1" spans="1:14">
      <c r="A612" s="258"/>
      <c r="B612" s="46" t="s">
        <v>1340</v>
      </c>
      <c r="C612" s="264">
        <v>765.1</v>
      </c>
      <c r="D612" s="264">
        <v>765.1</v>
      </c>
      <c r="E612" s="264">
        <v>765.1</v>
      </c>
      <c r="F612" s="264"/>
      <c r="G612" s="264"/>
      <c r="H612" s="264"/>
      <c r="I612" s="264"/>
      <c r="J612" s="264"/>
      <c r="K612" s="264"/>
      <c r="L612" s="264"/>
      <c r="M612" s="264"/>
      <c r="N612" s="260"/>
    </row>
    <row r="613" hidden="1" spans="1:14">
      <c r="A613" s="258"/>
      <c r="B613" s="46" t="s">
        <v>1341</v>
      </c>
      <c r="C613" s="264">
        <v>15.3</v>
      </c>
      <c r="D613" s="264">
        <v>15.3</v>
      </c>
      <c r="E613" s="264">
        <v>15.3</v>
      </c>
      <c r="F613" s="264"/>
      <c r="G613" s="264"/>
      <c r="H613" s="264"/>
      <c r="I613" s="264"/>
      <c r="J613" s="264"/>
      <c r="K613" s="264"/>
      <c r="L613" s="264"/>
      <c r="M613" s="264"/>
      <c r="N613" s="260"/>
    </row>
    <row r="614" hidden="1" spans="1:14">
      <c r="A614" s="258"/>
      <c r="B614" s="46" t="s">
        <v>1342</v>
      </c>
      <c r="C614" s="262">
        <v>1.4</v>
      </c>
      <c r="D614" s="262">
        <v>1.4</v>
      </c>
      <c r="E614" s="262">
        <v>1.4</v>
      </c>
      <c r="F614" s="262"/>
      <c r="G614" s="262"/>
      <c r="H614" s="262"/>
      <c r="I614" s="262"/>
      <c r="J614" s="262"/>
      <c r="K614" s="262"/>
      <c r="L614" s="262"/>
      <c r="M614" s="262"/>
      <c r="N614" s="263"/>
    </row>
    <row r="615" hidden="1" spans="1:14">
      <c r="A615" s="258"/>
      <c r="B615" s="46" t="s">
        <v>1343</v>
      </c>
      <c r="C615" s="264">
        <v>91.8</v>
      </c>
      <c r="D615" s="264">
        <v>91.8</v>
      </c>
      <c r="E615" s="264">
        <v>91.8</v>
      </c>
      <c r="F615" s="264"/>
      <c r="G615" s="264"/>
      <c r="H615" s="264"/>
      <c r="I615" s="264"/>
      <c r="J615" s="264"/>
      <c r="K615" s="264"/>
      <c r="L615" s="264"/>
      <c r="M615" s="264"/>
      <c r="N615" s="260"/>
    </row>
    <row r="616" spans="1:14">
      <c r="A616" s="258" t="s">
        <v>1344</v>
      </c>
      <c r="B616" s="46" t="s">
        <v>612</v>
      </c>
      <c r="C616" s="264">
        <v>31797</v>
      </c>
      <c r="D616" s="264">
        <v>704.6</v>
      </c>
      <c r="E616" s="264">
        <v>704.6</v>
      </c>
      <c r="F616" s="264"/>
      <c r="G616" s="264"/>
      <c r="H616" s="264">
        <v>31092.4</v>
      </c>
      <c r="I616" s="264">
        <v>31092.4</v>
      </c>
      <c r="J616" s="264"/>
      <c r="K616" s="264"/>
      <c r="L616" s="264"/>
      <c r="M616" s="264"/>
      <c r="N616" s="263" t="s">
        <v>530</v>
      </c>
    </row>
    <row r="617" hidden="1" spans="1:14">
      <c r="A617" s="258"/>
      <c r="B617" s="46" t="s">
        <v>1345</v>
      </c>
      <c r="C617" s="264">
        <v>19</v>
      </c>
      <c r="D617" s="264"/>
      <c r="E617" s="264"/>
      <c r="F617" s="264"/>
      <c r="G617" s="264"/>
      <c r="H617" s="264">
        <v>19</v>
      </c>
      <c r="I617" s="264">
        <v>19</v>
      </c>
      <c r="J617" s="264"/>
      <c r="K617" s="264"/>
      <c r="L617" s="264"/>
      <c r="M617" s="264"/>
      <c r="N617" s="263"/>
    </row>
    <row r="618" hidden="1" spans="1:14">
      <c r="A618" s="258"/>
      <c r="B618" s="46" t="s">
        <v>1346</v>
      </c>
      <c r="C618" s="264">
        <v>27.4</v>
      </c>
      <c r="D618" s="264"/>
      <c r="E618" s="264"/>
      <c r="F618" s="264"/>
      <c r="G618" s="264"/>
      <c r="H618" s="264">
        <v>27.4</v>
      </c>
      <c r="I618" s="264">
        <v>27.4</v>
      </c>
      <c r="J618" s="264"/>
      <c r="K618" s="264"/>
      <c r="L618" s="264"/>
      <c r="M618" s="264"/>
      <c r="N618" s="263"/>
    </row>
    <row r="619" hidden="1" spans="1:14">
      <c r="A619" s="258"/>
      <c r="B619" s="46" t="s">
        <v>1347</v>
      </c>
      <c r="C619" s="264">
        <v>17999.5</v>
      </c>
      <c r="D619" s="264"/>
      <c r="E619" s="264"/>
      <c r="F619" s="264"/>
      <c r="G619" s="264"/>
      <c r="H619" s="264">
        <v>17999.5</v>
      </c>
      <c r="I619" s="264">
        <v>17999.5</v>
      </c>
      <c r="J619" s="264"/>
      <c r="K619" s="264"/>
      <c r="L619" s="264"/>
      <c r="M619" s="264"/>
      <c r="N619" s="263"/>
    </row>
    <row r="620" hidden="1" spans="1:14">
      <c r="A620" s="258"/>
      <c r="B620" s="46" t="s">
        <v>1348</v>
      </c>
      <c r="C620" s="264">
        <v>2963.2</v>
      </c>
      <c r="D620" s="264"/>
      <c r="E620" s="264"/>
      <c r="F620" s="264"/>
      <c r="G620" s="264"/>
      <c r="H620" s="264">
        <v>2963.2</v>
      </c>
      <c r="I620" s="264">
        <v>2963.2</v>
      </c>
      <c r="J620" s="264"/>
      <c r="K620" s="264"/>
      <c r="L620" s="264"/>
      <c r="M620" s="264"/>
      <c r="N620" s="263"/>
    </row>
    <row r="621" hidden="1" spans="1:14">
      <c r="A621" s="258"/>
      <c r="B621" s="46" t="s">
        <v>1349</v>
      </c>
      <c r="C621" s="264">
        <v>10536.1</v>
      </c>
      <c r="D621" s="264">
        <v>704.6</v>
      </c>
      <c r="E621" s="264">
        <v>704.6</v>
      </c>
      <c r="F621" s="264"/>
      <c r="G621" s="264"/>
      <c r="H621" s="264">
        <v>9831.5</v>
      </c>
      <c r="I621" s="264">
        <v>9831.5</v>
      </c>
      <c r="J621" s="264"/>
      <c r="K621" s="264"/>
      <c r="L621" s="264"/>
      <c r="M621" s="264"/>
      <c r="N621" s="263"/>
    </row>
    <row r="622" hidden="1" spans="1:14">
      <c r="A622" s="258"/>
      <c r="B622" s="46" t="s">
        <v>1350</v>
      </c>
      <c r="C622" s="264">
        <v>251.9</v>
      </c>
      <c r="D622" s="264"/>
      <c r="E622" s="264"/>
      <c r="F622" s="264"/>
      <c r="G622" s="264"/>
      <c r="H622" s="264">
        <v>251.9</v>
      </c>
      <c r="I622" s="264">
        <v>251.9</v>
      </c>
      <c r="J622" s="264"/>
      <c r="K622" s="264"/>
      <c r="L622" s="264"/>
      <c r="M622" s="264"/>
      <c r="N622" s="263"/>
    </row>
    <row r="623" spans="1:14">
      <c r="A623" s="258" t="s">
        <v>1351</v>
      </c>
      <c r="B623" s="46" t="s">
        <v>613</v>
      </c>
      <c r="C623" s="262">
        <v>9063.6</v>
      </c>
      <c r="D623" s="262">
        <v>1161.7</v>
      </c>
      <c r="E623" s="262">
        <v>1161.7</v>
      </c>
      <c r="F623" s="262"/>
      <c r="G623" s="262"/>
      <c r="H623" s="262">
        <v>7901.9</v>
      </c>
      <c r="I623" s="262">
        <v>7901.9</v>
      </c>
      <c r="J623" s="262"/>
      <c r="K623" s="262"/>
      <c r="L623" s="262"/>
      <c r="M623" s="262"/>
      <c r="N623" s="263" t="s">
        <v>530</v>
      </c>
    </row>
    <row r="624" hidden="1" spans="1:14">
      <c r="A624" s="258"/>
      <c r="B624" s="46" t="s">
        <v>1352</v>
      </c>
      <c r="C624" s="264">
        <v>395.3</v>
      </c>
      <c r="D624" s="264">
        <v>72.8</v>
      </c>
      <c r="E624" s="264">
        <v>72.8</v>
      </c>
      <c r="F624" s="264"/>
      <c r="G624" s="264"/>
      <c r="H624" s="264">
        <v>322.5</v>
      </c>
      <c r="I624" s="264">
        <v>322.5</v>
      </c>
      <c r="J624" s="264"/>
      <c r="K624" s="264"/>
      <c r="L624" s="264"/>
      <c r="M624" s="264"/>
      <c r="N624" s="260"/>
    </row>
    <row r="625" hidden="1" spans="1:14">
      <c r="A625" s="258"/>
      <c r="B625" s="46" t="s">
        <v>1353</v>
      </c>
      <c r="C625" s="264">
        <v>4176.3</v>
      </c>
      <c r="D625" s="264">
        <v>47</v>
      </c>
      <c r="E625" s="264">
        <v>47</v>
      </c>
      <c r="F625" s="264"/>
      <c r="G625" s="264"/>
      <c r="H625" s="264">
        <v>4129.3</v>
      </c>
      <c r="I625" s="264">
        <v>4129.3</v>
      </c>
      <c r="J625" s="264"/>
      <c r="K625" s="264"/>
      <c r="L625" s="264"/>
      <c r="M625" s="264"/>
      <c r="N625" s="260"/>
    </row>
    <row r="626" hidden="1" spans="1:14">
      <c r="A626" s="258"/>
      <c r="B626" s="46" t="s">
        <v>1354</v>
      </c>
      <c r="C626" s="264">
        <v>118.1</v>
      </c>
      <c r="D626" s="264"/>
      <c r="E626" s="264"/>
      <c r="F626" s="264"/>
      <c r="G626" s="264"/>
      <c r="H626" s="264">
        <v>118.1</v>
      </c>
      <c r="I626" s="264">
        <v>118.1</v>
      </c>
      <c r="J626" s="264"/>
      <c r="K626" s="264"/>
      <c r="L626" s="264"/>
      <c r="M626" s="264"/>
      <c r="N626" s="260"/>
    </row>
    <row r="627" hidden="1" spans="1:14">
      <c r="A627" s="258"/>
      <c r="B627" s="46" t="s">
        <v>1355</v>
      </c>
      <c r="C627" s="264">
        <v>2</v>
      </c>
      <c r="D627" s="264">
        <v>2</v>
      </c>
      <c r="E627" s="264">
        <v>2</v>
      </c>
      <c r="F627" s="264"/>
      <c r="G627" s="264"/>
      <c r="H627" s="264"/>
      <c r="I627" s="264"/>
      <c r="J627" s="264"/>
      <c r="K627" s="264"/>
      <c r="L627" s="264"/>
      <c r="M627" s="264"/>
      <c r="N627" s="260"/>
    </row>
    <row r="628" hidden="1" spans="1:14">
      <c r="A628" s="258"/>
      <c r="B628" s="46" t="s">
        <v>1356</v>
      </c>
      <c r="C628" s="264">
        <v>0.5</v>
      </c>
      <c r="D628" s="264">
        <v>0.5</v>
      </c>
      <c r="E628" s="264">
        <v>0.5</v>
      </c>
      <c r="F628" s="264"/>
      <c r="G628" s="264"/>
      <c r="H628" s="264"/>
      <c r="I628" s="264"/>
      <c r="J628" s="264"/>
      <c r="K628" s="264"/>
      <c r="L628" s="264"/>
      <c r="M628" s="264"/>
      <c r="N628" s="260"/>
    </row>
    <row r="629" hidden="1" spans="1:14">
      <c r="A629" s="258"/>
      <c r="B629" s="46" t="s">
        <v>1357</v>
      </c>
      <c r="C629" s="264">
        <v>112.1</v>
      </c>
      <c r="D629" s="264">
        <v>12.1</v>
      </c>
      <c r="E629" s="264">
        <v>12.1</v>
      </c>
      <c r="F629" s="264"/>
      <c r="G629" s="264"/>
      <c r="H629" s="264">
        <v>100</v>
      </c>
      <c r="I629" s="264">
        <v>100</v>
      </c>
      <c r="J629" s="264"/>
      <c r="K629" s="264"/>
      <c r="L629" s="264"/>
      <c r="M629" s="264"/>
      <c r="N629" s="260"/>
    </row>
    <row r="630" hidden="1" spans="1:14">
      <c r="A630" s="258"/>
      <c r="B630" s="46" t="s">
        <v>1358</v>
      </c>
      <c r="C630" s="264">
        <v>6.4</v>
      </c>
      <c r="D630" s="264">
        <v>6.4</v>
      </c>
      <c r="E630" s="264">
        <v>6.4</v>
      </c>
      <c r="F630" s="264"/>
      <c r="G630" s="264"/>
      <c r="H630" s="264"/>
      <c r="I630" s="264"/>
      <c r="J630" s="264"/>
      <c r="K630" s="264"/>
      <c r="L630" s="264"/>
      <c r="M630" s="264"/>
      <c r="N630" s="260"/>
    </row>
    <row r="631" hidden="1" spans="1:14">
      <c r="A631" s="258"/>
      <c r="B631" s="46" t="s">
        <v>1359</v>
      </c>
      <c r="C631" s="264">
        <v>3</v>
      </c>
      <c r="D631" s="264">
        <v>3</v>
      </c>
      <c r="E631" s="264">
        <v>3</v>
      </c>
      <c r="F631" s="264"/>
      <c r="G631" s="264"/>
      <c r="H631" s="264"/>
      <c r="I631" s="264"/>
      <c r="J631" s="264"/>
      <c r="K631" s="264"/>
      <c r="L631" s="264"/>
      <c r="M631" s="264"/>
      <c r="N631" s="260"/>
    </row>
    <row r="632" hidden="1" spans="1:14">
      <c r="A632" s="258"/>
      <c r="B632" s="46" t="s">
        <v>1360</v>
      </c>
      <c r="C632" s="262">
        <v>948.9</v>
      </c>
      <c r="D632" s="262">
        <v>210.7</v>
      </c>
      <c r="E632" s="262">
        <v>210.7</v>
      </c>
      <c r="F632" s="262"/>
      <c r="G632" s="262"/>
      <c r="H632" s="262">
        <v>738.2</v>
      </c>
      <c r="I632" s="262">
        <v>738.2</v>
      </c>
      <c r="J632" s="262"/>
      <c r="K632" s="262"/>
      <c r="L632" s="262"/>
      <c r="M632" s="262"/>
      <c r="N632" s="263"/>
    </row>
    <row r="633" hidden="1" spans="1:14">
      <c r="A633" s="258"/>
      <c r="B633" s="46" t="s">
        <v>1361</v>
      </c>
      <c r="C633" s="264">
        <v>17.5</v>
      </c>
      <c r="D633" s="264"/>
      <c r="E633" s="264"/>
      <c r="F633" s="264"/>
      <c r="G633" s="264"/>
      <c r="H633" s="264">
        <v>17.5</v>
      </c>
      <c r="I633" s="264">
        <v>17.5</v>
      </c>
      <c r="J633" s="264"/>
      <c r="K633" s="264"/>
      <c r="L633" s="264"/>
      <c r="M633" s="264"/>
      <c r="N633" s="260"/>
    </row>
    <row r="634" hidden="1" spans="1:14">
      <c r="A634" s="258"/>
      <c r="B634" s="46" t="s">
        <v>1006</v>
      </c>
      <c r="C634" s="264">
        <v>9.5</v>
      </c>
      <c r="D634" s="264"/>
      <c r="E634" s="264"/>
      <c r="F634" s="264"/>
      <c r="G634" s="264"/>
      <c r="H634" s="264">
        <v>9.5</v>
      </c>
      <c r="I634" s="264">
        <v>9.5</v>
      </c>
      <c r="J634" s="264"/>
      <c r="K634" s="264"/>
      <c r="L634" s="264"/>
      <c r="M634" s="264"/>
      <c r="N634" s="260"/>
    </row>
    <row r="635" hidden="1" spans="1:14">
      <c r="A635" s="258"/>
      <c r="B635" s="46" t="s">
        <v>1362</v>
      </c>
      <c r="C635" s="264">
        <v>3273.9</v>
      </c>
      <c r="D635" s="264">
        <v>807.2</v>
      </c>
      <c r="E635" s="264">
        <v>807.2</v>
      </c>
      <c r="F635" s="264"/>
      <c r="G635" s="264"/>
      <c r="H635" s="264">
        <v>2466.7</v>
      </c>
      <c r="I635" s="264">
        <v>2466.7</v>
      </c>
      <c r="J635" s="264"/>
      <c r="K635" s="264"/>
      <c r="L635" s="264"/>
      <c r="M635" s="264"/>
      <c r="N635" s="260"/>
    </row>
    <row r="636" spans="1:14">
      <c r="A636" s="258" t="s">
        <v>1363</v>
      </c>
      <c r="B636" s="46" t="s">
        <v>614</v>
      </c>
      <c r="C636" s="264">
        <v>143.2</v>
      </c>
      <c r="D636" s="264">
        <v>143.2</v>
      </c>
      <c r="E636" s="264">
        <v>143.2</v>
      </c>
      <c r="F636" s="264"/>
      <c r="G636" s="264"/>
      <c r="H636" s="264"/>
      <c r="I636" s="264"/>
      <c r="J636" s="264"/>
      <c r="K636" s="264"/>
      <c r="L636" s="264"/>
      <c r="M636" s="264"/>
      <c r="N636" s="263" t="s">
        <v>530</v>
      </c>
    </row>
    <row r="637" hidden="1" spans="1:14">
      <c r="A637" s="258"/>
      <c r="B637" s="46" t="s">
        <v>1364</v>
      </c>
      <c r="C637" s="264">
        <v>11.7</v>
      </c>
      <c r="D637" s="264">
        <v>11.7</v>
      </c>
      <c r="E637" s="264">
        <v>11.7</v>
      </c>
      <c r="F637" s="264"/>
      <c r="G637" s="264"/>
      <c r="H637" s="264"/>
      <c r="I637" s="264"/>
      <c r="J637" s="264"/>
      <c r="K637" s="264"/>
      <c r="L637" s="264"/>
      <c r="M637" s="264"/>
      <c r="N637" s="260"/>
    </row>
    <row r="638" hidden="1" spans="1:14">
      <c r="A638" s="258"/>
      <c r="B638" s="46" t="s">
        <v>1365</v>
      </c>
      <c r="C638" s="262">
        <v>26.3</v>
      </c>
      <c r="D638" s="262">
        <v>26.3</v>
      </c>
      <c r="E638" s="262">
        <v>26.3</v>
      </c>
      <c r="F638" s="262"/>
      <c r="G638" s="262"/>
      <c r="H638" s="262"/>
      <c r="I638" s="262"/>
      <c r="J638" s="262"/>
      <c r="K638" s="262"/>
      <c r="L638" s="262"/>
      <c r="M638" s="262"/>
      <c r="N638" s="263"/>
    </row>
    <row r="639" hidden="1" spans="1:14">
      <c r="A639" s="258"/>
      <c r="B639" s="46" t="s">
        <v>1366</v>
      </c>
      <c r="C639" s="264">
        <v>5.7</v>
      </c>
      <c r="D639" s="264">
        <v>5.7</v>
      </c>
      <c r="E639" s="264">
        <v>5.7</v>
      </c>
      <c r="F639" s="264"/>
      <c r="G639" s="264"/>
      <c r="H639" s="264"/>
      <c r="I639" s="264"/>
      <c r="J639" s="264"/>
      <c r="K639" s="264"/>
      <c r="L639" s="264"/>
      <c r="M639" s="264"/>
      <c r="N639" s="260"/>
    </row>
    <row r="640" hidden="1" spans="1:14">
      <c r="A640" s="258"/>
      <c r="B640" s="46" t="s">
        <v>1367</v>
      </c>
      <c r="C640" s="264">
        <v>97.6</v>
      </c>
      <c r="D640" s="264">
        <v>97.6</v>
      </c>
      <c r="E640" s="264">
        <v>97.6</v>
      </c>
      <c r="F640" s="264"/>
      <c r="G640" s="264"/>
      <c r="H640" s="264"/>
      <c r="I640" s="264"/>
      <c r="J640" s="264"/>
      <c r="K640" s="264"/>
      <c r="L640" s="264"/>
      <c r="M640" s="264"/>
      <c r="N640" s="260"/>
    </row>
    <row r="641" hidden="1" spans="1:14">
      <c r="A641" s="258"/>
      <c r="B641" s="46" t="s">
        <v>1368</v>
      </c>
      <c r="C641" s="264">
        <v>2</v>
      </c>
      <c r="D641" s="264">
        <v>2</v>
      </c>
      <c r="E641" s="264">
        <v>2</v>
      </c>
      <c r="F641" s="264"/>
      <c r="G641" s="264"/>
      <c r="H641" s="264"/>
      <c r="I641" s="264"/>
      <c r="J641" s="264"/>
      <c r="K641" s="264"/>
      <c r="L641" s="264"/>
      <c r="M641" s="264"/>
      <c r="N641" s="260"/>
    </row>
    <row r="642" spans="1:14">
      <c r="A642" s="258" t="s">
        <v>1369</v>
      </c>
      <c r="B642" s="46" t="s">
        <v>615</v>
      </c>
      <c r="C642" s="264">
        <v>4584.9</v>
      </c>
      <c r="D642" s="264">
        <v>1764.9</v>
      </c>
      <c r="E642" s="264">
        <v>1764.9</v>
      </c>
      <c r="F642" s="264"/>
      <c r="G642" s="264"/>
      <c r="H642" s="264">
        <v>2820</v>
      </c>
      <c r="I642" s="264">
        <v>2820</v>
      </c>
      <c r="J642" s="264"/>
      <c r="K642" s="264"/>
      <c r="L642" s="264"/>
      <c r="M642" s="264"/>
      <c r="N642" s="263" t="s">
        <v>530</v>
      </c>
    </row>
    <row r="643" hidden="1" spans="1:14">
      <c r="A643" s="258"/>
      <c r="B643" s="46" t="s">
        <v>1370</v>
      </c>
      <c r="C643" s="264">
        <v>0.2</v>
      </c>
      <c r="D643" s="264">
        <v>0.2</v>
      </c>
      <c r="E643" s="264">
        <v>0.2</v>
      </c>
      <c r="F643" s="264"/>
      <c r="G643" s="264"/>
      <c r="H643" s="264"/>
      <c r="I643" s="264"/>
      <c r="J643" s="264"/>
      <c r="K643" s="264"/>
      <c r="L643" s="264"/>
      <c r="M643" s="264"/>
      <c r="N643" s="260"/>
    </row>
    <row r="644" hidden="1" spans="1:14">
      <c r="A644" s="258"/>
      <c r="B644" s="46" t="s">
        <v>1371</v>
      </c>
      <c r="C644" s="264">
        <v>6.6</v>
      </c>
      <c r="D644" s="264">
        <v>6.6</v>
      </c>
      <c r="E644" s="264">
        <v>6.6</v>
      </c>
      <c r="F644" s="264"/>
      <c r="G644" s="264"/>
      <c r="H644" s="264"/>
      <c r="I644" s="264"/>
      <c r="J644" s="264"/>
      <c r="K644" s="264"/>
      <c r="L644" s="264"/>
      <c r="M644" s="264"/>
      <c r="N644" s="260"/>
    </row>
    <row r="645" hidden="1" spans="1:14">
      <c r="A645" s="258"/>
      <c r="B645" s="46" t="s">
        <v>1372</v>
      </c>
      <c r="C645" s="264">
        <v>128.5</v>
      </c>
      <c r="D645" s="264">
        <v>128.5</v>
      </c>
      <c r="E645" s="264">
        <v>128.5</v>
      </c>
      <c r="F645" s="264"/>
      <c r="G645" s="264"/>
      <c r="H645" s="264"/>
      <c r="I645" s="264"/>
      <c r="J645" s="264"/>
      <c r="K645" s="264"/>
      <c r="L645" s="264"/>
      <c r="M645" s="264"/>
      <c r="N645" s="260"/>
    </row>
    <row r="646" hidden="1" spans="1:14">
      <c r="A646" s="258"/>
      <c r="B646" s="46" t="s">
        <v>1373</v>
      </c>
      <c r="C646" s="264">
        <v>1230.8</v>
      </c>
      <c r="D646" s="264">
        <v>1070.8</v>
      </c>
      <c r="E646" s="264">
        <v>1070.8</v>
      </c>
      <c r="F646" s="264"/>
      <c r="G646" s="264"/>
      <c r="H646" s="264">
        <v>160</v>
      </c>
      <c r="I646" s="264">
        <v>160</v>
      </c>
      <c r="J646" s="264"/>
      <c r="K646" s="264"/>
      <c r="L646" s="264"/>
      <c r="M646" s="264"/>
      <c r="N646" s="260"/>
    </row>
    <row r="647" hidden="1" spans="1:14">
      <c r="A647" s="258"/>
      <c r="B647" s="46" t="s">
        <v>862</v>
      </c>
      <c r="C647" s="264">
        <v>50.8</v>
      </c>
      <c r="D647" s="264">
        <v>50.8</v>
      </c>
      <c r="E647" s="264">
        <v>50.8</v>
      </c>
      <c r="F647" s="264"/>
      <c r="G647" s="264"/>
      <c r="H647" s="264"/>
      <c r="I647" s="264"/>
      <c r="J647" s="264"/>
      <c r="K647" s="264"/>
      <c r="L647" s="264"/>
      <c r="M647" s="264"/>
      <c r="N647" s="260"/>
    </row>
    <row r="648" hidden="1" spans="1:14">
      <c r="A648" s="258"/>
      <c r="B648" s="46" t="s">
        <v>865</v>
      </c>
      <c r="C648" s="264">
        <v>10</v>
      </c>
      <c r="D648" s="264">
        <v>10</v>
      </c>
      <c r="E648" s="264">
        <v>10</v>
      </c>
      <c r="F648" s="264"/>
      <c r="G648" s="264"/>
      <c r="H648" s="264"/>
      <c r="I648" s="264"/>
      <c r="J648" s="264"/>
      <c r="K648" s="264"/>
      <c r="L648" s="264"/>
      <c r="M648" s="264"/>
      <c r="N648" s="260"/>
    </row>
    <row r="649" hidden="1" spans="1:14">
      <c r="A649" s="258"/>
      <c r="B649" s="46" t="s">
        <v>1374</v>
      </c>
      <c r="C649" s="264">
        <v>5.2</v>
      </c>
      <c r="D649" s="264">
        <v>5.2</v>
      </c>
      <c r="E649" s="264">
        <v>5.2</v>
      </c>
      <c r="F649" s="264"/>
      <c r="G649" s="264"/>
      <c r="H649" s="264"/>
      <c r="I649" s="264"/>
      <c r="J649" s="264"/>
      <c r="K649" s="264"/>
      <c r="L649" s="264"/>
      <c r="M649" s="264"/>
      <c r="N649" s="260"/>
    </row>
    <row r="650" hidden="1" spans="1:14">
      <c r="A650" s="258"/>
      <c r="B650" s="46" t="s">
        <v>1375</v>
      </c>
      <c r="C650" s="264">
        <v>2750.7</v>
      </c>
      <c r="D650" s="264">
        <v>90.7</v>
      </c>
      <c r="E650" s="264">
        <v>90.7</v>
      </c>
      <c r="F650" s="264"/>
      <c r="G650" s="264"/>
      <c r="H650" s="264">
        <v>2660</v>
      </c>
      <c r="I650" s="264">
        <v>2660</v>
      </c>
      <c r="J650" s="264"/>
      <c r="K650" s="264"/>
      <c r="L650" s="264"/>
      <c r="M650" s="264"/>
      <c r="N650" s="260"/>
    </row>
    <row r="651" hidden="1" spans="1:14">
      <c r="A651" s="258"/>
      <c r="B651" s="46" t="s">
        <v>1376</v>
      </c>
      <c r="C651" s="264">
        <v>332.1</v>
      </c>
      <c r="D651" s="264">
        <v>332.1</v>
      </c>
      <c r="E651" s="264">
        <v>332.1</v>
      </c>
      <c r="F651" s="264"/>
      <c r="G651" s="264"/>
      <c r="H651" s="264"/>
      <c r="I651" s="264"/>
      <c r="J651" s="264"/>
      <c r="K651" s="264"/>
      <c r="L651" s="264"/>
      <c r="M651" s="264"/>
      <c r="N651" s="260"/>
    </row>
    <row r="652" hidden="1" spans="1:14">
      <c r="A652" s="258"/>
      <c r="B652" s="46" t="s">
        <v>1377</v>
      </c>
      <c r="C652" s="264">
        <v>0.8</v>
      </c>
      <c r="D652" s="264">
        <v>0.8</v>
      </c>
      <c r="E652" s="264">
        <v>0.8</v>
      </c>
      <c r="F652" s="264"/>
      <c r="G652" s="264"/>
      <c r="H652" s="264"/>
      <c r="I652" s="264"/>
      <c r="J652" s="264"/>
      <c r="K652" s="264"/>
      <c r="L652" s="264"/>
      <c r="M652" s="264"/>
      <c r="N652" s="260"/>
    </row>
    <row r="653" hidden="1" spans="1:14">
      <c r="A653" s="258"/>
      <c r="B653" s="46" t="s">
        <v>1378</v>
      </c>
      <c r="C653" s="262">
        <v>21.4</v>
      </c>
      <c r="D653" s="262">
        <v>21.4</v>
      </c>
      <c r="E653" s="262">
        <v>21.4</v>
      </c>
      <c r="F653" s="262"/>
      <c r="G653" s="262"/>
      <c r="H653" s="262"/>
      <c r="I653" s="262"/>
      <c r="J653" s="262"/>
      <c r="K653" s="262"/>
      <c r="L653" s="262"/>
      <c r="M653" s="262"/>
      <c r="N653" s="263"/>
    </row>
    <row r="654" hidden="1" spans="1:14">
      <c r="A654" s="258"/>
      <c r="B654" s="46" t="s">
        <v>1379</v>
      </c>
      <c r="C654" s="264">
        <v>5.1</v>
      </c>
      <c r="D654" s="264">
        <v>5.1</v>
      </c>
      <c r="E654" s="264">
        <v>5.1</v>
      </c>
      <c r="F654" s="264"/>
      <c r="G654" s="264"/>
      <c r="H654" s="264"/>
      <c r="I654" s="264"/>
      <c r="J654" s="264"/>
      <c r="K654" s="264"/>
      <c r="L654" s="264"/>
      <c r="M654" s="264"/>
      <c r="N654" s="260"/>
    </row>
    <row r="655" hidden="1" spans="1:14">
      <c r="A655" s="258"/>
      <c r="B655" s="46" t="s">
        <v>1380</v>
      </c>
      <c r="C655" s="264">
        <v>18.8</v>
      </c>
      <c r="D655" s="264">
        <v>18.8</v>
      </c>
      <c r="E655" s="264">
        <v>18.8</v>
      </c>
      <c r="F655" s="264"/>
      <c r="G655" s="264"/>
      <c r="H655" s="264"/>
      <c r="I655" s="264"/>
      <c r="J655" s="264"/>
      <c r="K655" s="264"/>
      <c r="L655" s="264"/>
      <c r="M655" s="264"/>
      <c r="N655" s="260"/>
    </row>
    <row r="656" hidden="1" spans="1:14">
      <c r="A656" s="258"/>
      <c r="B656" s="46" t="s">
        <v>1381</v>
      </c>
      <c r="C656" s="264">
        <v>24</v>
      </c>
      <c r="D656" s="264">
        <v>24</v>
      </c>
      <c r="E656" s="264">
        <v>24</v>
      </c>
      <c r="F656" s="264"/>
      <c r="G656" s="264"/>
      <c r="H656" s="264"/>
      <c r="I656" s="264"/>
      <c r="J656" s="264"/>
      <c r="K656" s="264"/>
      <c r="L656" s="264"/>
      <c r="M656" s="264"/>
      <c r="N656" s="260"/>
    </row>
    <row r="657" spans="1:14">
      <c r="A657" s="258" t="s">
        <v>1382</v>
      </c>
      <c r="B657" s="46" t="s">
        <v>616</v>
      </c>
      <c r="C657" s="264">
        <v>1381.1</v>
      </c>
      <c r="D657" s="264">
        <v>1381.1</v>
      </c>
      <c r="E657" s="264">
        <v>1381.1</v>
      </c>
      <c r="F657" s="264"/>
      <c r="G657" s="264"/>
      <c r="H657" s="264"/>
      <c r="I657" s="264"/>
      <c r="J657" s="264"/>
      <c r="K657" s="264"/>
      <c r="L657" s="264"/>
      <c r="M657" s="264"/>
      <c r="N657" s="263" t="s">
        <v>530</v>
      </c>
    </row>
    <row r="658" hidden="1" spans="1:14">
      <c r="A658" s="258"/>
      <c r="B658" s="46" t="s">
        <v>1383</v>
      </c>
      <c r="C658" s="264">
        <v>1333.8</v>
      </c>
      <c r="D658" s="264">
        <v>1333.8</v>
      </c>
      <c r="E658" s="264">
        <v>1333.8</v>
      </c>
      <c r="F658" s="264"/>
      <c r="G658" s="264"/>
      <c r="H658" s="264"/>
      <c r="I658" s="264"/>
      <c r="J658" s="264"/>
      <c r="K658" s="264"/>
      <c r="L658" s="264"/>
      <c r="M658" s="264"/>
      <c r="N658" s="263"/>
    </row>
    <row r="659" hidden="1" spans="1:14">
      <c r="A659" s="258"/>
      <c r="B659" s="46" t="s">
        <v>1384</v>
      </c>
      <c r="C659" s="264">
        <v>0.3</v>
      </c>
      <c r="D659" s="264">
        <v>0.3</v>
      </c>
      <c r="E659" s="264">
        <v>0.3</v>
      </c>
      <c r="F659" s="264"/>
      <c r="G659" s="264"/>
      <c r="H659" s="264"/>
      <c r="I659" s="264"/>
      <c r="J659" s="264"/>
      <c r="K659" s="264"/>
      <c r="L659" s="264"/>
      <c r="M659" s="264"/>
      <c r="N659" s="263"/>
    </row>
    <row r="660" hidden="1" spans="1:14">
      <c r="A660" s="258"/>
      <c r="B660" s="46" t="s">
        <v>1385</v>
      </c>
      <c r="C660" s="264">
        <v>46.9</v>
      </c>
      <c r="D660" s="264">
        <v>46.9</v>
      </c>
      <c r="E660" s="264">
        <v>46.9</v>
      </c>
      <c r="F660" s="264"/>
      <c r="G660" s="264"/>
      <c r="H660" s="264"/>
      <c r="I660" s="264"/>
      <c r="J660" s="264"/>
      <c r="K660" s="264"/>
      <c r="L660" s="264"/>
      <c r="M660" s="264"/>
      <c r="N660" s="263"/>
    </row>
    <row r="661" spans="1:14">
      <c r="A661" s="258" t="s">
        <v>1386</v>
      </c>
      <c r="B661" s="46" t="s">
        <v>617</v>
      </c>
      <c r="C661" s="264">
        <v>1311.1</v>
      </c>
      <c r="D661" s="264">
        <v>619.2</v>
      </c>
      <c r="E661" s="264">
        <v>619.2</v>
      </c>
      <c r="F661" s="264"/>
      <c r="G661" s="264"/>
      <c r="H661" s="264">
        <v>691.9</v>
      </c>
      <c r="I661" s="264">
        <v>691.9</v>
      </c>
      <c r="J661" s="264"/>
      <c r="K661" s="264"/>
      <c r="L661" s="264"/>
      <c r="M661" s="264"/>
      <c r="N661" s="263" t="s">
        <v>530</v>
      </c>
    </row>
    <row r="662" hidden="1" spans="1:14">
      <c r="A662" s="258"/>
      <c r="B662" s="46" t="s">
        <v>1387</v>
      </c>
      <c r="C662" s="264">
        <v>7.5</v>
      </c>
      <c r="D662" s="264"/>
      <c r="E662" s="264"/>
      <c r="F662" s="264"/>
      <c r="G662" s="264"/>
      <c r="H662" s="264">
        <v>7.5</v>
      </c>
      <c r="I662" s="264">
        <v>7.5</v>
      </c>
      <c r="J662" s="264"/>
      <c r="K662" s="264"/>
      <c r="L662" s="264"/>
      <c r="M662" s="264"/>
      <c r="N662" s="263"/>
    </row>
    <row r="663" hidden="1" spans="1:14">
      <c r="A663" s="258"/>
      <c r="B663" s="46" t="s">
        <v>1388</v>
      </c>
      <c r="C663" s="262">
        <v>11.8</v>
      </c>
      <c r="D663" s="262"/>
      <c r="E663" s="262"/>
      <c r="F663" s="262"/>
      <c r="G663" s="262"/>
      <c r="H663" s="262">
        <v>11.8</v>
      </c>
      <c r="I663" s="262">
        <v>11.8</v>
      </c>
      <c r="J663" s="262"/>
      <c r="K663" s="262"/>
      <c r="L663" s="262"/>
      <c r="M663" s="262"/>
      <c r="N663" s="263"/>
    </row>
    <row r="664" hidden="1" spans="1:14">
      <c r="A664" s="258"/>
      <c r="B664" s="46" t="s">
        <v>1389</v>
      </c>
      <c r="C664" s="264">
        <v>25</v>
      </c>
      <c r="D664" s="264">
        <v>16</v>
      </c>
      <c r="E664" s="264">
        <v>16</v>
      </c>
      <c r="F664" s="264"/>
      <c r="G664" s="264"/>
      <c r="H664" s="264">
        <v>9</v>
      </c>
      <c r="I664" s="264">
        <v>9</v>
      </c>
      <c r="J664" s="264"/>
      <c r="K664" s="264"/>
      <c r="L664" s="264"/>
      <c r="M664" s="264"/>
      <c r="N664" s="260"/>
    </row>
    <row r="665" hidden="1" spans="1:14">
      <c r="A665" s="258"/>
      <c r="B665" s="46" t="s">
        <v>1390</v>
      </c>
      <c r="C665" s="264">
        <v>163.2</v>
      </c>
      <c r="D665" s="264"/>
      <c r="E665" s="264"/>
      <c r="F665" s="264"/>
      <c r="G665" s="264"/>
      <c r="H665" s="264">
        <v>163.2</v>
      </c>
      <c r="I665" s="264">
        <v>163.2</v>
      </c>
      <c r="J665" s="264"/>
      <c r="K665" s="264"/>
      <c r="L665" s="264"/>
      <c r="M665" s="264"/>
      <c r="N665" s="260"/>
    </row>
    <row r="666" hidden="1" spans="1:14">
      <c r="A666" s="258"/>
      <c r="B666" s="46" t="s">
        <v>1391</v>
      </c>
      <c r="C666" s="264">
        <v>632.6</v>
      </c>
      <c r="D666" s="264">
        <v>509.5</v>
      </c>
      <c r="E666" s="264">
        <v>509.5</v>
      </c>
      <c r="F666" s="264"/>
      <c r="G666" s="264"/>
      <c r="H666" s="264">
        <v>123.1</v>
      </c>
      <c r="I666" s="264">
        <v>123.1</v>
      </c>
      <c r="J666" s="264"/>
      <c r="K666" s="264"/>
      <c r="L666" s="264"/>
      <c r="M666" s="264"/>
      <c r="N666" s="260"/>
    </row>
    <row r="667" hidden="1" spans="1:14">
      <c r="A667" s="258"/>
      <c r="B667" s="46" t="s">
        <v>1392</v>
      </c>
      <c r="C667" s="264">
        <v>75.9</v>
      </c>
      <c r="D667" s="264"/>
      <c r="E667" s="264"/>
      <c r="F667" s="264"/>
      <c r="G667" s="264"/>
      <c r="H667" s="264">
        <v>75.9</v>
      </c>
      <c r="I667" s="264">
        <v>75.9</v>
      </c>
      <c r="J667" s="264"/>
      <c r="K667" s="264"/>
      <c r="L667" s="264"/>
      <c r="M667" s="264"/>
      <c r="N667" s="260"/>
    </row>
    <row r="668" hidden="1" spans="1:14">
      <c r="A668" s="258"/>
      <c r="B668" s="46" t="s">
        <v>1393</v>
      </c>
      <c r="C668" s="264">
        <v>373.4</v>
      </c>
      <c r="D668" s="264">
        <v>93.7</v>
      </c>
      <c r="E668" s="264">
        <v>93.7</v>
      </c>
      <c r="F668" s="264"/>
      <c r="G668" s="264"/>
      <c r="H668" s="264">
        <v>279.7</v>
      </c>
      <c r="I668" s="264">
        <v>279.7</v>
      </c>
      <c r="J668" s="264"/>
      <c r="K668" s="264"/>
      <c r="L668" s="264"/>
      <c r="M668" s="264"/>
      <c r="N668" s="260"/>
    </row>
    <row r="669" hidden="1" spans="1:14">
      <c r="A669" s="258"/>
      <c r="B669" s="46" t="s">
        <v>1394</v>
      </c>
      <c r="C669" s="264">
        <v>4</v>
      </c>
      <c r="D669" s="264"/>
      <c r="E669" s="264"/>
      <c r="F669" s="264"/>
      <c r="G669" s="264"/>
      <c r="H669" s="264">
        <v>4</v>
      </c>
      <c r="I669" s="264">
        <v>4</v>
      </c>
      <c r="J669" s="264"/>
      <c r="K669" s="264"/>
      <c r="L669" s="264"/>
      <c r="M669" s="264"/>
      <c r="N669" s="260"/>
    </row>
    <row r="670" hidden="1" spans="1:14">
      <c r="A670" s="258"/>
      <c r="B670" s="46" t="s">
        <v>1395</v>
      </c>
      <c r="C670" s="264">
        <v>12.7</v>
      </c>
      <c r="D670" s="264"/>
      <c r="E670" s="264"/>
      <c r="F670" s="264"/>
      <c r="G670" s="264"/>
      <c r="H670" s="264">
        <v>12.7</v>
      </c>
      <c r="I670" s="264">
        <v>12.7</v>
      </c>
      <c r="J670" s="264"/>
      <c r="K670" s="264"/>
      <c r="L670" s="264"/>
      <c r="M670" s="264"/>
      <c r="N670" s="260"/>
    </row>
    <row r="671" hidden="1" spans="1:14">
      <c r="A671" s="258"/>
      <c r="B671" s="46" t="s">
        <v>1396</v>
      </c>
      <c r="C671" s="264">
        <v>5.1</v>
      </c>
      <c r="D671" s="264"/>
      <c r="E671" s="264"/>
      <c r="F671" s="264"/>
      <c r="G671" s="264"/>
      <c r="H671" s="264">
        <v>5.1</v>
      </c>
      <c r="I671" s="264">
        <v>5.1</v>
      </c>
      <c r="J671" s="264"/>
      <c r="K671" s="264"/>
      <c r="L671" s="264"/>
      <c r="M671" s="264"/>
      <c r="N671" s="260"/>
    </row>
    <row r="672" spans="1:14">
      <c r="A672" s="258" t="s">
        <v>1397</v>
      </c>
      <c r="B672" s="46" t="s">
        <v>618</v>
      </c>
      <c r="C672" s="264">
        <v>1171.9</v>
      </c>
      <c r="D672" s="264">
        <v>519.8</v>
      </c>
      <c r="E672" s="264">
        <v>519.8</v>
      </c>
      <c r="F672" s="264"/>
      <c r="G672" s="264"/>
      <c r="H672" s="264">
        <v>652.1</v>
      </c>
      <c r="I672" s="264">
        <v>652.1</v>
      </c>
      <c r="J672" s="264"/>
      <c r="K672" s="264"/>
      <c r="L672" s="264"/>
      <c r="M672" s="264"/>
      <c r="N672" s="263" t="s">
        <v>530</v>
      </c>
    </row>
    <row r="673" hidden="1" spans="1:14">
      <c r="A673" s="258"/>
      <c r="B673" s="46" t="s">
        <v>1398</v>
      </c>
      <c r="C673" s="264">
        <v>288.4</v>
      </c>
      <c r="D673" s="264">
        <v>81.3</v>
      </c>
      <c r="E673" s="264">
        <v>81.3</v>
      </c>
      <c r="F673" s="264"/>
      <c r="G673" s="264"/>
      <c r="H673" s="264">
        <v>207.1</v>
      </c>
      <c r="I673" s="264">
        <v>207.1</v>
      </c>
      <c r="J673" s="264"/>
      <c r="K673" s="264"/>
      <c r="L673" s="264"/>
      <c r="M673" s="264"/>
      <c r="N673" s="260"/>
    </row>
    <row r="674" hidden="1" spans="1:14">
      <c r="A674" s="258"/>
      <c r="B674" s="46" t="s">
        <v>1399</v>
      </c>
      <c r="C674" s="262">
        <v>63.8</v>
      </c>
      <c r="D674" s="262"/>
      <c r="E674" s="262"/>
      <c r="F674" s="262"/>
      <c r="G674" s="262"/>
      <c r="H674" s="262">
        <v>63.8</v>
      </c>
      <c r="I674" s="262">
        <v>63.8</v>
      </c>
      <c r="J674" s="262"/>
      <c r="K674" s="262"/>
      <c r="L674" s="262"/>
      <c r="M674" s="262"/>
      <c r="N674" s="263"/>
    </row>
    <row r="675" hidden="1" spans="1:14">
      <c r="A675" s="258"/>
      <c r="B675" s="46" t="s">
        <v>1400</v>
      </c>
      <c r="C675" s="264">
        <v>33</v>
      </c>
      <c r="D675" s="264">
        <v>18</v>
      </c>
      <c r="E675" s="264">
        <v>18</v>
      </c>
      <c r="F675" s="264"/>
      <c r="G675" s="264"/>
      <c r="H675" s="264">
        <v>15</v>
      </c>
      <c r="I675" s="264">
        <v>15</v>
      </c>
      <c r="J675" s="264"/>
      <c r="K675" s="264"/>
      <c r="L675" s="264"/>
      <c r="M675" s="264"/>
      <c r="N675" s="260"/>
    </row>
    <row r="676" hidden="1" spans="1:14">
      <c r="A676" s="258"/>
      <c r="B676" s="46" t="s">
        <v>1401</v>
      </c>
      <c r="C676" s="264">
        <v>15.1</v>
      </c>
      <c r="D676" s="264"/>
      <c r="E676" s="264"/>
      <c r="F676" s="264"/>
      <c r="G676" s="264"/>
      <c r="H676" s="264">
        <v>15.1</v>
      </c>
      <c r="I676" s="264">
        <v>15.1</v>
      </c>
      <c r="J676" s="264"/>
      <c r="K676" s="264"/>
      <c r="L676" s="264"/>
      <c r="M676" s="264"/>
      <c r="N676" s="260"/>
    </row>
    <row r="677" hidden="1" spans="1:14">
      <c r="A677" s="258"/>
      <c r="B677" s="46" t="s">
        <v>1402</v>
      </c>
      <c r="C677" s="264">
        <v>235.3</v>
      </c>
      <c r="D677" s="264"/>
      <c r="E677" s="264"/>
      <c r="F677" s="264"/>
      <c r="G677" s="264"/>
      <c r="H677" s="264">
        <v>235.3</v>
      </c>
      <c r="I677" s="264">
        <v>235.3</v>
      </c>
      <c r="J677" s="264"/>
      <c r="K677" s="264"/>
      <c r="L677" s="264"/>
      <c r="M677" s="264"/>
      <c r="N677" s="260"/>
    </row>
    <row r="678" hidden="1" spans="1:14">
      <c r="A678" s="258"/>
      <c r="B678" s="46" t="s">
        <v>1403</v>
      </c>
      <c r="C678" s="264">
        <v>532</v>
      </c>
      <c r="D678" s="264">
        <v>420.5</v>
      </c>
      <c r="E678" s="264">
        <v>420.5</v>
      </c>
      <c r="F678" s="264"/>
      <c r="G678" s="264"/>
      <c r="H678" s="264">
        <v>111.4</v>
      </c>
      <c r="I678" s="264">
        <v>111.4</v>
      </c>
      <c r="J678" s="264"/>
      <c r="K678" s="264"/>
      <c r="L678" s="264"/>
      <c r="M678" s="264"/>
      <c r="N678" s="260"/>
    </row>
    <row r="679" hidden="1" spans="1:14">
      <c r="A679" s="258"/>
      <c r="B679" s="46" t="s">
        <v>1404</v>
      </c>
      <c r="C679" s="264">
        <v>4.4</v>
      </c>
      <c r="D679" s="264"/>
      <c r="E679" s="264"/>
      <c r="F679" s="264"/>
      <c r="G679" s="264"/>
      <c r="H679" s="264">
        <v>4.4</v>
      </c>
      <c r="I679" s="264">
        <v>4.4</v>
      </c>
      <c r="J679" s="264"/>
      <c r="K679" s="264"/>
      <c r="L679" s="264"/>
      <c r="M679" s="264"/>
      <c r="N679" s="260"/>
    </row>
    <row r="680" spans="1:14">
      <c r="A680" s="258" t="s">
        <v>1405</v>
      </c>
      <c r="B680" s="46" t="s">
        <v>619</v>
      </c>
      <c r="C680" s="264">
        <v>1938.2</v>
      </c>
      <c r="D680" s="264">
        <v>854</v>
      </c>
      <c r="E680" s="264">
        <v>854</v>
      </c>
      <c r="F680" s="264"/>
      <c r="G680" s="264"/>
      <c r="H680" s="264">
        <v>1084.2</v>
      </c>
      <c r="I680" s="264">
        <v>1084.2</v>
      </c>
      <c r="J680" s="264"/>
      <c r="K680" s="264"/>
      <c r="L680" s="264"/>
      <c r="M680" s="264"/>
      <c r="N680" s="263" t="s">
        <v>530</v>
      </c>
    </row>
    <row r="681" hidden="1" spans="1:14">
      <c r="A681" s="258"/>
      <c r="B681" s="46" t="s">
        <v>1406</v>
      </c>
      <c r="C681" s="264">
        <v>377.1</v>
      </c>
      <c r="D681" s="264"/>
      <c r="E681" s="264"/>
      <c r="F681" s="264"/>
      <c r="G681" s="264"/>
      <c r="H681" s="264">
        <v>377.1</v>
      </c>
      <c r="I681" s="264">
        <v>377.1</v>
      </c>
      <c r="J681" s="264"/>
      <c r="K681" s="264"/>
      <c r="L681" s="264"/>
      <c r="M681" s="264"/>
      <c r="N681" s="260"/>
    </row>
    <row r="682" hidden="1" spans="1:14">
      <c r="A682" s="258"/>
      <c r="B682" s="46" t="s">
        <v>1407</v>
      </c>
      <c r="C682" s="262">
        <v>105</v>
      </c>
      <c r="D682" s="262"/>
      <c r="E682" s="262"/>
      <c r="F682" s="262"/>
      <c r="G682" s="262"/>
      <c r="H682" s="262">
        <v>105</v>
      </c>
      <c r="I682" s="262">
        <v>105</v>
      </c>
      <c r="J682" s="262"/>
      <c r="K682" s="262"/>
      <c r="L682" s="262"/>
      <c r="M682" s="262"/>
      <c r="N682" s="263"/>
    </row>
    <row r="683" hidden="1" spans="1:14">
      <c r="A683" s="258"/>
      <c r="B683" s="46" t="s">
        <v>1408</v>
      </c>
      <c r="C683" s="264">
        <v>874.6</v>
      </c>
      <c r="D683" s="264">
        <v>701.1</v>
      </c>
      <c r="E683" s="264">
        <v>701.1</v>
      </c>
      <c r="F683" s="264"/>
      <c r="G683" s="264"/>
      <c r="H683" s="264">
        <v>173.4</v>
      </c>
      <c r="I683" s="264">
        <v>173.4</v>
      </c>
      <c r="J683" s="264"/>
      <c r="K683" s="264"/>
      <c r="L683" s="264"/>
      <c r="M683" s="264"/>
      <c r="N683" s="260"/>
    </row>
    <row r="684" hidden="1" spans="1:14">
      <c r="A684" s="258"/>
      <c r="B684" s="46" t="s">
        <v>1409</v>
      </c>
      <c r="C684" s="264">
        <v>17.5</v>
      </c>
      <c r="D684" s="264"/>
      <c r="E684" s="264"/>
      <c r="F684" s="264"/>
      <c r="G684" s="264"/>
      <c r="H684" s="264">
        <v>17.5</v>
      </c>
      <c r="I684" s="264">
        <v>17.5</v>
      </c>
      <c r="J684" s="264"/>
      <c r="K684" s="264"/>
      <c r="L684" s="264"/>
      <c r="M684" s="264"/>
      <c r="N684" s="260"/>
    </row>
    <row r="685" hidden="1" spans="1:14">
      <c r="A685" s="258"/>
      <c r="B685" s="46" t="s">
        <v>1410</v>
      </c>
      <c r="C685" s="264">
        <v>465.8</v>
      </c>
      <c r="D685" s="264">
        <v>123.8</v>
      </c>
      <c r="E685" s="264">
        <v>123.8</v>
      </c>
      <c r="F685" s="264"/>
      <c r="G685" s="264"/>
      <c r="H685" s="264">
        <v>342</v>
      </c>
      <c r="I685" s="264">
        <v>342</v>
      </c>
      <c r="J685" s="264"/>
      <c r="K685" s="264"/>
      <c r="L685" s="264"/>
      <c r="M685" s="264"/>
      <c r="N685" s="260"/>
    </row>
    <row r="686" hidden="1" spans="1:14">
      <c r="A686" s="258"/>
      <c r="B686" s="46" t="s">
        <v>1411</v>
      </c>
      <c r="C686" s="264">
        <v>22.3</v>
      </c>
      <c r="D686" s="264"/>
      <c r="E686" s="264"/>
      <c r="F686" s="264"/>
      <c r="G686" s="264"/>
      <c r="H686" s="264">
        <v>22.3</v>
      </c>
      <c r="I686" s="264">
        <v>22.3</v>
      </c>
      <c r="J686" s="264"/>
      <c r="K686" s="264"/>
      <c r="L686" s="264"/>
      <c r="M686" s="264"/>
      <c r="N686" s="260"/>
    </row>
    <row r="687" hidden="1" spans="1:14">
      <c r="A687" s="258"/>
      <c r="B687" s="46" t="s">
        <v>1412</v>
      </c>
      <c r="C687" s="264">
        <v>59.2</v>
      </c>
      <c r="D687" s="264">
        <v>29</v>
      </c>
      <c r="E687" s="264">
        <v>29</v>
      </c>
      <c r="F687" s="264"/>
      <c r="G687" s="264"/>
      <c r="H687" s="264">
        <v>30.2</v>
      </c>
      <c r="I687" s="264">
        <v>30.2</v>
      </c>
      <c r="J687" s="264"/>
      <c r="K687" s="264"/>
      <c r="L687" s="264"/>
      <c r="M687" s="264"/>
      <c r="N687" s="260"/>
    </row>
    <row r="688" hidden="1" spans="1:14">
      <c r="A688" s="258"/>
      <c r="B688" s="46" t="s">
        <v>1413</v>
      </c>
      <c r="C688" s="264">
        <v>6.5</v>
      </c>
      <c r="D688" s="264"/>
      <c r="E688" s="264"/>
      <c r="F688" s="264"/>
      <c r="G688" s="264"/>
      <c r="H688" s="264">
        <v>6.5</v>
      </c>
      <c r="I688" s="264">
        <v>6.5</v>
      </c>
      <c r="J688" s="264"/>
      <c r="K688" s="264"/>
      <c r="L688" s="264"/>
      <c r="M688" s="264"/>
      <c r="N688" s="260"/>
    </row>
    <row r="689" hidden="1" spans="1:14">
      <c r="A689" s="258"/>
      <c r="B689" s="46" t="s">
        <v>1006</v>
      </c>
      <c r="C689" s="264">
        <v>10.2</v>
      </c>
      <c r="D689" s="264"/>
      <c r="E689" s="264"/>
      <c r="F689" s="264"/>
      <c r="G689" s="264"/>
      <c r="H689" s="264">
        <v>10.2</v>
      </c>
      <c r="I689" s="264">
        <v>10.2</v>
      </c>
      <c r="J689" s="264"/>
      <c r="K689" s="264"/>
      <c r="L689" s="264"/>
      <c r="M689" s="264"/>
      <c r="N689" s="260"/>
    </row>
    <row r="690" spans="1:14">
      <c r="A690" s="258" t="s">
        <v>1414</v>
      </c>
      <c r="B690" s="46" t="s">
        <v>620</v>
      </c>
      <c r="C690" s="264">
        <v>2028.3</v>
      </c>
      <c r="D690" s="264">
        <v>678.5</v>
      </c>
      <c r="E690" s="264">
        <v>678.5</v>
      </c>
      <c r="F690" s="264"/>
      <c r="G690" s="264"/>
      <c r="H690" s="264">
        <v>1349.8</v>
      </c>
      <c r="I690" s="264">
        <v>1349.8</v>
      </c>
      <c r="J690" s="264"/>
      <c r="K690" s="264"/>
      <c r="L690" s="264"/>
      <c r="M690" s="264"/>
      <c r="N690" s="263" t="s">
        <v>530</v>
      </c>
    </row>
    <row r="691" hidden="1" spans="1:14">
      <c r="A691" s="258"/>
      <c r="B691" s="46" t="s">
        <v>1415</v>
      </c>
      <c r="C691" s="264">
        <v>6.6</v>
      </c>
      <c r="D691" s="264"/>
      <c r="E691" s="264"/>
      <c r="F691" s="264"/>
      <c r="G691" s="264"/>
      <c r="H691" s="264">
        <v>6.6</v>
      </c>
      <c r="I691" s="264">
        <v>6.6</v>
      </c>
      <c r="J691" s="264"/>
      <c r="K691" s="264"/>
      <c r="L691" s="264"/>
      <c r="M691" s="264"/>
      <c r="N691" s="263"/>
    </row>
    <row r="692" hidden="1" spans="1:14">
      <c r="A692" s="258"/>
      <c r="B692" s="46" t="s">
        <v>1416</v>
      </c>
      <c r="C692" s="262">
        <v>709.9</v>
      </c>
      <c r="D692" s="262"/>
      <c r="E692" s="262"/>
      <c r="F692" s="262"/>
      <c r="G692" s="262"/>
      <c r="H692" s="262">
        <v>709.9</v>
      </c>
      <c r="I692" s="262">
        <v>709.9</v>
      </c>
      <c r="J692" s="262"/>
      <c r="K692" s="262"/>
      <c r="L692" s="262"/>
      <c r="M692" s="262"/>
      <c r="N692" s="263"/>
    </row>
    <row r="693" hidden="1" spans="1:14">
      <c r="A693" s="258"/>
      <c r="B693" s="46" t="s">
        <v>1417</v>
      </c>
      <c r="C693" s="264">
        <v>412</v>
      </c>
      <c r="D693" s="264">
        <v>99.4</v>
      </c>
      <c r="E693" s="264">
        <v>99.4</v>
      </c>
      <c r="F693" s="264"/>
      <c r="G693" s="264"/>
      <c r="H693" s="264">
        <v>312.6</v>
      </c>
      <c r="I693" s="264">
        <v>312.6</v>
      </c>
      <c r="J693" s="264"/>
      <c r="K693" s="264"/>
      <c r="L693" s="264"/>
      <c r="M693" s="264"/>
      <c r="N693" s="260"/>
    </row>
    <row r="694" hidden="1" spans="1:14">
      <c r="A694" s="258"/>
      <c r="B694" s="46" t="s">
        <v>1418</v>
      </c>
      <c r="C694" s="264">
        <v>83.5</v>
      </c>
      <c r="D694" s="264"/>
      <c r="E694" s="264"/>
      <c r="F694" s="264"/>
      <c r="G694" s="264"/>
      <c r="H694" s="264">
        <v>83.5</v>
      </c>
      <c r="I694" s="264">
        <v>83.5</v>
      </c>
      <c r="J694" s="264"/>
      <c r="K694" s="264"/>
      <c r="L694" s="264"/>
      <c r="M694" s="264"/>
      <c r="N694" s="260"/>
    </row>
    <row r="695" hidden="1" spans="1:14">
      <c r="A695" s="258"/>
      <c r="B695" s="46" t="s">
        <v>1419</v>
      </c>
      <c r="C695" s="264">
        <v>69</v>
      </c>
      <c r="D695" s="264">
        <v>20</v>
      </c>
      <c r="E695" s="264">
        <v>20</v>
      </c>
      <c r="F695" s="264"/>
      <c r="G695" s="264"/>
      <c r="H695" s="264">
        <v>49</v>
      </c>
      <c r="I695" s="264">
        <v>49</v>
      </c>
      <c r="J695" s="264"/>
      <c r="K695" s="264"/>
      <c r="L695" s="264"/>
      <c r="M695" s="264"/>
      <c r="N695" s="260"/>
    </row>
    <row r="696" hidden="1" spans="1:14">
      <c r="A696" s="258"/>
      <c r="B696" s="46" t="s">
        <v>1420</v>
      </c>
      <c r="C696" s="264">
        <v>31.3</v>
      </c>
      <c r="D696" s="264"/>
      <c r="E696" s="264"/>
      <c r="F696" s="264"/>
      <c r="G696" s="264"/>
      <c r="H696" s="264">
        <v>31.3</v>
      </c>
      <c r="I696" s="264">
        <v>31.3</v>
      </c>
      <c r="J696" s="264"/>
      <c r="K696" s="264"/>
      <c r="L696" s="264"/>
      <c r="M696" s="264"/>
      <c r="N696" s="263"/>
    </row>
    <row r="697" hidden="1" spans="1:14">
      <c r="A697" s="258"/>
      <c r="B697" s="46" t="s">
        <v>1421</v>
      </c>
      <c r="C697" s="264">
        <v>20.6</v>
      </c>
      <c r="D697" s="264"/>
      <c r="E697" s="264"/>
      <c r="F697" s="264"/>
      <c r="G697" s="264"/>
      <c r="H697" s="264">
        <v>20.6</v>
      </c>
      <c r="I697" s="264">
        <v>20.6</v>
      </c>
      <c r="J697" s="264"/>
      <c r="K697" s="264"/>
      <c r="L697" s="264"/>
      <c r="M697" s="264"/>
      <c r="N697" s="263"/>
    </row>
    <row r="698" hidden="1" spans="1:14">
      <c r="A698" s="258"/>
      <c r="B698" s="46" t="s">
        <v>1422</v>
      </c>
      <c r="C698" s="264">
        <v>695.5</v>
      </c>
      <c r="D698" s="264">
        <v>559.1</v>
      </c>
      <c r="E698" s="264">
        <v>559.1</v>
      </c>
      <c r="F698" s="264"/>
      <c r="G698" s="264"/>
      <c r="H698" s="264">
        <v>136.4</v>
      </c>
      <c r="I698" s="264">
        <v>136.4</v>
      </c>
      <c r="J698" s="264"/>
      <c r="K698" s="264"/>
      <c r="L698" s="264"/>
      <c r="M698" s="264"/>
      <c r="N698" s="263"/>
    </row>
    <row r="699" spans="1:14">
      <c r="A699" s="258" t="s">
        <v>1423</v>
      </c>
      <c r="B699" s="46" t="s">
        <v>621</v>
      </c>
      <c r="C699" s="264">
        <v>1026.5</v>
      </c>
      <c r="D699" s="264">
        <v>467.4</v>
      </c>
      <c r="E699" s="264">
        <v>467.4</v>
      </c>
      <c r="F699" s="264"/>
      <c r="G699" s="264"/>
      <c r="H699" s="264">
        <v>559.1</v>
      </c>
      <c r="I699" s="264">
        <v>559.1</v>
      </c>
      <c r="J699" s="264"/>
      <c r="K699" s="264"/>
      <c r="L699" s="264"/>
      <c r="M699" s="264"/>
      <c r="N699" s="263" t="s">
        <v>530</v>
      </c>
    </row>
    <row r="700" hidden="1" spans="1:14">
      <c r="A700" s="258"/>
      <c r="B700" s="46" t="s">
        <v>1424</v>
      </c>
      <c r="C700" s="264">
        <v>9.2</v>
      </c>
      <c r="D700" s="264"/>
      <c r="E700" s="264"/>
      <c r="F700" s="264"/>
      <c r="G700" s="264"/>
      <c r="H700" s="264">
        <v>9.2</v>
      </c>
      <c r="I700" s="264">
        <v>9.2</v>
      </c>
      <c r="J700" s="264"/>
      <c r="K700" s="264"/>
      <c r="L700" s="264"/>
      <c r="M700" s="264"/>
      <c r="N700" s="263"/>
    </row>
    <row r="701" hidden="1" spans="1:14">
      <c r="A701" s="258"/>
      <c r="B701" s="46" t="s">
        <v>1425</v>
      </c>
      <c r="C701" s="262">
        <v>206.7</v>
      </c>
      <c r="D701" s="262"/>
      <c r="E701" s="262"/>
      <c r="F701" s="262"/>
      <c r="G701" s="262"/>
      <c r="H701" s="262">
        <v>206.7</v>
      </c>
      <c r="I701" s="262">
        <v>206.7</v>
      </c>
      <c r="J701" s="262"/>
      <c r="K701" s="262"/>
      <c r="L701" s="262"/>
      <c r="M701" s="262"/>
      <c r="N701" s="263"/>
    </row>
    <row r="702" hidden="1" spans="1:14">
      <c r="A702" s="258"/>
      <c r="B702" s="46" t="s">
        <v>1426</v>
      </c>
      <c r="C702" s="264">
        <v>231.6</v>
      </c>
      <c r="D702" s="264">
        <v>67.4</v>
      </c>
      <c r="E702" s="264">
        <v>67.4</v>
      </c>
      <c r="F702" s="264"/>
      <c r="G702" s="264"/>
      <c r="H702" s="264">
        <v>164.3</v>
      </c>
      <c r="I702" s="264">
        <v>164.3</v>
      </c>
      <c r="J702" s="264"/>
      <c r="K702" s="264"/>
      <c r="L702" s="264"/>
      <c r="M702" s="264"/>
      <c r="N702" s="260"/>
    </row>
    <row r="703" hidden="1" spans="1:14">
      <c r="A703" s="258"/>
      <c r="B703" s="46" t="s">
        <v>1427</v>
      </c>
      <c r="C703" s="264">
        <v>55.1</v>
      </c>
      <c r="D703" s="264"/>
      <c r="E703" s="264"/>
      <c r="F703" s="264"/>
      <c r="G703" s="264"/>
      <c r="H703" s="264">
        <v>55.1</v>
      </c>
      <c r="I703" s="264">
        <v>55.1</v>
      </c>
      <c r="J703" s="264"/>
      <c r="K703" s="264"/>
      <c r="L703" s="264"/>
      <c r="M703" s="264"/>
      <c r="N703" s="260"/>
    </row>
    <row r="704" hidden="1" spans="1:14">
      <c r="A704" s="258"/>
      <c r="B704" s="46" t="s">
        <v>1428</v>
      </c>
      <c r="C704" s="264">
        <v>20.5</v>
      </c>
      <c r="D704" s="264">
        <v>14</v>
      </c>
      <c r="E704" s="264">
        <v>14</v>
      </c>
      <c r="F704" s="264"/>
      <c r="G704" s="264"/>
      <c r="H704" s="264">
        <v>6.5</v>
      </c>
      <c r="I704" s="264">
        <v>6.5</v>
      </c>
      <c r="J704" s="264"/>
      <c r="K704" s="264"/>
      <c r="L704" s="264"/>
      <c r="M704" s="264"/>
      <c r="N704" s="260"/>
    </row>
    <row r="705" hidden="1" spans="1:14">
      <c r="A705" s="258"/>
      <c r="B705" s="46" t="s">
        <v>1429</v>
      </c>
      <c r="C705" s="264">
        <v>486.8</v>
      </c>
      <c r="D705" s="264">
        <v>386</v>
      </c>
      <c r="E705" s="264">
        <v>386</v>
      </c>
      <c r="F705" s="264"/>
      <c r="G705" s="264"/>
      <c r="H705" s="264">
        <v>100.8</v>
      </c>
      <c r="I705" s="264">
        <v>100.8</v>
      </c>
      <c r="J705" s="264"/>
      <c r="K705" s="264"/>
      <c r="L705" s="264"/>
      <c r="M705" s="264"/>
      <c r="N705" s="260"/>
    </row>
    <row r="706" hidden="1" spans="1:14">
      <c r="A706" s="258"/>
      <c r="B706" s="46" t="s">
        <v>1430</v>
      </c>
      <c r="C706" s="264">
        <v>3.3</v>
      </c>
      <c r="D706" s="264"/>
      <c r="E706" s="264"/>
      <c r="F706" s="264"/>
      <c r="G706" s="264"/>
      <c r="H706" s="264">
        <v>3.3</v>
      </c>
      <c r="I706" s="264">
        <v>3.3</v>
      </c>
      <c r="J706" s="264"/>
      <c r="K706" s="264"/>
      <c r="L706" s="264"/>
      <c r="M706" s="264"/>
      <c r="N706" s="260"/>
    </row>
    <row r="707" hidden="1" spans="1:14">
      <c r="A707" s="258"/>
      <c r="B707" s="46" t="s">
        <v>1431</v>
      </c>
      <c r="C707" s="264">
        <v>13.3</v>
      </c>
      <c r="D707" s="264"/>
      <c r="E707" s="264"/>
      <c r="F707" s="264"/>
      <c r="G707" s="264"/>
      <c r="H707" s="264">
        <v>13.3</v>
      </c>
      <c r="I707" s="264">
        <v>13.3</v>
      </c>
      <c r="J707" s="264"/>
      <c r="K707" s="264"/>
      <c r="L707" s="264"/>
      <c r="M707" s="264"/>
      <c r="N707" s="260"/>
    </row>
    <row r="708" spans="1:14">
      <c r="A708" s="258" t="s">
        <v>1432</v>
      </c>
      <c r="B708" s="46" t="s">
        <v>622</v>
      </c>
      <c r="C708" s="264">
        <v>1100.5</v>
      </c>
      <c r="D708" s="264">
        <v>482.3</v>
      </c>
      <c r="E708" s="264">
        <v>482.3</v>
      </c>
      <c r="F708" s="264"/>
      <c r="G708" s="264"/>
      <c r="H708" s="264">
        <v>618.2</v>
      </c>
      <c r="I708" s="264">
        <v>358</v>
      </c>
      <c r="J708" s="264"/>
      <c r="K708" s="264"/>
      <c r="L708" s="264"/>
      <c r="M708" s="264">
        <v>260.2</v>
      </c>
      <c r="N708" s="263" t="s">
        <v>530</v>
      </c>
    </row>
    <row r="709" hidden="1" spans="1:14">
      <c r="A709" s="258"/>
      <c r="B709" s="46" t="s">
        <v>1006</v>
      </c>
      <c r="C709" s="264">
        <v>0.3</v>
      </c>
      <c r="D709" s="264"/>
      <c r="E709" s="264"/>
      <c r="F709" s="264"/>
      <c r="G709" s="264"/>
      <c r="H709" s="264">
        <v>0.3</v>
      </c>
      <c r="I709" s="264">
        <v>0.3</v>
      </c>
      <c r="J709" s="264"/>
      <c r="K709" s="264"/>
      <c r="L709" s="264"/>
      <c r="M709" s="264"/>
      <c r="N709" s="260"/>
    </row>
    <row r="710" hidden="1" spans="1:14">
      <c r="A710" s="258"/>
      <c r="B710" s="46" t="s">
        <v>1433</v>
      </c>
      <c r="C710" s="262">
        <v>9.9</v>
      </c>
      <c r="D710" s="262"/>
      <c r="E710" s="262"/>
      <c r="F710" s="262"/>
      <c r="G710" s="262"/>
      <c r="H710" s="262">
        <v>9.9</v>
      </c>
      <c r="I710" s="262"/>
      <c r="J710" s="262"/>
      <c r="K710" s="262"/>
      <c r="L710" s="262"/>
      <c r="M710" s="262">
        <v>9.9</v>
      </c>
      <c r="N710" s="263"/>
    </row>
    <row r="711" hidden="1" spans="1:14">
      <c r="A711" s="258"/>
      <c r="B711" s="46" t="s">
        <v>1434</v>
      </c>
      <c r="C711" s="264">
        <v>271</v>
      </c>
      <c r="D711" s="264">
        <v>71.2</v>
      </c>
      <c r="E711" s="264">
        <v>71.2</v>
      </c>
      <c r="F711" s="264"/>
      <c r="G711" s="264"/>
      <c r="H711" s="264">
        <v>199.8</v>
      </c>
      <c r="I711" s="264">
        <v>199.8</v>
      </c>
      <c r="J711" s="264"/>
      <c r="K711" s="264"/>
      <c r="L711" s="264"/>
      <c r="M711" s="264"/>
      <c r="N711" s="260"/>
    </row>
    <row r="712" hidden="1" spans="1:14">
      <c r="A712" s="258"/>
      <c r="B712" s="46" t="s">
        <v>1435</v>
      </c>
      <c r="C712" s="264">
        <v>59.4</v>
      </c>
      <c r="D712" s="264"/>
      <c r="E712" s="264"/>
      <c r="F712" s="264"/>
      <c r="G712" s="264"/>
      <c r="H712" s="264">
        <v>59.4</v>
      </c>
      <c r="I712" s="264">
        <v>28.6</v>
      </c>
      <c r="J712" s="264"/>
      <c r="K712" s="264"/>
      <c r="L712" s="264"/>
      <c r="M712" s="264">
        <v>30.8</v>
      </c>
      <c r="N712" s="260"/>
    </row>
    <row r="713" hidden="1" spans="1:14">
      <c r="A713" s="258"/>
      <c r="B713" s="46" t="s">
        <v>1436</v>
      </c>
      <c r="C713" s="264">
        <v>31.5</v>
      </c>
      <c r="D713" s="264">
        <v>15</v>
      </c>
      <c r="E713" s="264">
        <v>15</v>
      </c>
      <c r="F713" s="264"/>
      <c r="G713" s="264"/>
      <c r="H713" s="264">
        <v>16.5</v>
      </c>
      <c r="I713" s="264">
        <v>16.5</v>
      </c>
      <c r="J713" s="264"/>
      <c r="K713" s="264"/>
      <c r="L713" s="264"/>
      <c r="M713" s="264"/>
      <c r="N713" s="260"/>
    </row>
    <row r="714" hidden="1" spans="1:14">
      <c r="A714" s="258"/>
      <c r="B714" s="46" t="s">
        <v>1437</v>
      </c>
      <c r="C714" s="264">
        <v>4</v>
      </c>
      <c r="D714" s="264"/>
      <c r="E714" s="264"/>
      <c r="F714" s="264"/>
      <c r="G714" s="264"/>
      <c r="H714" s="264">
        <v>4</v>
      </c>
      <c r="I714" s="264"/>
      <c r="J714" s="264"/>
      <c r="K714" s="264"/>
      <c r="L714" s="264"/>
      <c r="M714" s="264">
        <v>4</v>
      </c>
      <c r="N714" s="260"/>
    </row>
    <row r="715" hidden="1" spans="1:14">
      <c r="A715" s="258"/>
      <c r="B715" s="46" t="s">
        <v>1438</v>
      </c>
      <c r="C715" s="264">
        <v>215.5</v>
      </c>
      <c r="D715" s="264"/>
      <c r="E715" s="264"/>
      <c r="F715" s="264"/>
      <c r="G715" s="264"/>
      <c r="H715" s="264">
        <v>215.5</v>
      </c>
      <c r="I715" s="264"/>
      <c r="J715" s="264"/>
      <c r="K715" s="264"/>
      <c r="L715" s="264"/>
      <c r="M715" s="264">
        <v>215.5</v>
      </c>
      <c r="N715" s="260"/>
    </row>
    <row r="716" hidden="1" spans="1:14">
      <c r="A716" s="258"/>
      <c r="B716" s="46" t="s">
        <v>1439</v>
      </c>
      <c r="C716" s="264">
        <v>494.7</v>
      </c>
      <c r="D716" s="264">
        <v>396.1</v>
      </c>
      <c r="E716" s="264">
        <v>396.1</v>
      </c>
      <c r="F716" s="264"/>
      <c r="G716" s="264"/>
      <c r="H716" s="264">
        <v>98.6</v>
      </c>
      <c r="I716" s="264">
        <v>98.6</v>
      </c>
      <c r="J716" s="264"/>
      <c r="K716" s="264"/>
      <c r="L716" s="264"/>
      <c r="M716" s="264"/>
      <c r="N716" s="260"/>
    </row>
    <row r="717" hidden="1" spans="1:14">
      <c r="A717" s="258"/>
      <c r="B717" s="46" t="s">
        <v>1440</v>
      </c>
      <c r="C717" s="264">
        <v>14.2</v>
      </c>
      <c r="D717" s="264"/>
      <c r="E717" s="264"/>
      <c r="F717" s="264"/>
      <c r="G717" s="264"/>
      <c r="H717" s="264">
        <v>14.2</v>
      </c>
      <c r="I717" s="264">
        <v>14.2</v>
      </c>
      <c r="J717" s="264"/>
      <c r="K717" s="264"/>
      <c r="L717" s="264"/>
      <c r="M717" s="264"/>
      <c r="N717" s="260"/>
    </row>
    <row r="718" spans="1:14">
      <c r="A718" s="258" t="s">
        <v>1441</v>
      </c>
      <c r="B718" s="46" t="s">
        <v>623</v>
      </c>
      <c r="C718" s="264">
        <v>1047</v>
      </c>
      <c r="D718" s="264">
        <v>395</v>
      </c>
      <c r="E718" s="264">
        <v>395</v>
      </c>
      <c r="F718" s="264"/>
      <c r="G718" s="264"/>
      <c r="H718" s="264">
        <v>652</v>
      </c>
      <c r="I718" s="264">
        <v>621</v>
      </c>
      <c r="J718" s="264"/>
      <c r="K718" s="264"/>
      <c r="L718" s="264"/>
      <c r="M718" s="264">
        <v>31.1</v>
      </c>
      <c r="N718" s="263" t="s">
        <v>530</v>
      </c>
    </row>
    <row r="719" hidden="1" spans="1:14">
      <c r="A719" s="258"/>
      <c r="B719" s="46" t="s">
        <v>1442</v>
      </c>
      <c r="C719" s="264">
        <v>183.4</v>
      </c>
      <c r="D719" s="264"/>
      <c r="E719" s="264"/>
      <c r="F719" s="264"/>
      <c r="G719" s="264"/>
      <c r="H719" s="264">
        <v>183.4</v>
      </c>
      <c r="I719" s="264">
        <v>155.4</v>
      </c>
      <c r="J719" s="264"/>
      <c r="K719" s="264"/>
      <c r="L719" s="264"/>
      <c r="M719" s="264">
        <v>27.9</v>
      </c>
      <c r="N719" s="260"/>
    </row>
    <row r="720" hidden="1" spans="1:14">
      <c r="A720" s="258"/>
      <c r="B720" s="46" t="s">
        <v>1443</v>
      </c>
      <c r="C720" s="264">
        <v>28.7</v>
      </c>
      <c r="D720" s="264">
        <v>13</v>
      </c>
      <c r="E720" s="264">
        <v>13</v>
      </c>
      <c r="F720" s="264"/>
      <c r="G720" s="264"/>
      <c r="H720" s="264">
        <v>15.7</v>
      </c>
      <c r="I720" s="264">
        <v>15.7</v>
      </c>
      <c r="J720" s="264"/>
      <c r="K720" s="264"/>
      <c r="L720" s="264"/>
      <c r="M720" s="264"/>
      <c r="N720" s="260"/>
    </row>
    <row r="721" hidden="1" spans="1:14">
      <c r="A721" s="258"/>
      <c r="B721" s="46" t="s">
        <v>1444</v>
      </c>
      <c r="C721" s="262">
        <v>250.8</v>
      </c>
      <c r="D721" s="262">
        <v>61</v>
      </c>
      <c r="E721" s="262">
        <v>61</v>
      </c>
      <c r="F721" s="262"/>
      <c r="G721" s="262"/>
      <c r="H721" s="262">
        <v>189.8</v>
      </c>
      <c r="I721" s="262">
        <v>189.8</v>
      </c>
      <c r="J721" s="262"/>
      <c r="K721" s="262"/>
      <c r="L721" s="262"/>
      <c r="M721" s="262"/>
      <c r="N721" s="263"/>
    </row>
    <row r="722" hidden="1" spans="1:14">
      <c r="A722" s="258"/>
      <c r="B722" s="46" t="s">
        <v>1445</v>
      </c>
      <c r="C722" s="264">
        <v>3.1</v>
      </c>
      <c r="D722" s="264"/>
      <c r="E722" s="264"/>
      <c r="F722" s="264"/>
      <c r="G722" s="264"/>
      <c r="H722" s="264">
        <v>3.1</v>
      </c>
      <c r="I722" s="264"/>
      <c r="J722" s="264"/>
      <c r="K722" s="264"/>
      <c r="L722" s="264"/>
      <c r="M722" s="264">
        <v>3.1</v>
      </c>
      <c r="N722" s="260"/>
    </row>
    <row r="723" hidden="1" spans="1:14">
      <c r="A723" s="258"/>
      <c r="B723" s="46" t="s">
        <v>1446</v>
      </c>
      <c r="C723" s="264">
        <v>58.7</v>
      </c>
      <c r="D723" s="264"/>
      <c r="E723" s="264"/>
      <c r="F723" s="264"/>
      <c r="G723" s="264"/>
      <c r="H723" s="264">
        <v>58.7</v>
      </c>
      <c r="I723" s="264">
        <v>58.7</v>
      </c>
      <c r="J723" s="264"/>
      <c r="K723" s="264"/>
      <c r="L723" s="264"/>
      <c r="M723" s="264"/>
      <c r="N723" s="260"/>
    </row>
    <row r="724" hidden="1" spans="1:14">
      <c r="A724" s="258"/>
      <c r="B724" s="46" t="s">
        <v>1447</v>
      </c>
      <c r="C724" s="264">
        <v>8.1</v>
      </c>
      <c r="D724" s="264"/>
      <c r="E724" s="264"/>
      <c r="F724" s="264"/>
      <c r="G724" s="264"/>
      <c r="H724" s="264">
        <v>8.1</v>
      </c>
      <c r="I724" s="264">
        <v>8.1</v>
      </c>
      <c r="J724" s="264"/>
      <c r="K724" s="264"/>
      <c r="L724" s="264"/>
      <c r="M724" s="264"/>
      <c r="N724" s="260"/>
    </row>
    <row r="725" hidden="1" spans="1:14">
      <c r="A725" s="258"/>
      <c r="B725" s="46" t="s">
        <v>1448</v>
      </c>
      <c r="C725" s="264">
        <v>5.1</v>
      </c>
      <c r="D725" s="264"/>
      <c r="E725" s="264"/>
      <c r="F725" s="264"/>
      <c r="G725" s="264"/>
      <c r="H725" s="264">
        <v>5.1</v>
      </c>
      <c r="I725" s="264">
        <v>5.1</v>
      </c>
      <c r="J725" s="264"/>
      <c r="K725" s="264"/>
      <c r="L725" s="264"/>
      <c r="M725" s="264"/>
      <c r="N725" s="260"/>
    </row>
    <row r="726" hidden="1" spans="1:14">
      <c r="A726" s="258"/>
      <c r="B726" s="46" t="s">
        <v>1449</v>
      </c>
      <c r="C726" s="264">
        <v>509.3</v>
      </c>
      <c r="D726" s="264">
        <v>321</v>
      </c>
      <c r="E726" s="264">
        <v>321</v>
      </c>
      <c r="F726" s="264"/>
      <c r="G726" s="264"/>
      <c r="H726" s="264">
        <v>188.3</v>
      </c>
      <c r="I726" s="264">
        <v>188.3</v>
      </c>
      <c r="J726" s="264"/>
      <c r="K726" s="264"/>
      <c r="L726" s="264"/>
      <c r="M726" s="264"/>
      <c r="N726" s="260"/>
    </row>
    <row r="727" spans="1:14">
      <c r="A727" s="258" t="s">
        <v>1450</v>
      </c>
      <c r="B727" s="46" t="s">
        <v>624</v>
      </c>
      <c r="C727" s="264">
        <v>1094.5</v>
      </c>
      <c r="D727" s="264">
        <v>410.2</v>
      </c>
      <c r="E727" s="264">
        <v>410.2</v>
      </c>
      <c r="F727" s="264"/>
      <c r="G727" s="264"/>
      <c r="H727" s="264">
        <v>684.3</v>
      </c>
      <c r="I727" s="264">
        <v>684.3</v>
      </c>
      <c r="J727" s="264"/>
      <c r="K727" s="264"/>
      <c r="L727" s="264"/>
      <c r="M727" s="264"/>
      <c r="N727" s="263" t="s">
        <v>530</v>
      </c>
    </row>
    <row r="728" hidden="1" spans="1:14">
      <c r="A728" s="258"/>
      <c r="B728" s="46" t="s">
        <v>1451</v>
      </c>
      <c r="C728" s="264">
        <v>8.5</v>
      </c>
      <c r="D728" s="264"/>
      <c r="E728" s="264"/>
      <c r="F728" s="264"/>
      <c r="G728" s="264"/>
      <c r="H728" s="264">
        <v>8.5</v>
      </c>
      <c r="I728" s="264">
        <v>8.5</v>
      </c>
      <c r="J728" s="264"/>
      <c r="K728" s="264"/>
      <c r="L728" s="264"/>
      <c r="M728" s="264"/>
      <c r="N728" s="260"/>
    </row>
    <row r="729" hidden="1" spans="1:14">
      <c r="A729" s="258"/>
      <c r="B729" s="46" t="s">
        <v>1452</v>
      </c>
      <c r="C729" s="264">
        <v>15.5</v>
      </c>
      <c r="D729" s="264"/>
      <c r="E729" s="264"/>
      <c r="F729" s="264"/>
      <c r="G729" s="264"/>
      <c r="H729" s="264">
        <v>15.5</v>
      </c>
      <c r="I729" s="264">
        <v>15.5</v>
      </c>
      <c r="J729" s="264"/>
      <c r="K729" s="264"/>
      <c r="L729" s="264"/>
      <c r="M729" s="264"/>
      <c r="N729" s="260"/>
    </row>
    <row r="730" hidden="1" spans="1:14">
      <c r="A730" s="258"/>
      <c r="B730" s="46" t="s">
        <v>1453</v>
      </c>
      <c r="C730" s="264">
        <v>4.1</v>
      </c>
      <c r="D730" s="264"/>
      <c r="E730" s="264"/>
      <c r="F730" s="264"/>
      <c r="G730" s="264"/>
      <c r="H730" s="264">
        <v>4.1</v>
      </c>
      <c r="I730" s="264">
        <v>4.1</v>
      </c>
      <c r="J730" s="264"/>
      <c r="K730" s="264"/>
      <c r="L730" s="264"/>
      <c r="M730" s="264"/>
      <c r="N730" s="260"/>
    </row>
    <row r="731" hidden="1" spans="1:14">
      <c r="A731" s="258"/>
      <c r="B731" s="46" t="s">
        <v>1454</v>
      </c>
      <c r="C731" s="262">
        <v>50.8</v>
      </c>
      <c r="D731" s="262"/>
      <c r="E731" s="262"/>
      <c r="F731" s="262"/>
      <c r="G731" s="262"/>
      <c r="H731" s="262">
        <v>50.8</v>
      </c>
      <c r="I731" s="262">
        <v>50.8</v>
      </c>
      <c r="J731" s="262"/>
      <c r="K731" s="262"/>
      <c r="L731" s="262"/>
      <c r="M731" s="262"/>
      <c r="N731" s="263"/>
    </row>
    <row r="732" hidden="1" spans="1:14">
      <c r="A732" s="258"/>
      <c r="B732" s="46" t="s">
        <v>1455</v>
      </c>
      <c r="C732" s="264">
        <v>43</v>
      </c>
      <c r="D732" s="264">
        <v>13</v>
      </c>
      <c r="E732" s="264">
        <v>13</v>
      </c>
      <c r="F732" s="264"/>
      <c r="G732" s="264"/>
      <c r="H732" s="264">
        <v>30</v>
      </c>
      <c r="I732" s="264">
        <v>30</v>
      </c>
      <c r="J732" s="264"/>
      <c r="K732" s="264"/>
      <c r="L732" s="264"/>
      <c r="M732" s="264"/>
      <c r="N732" s="260"/>
    </row>
    <row r="733" hidden="1" spans="1:14">
      <c r="A733" s="258"/>
      <c r="B733" s="46" t="s">
        <v>1456</v>
      </c>
      <c r="C733" s="264">
        <v>245.8</v>
      </c>
      <c r="D733" s="264">
        <v>61.5</v>
      </c>
      <c r="E733" s="264">
        <v>61.5</v>
      </c>
      <c r="F733" s="264"/>
      <c r="G733" s="264"/>
      <c r="H733" s="264">
        <v>184.3</v>
      </c>
      <c r="I733" s="264">
        <v>184.3</v>
      </c>
      <c r="J733" s="264"/>
      <c r="K733" s="264"/>
      <c r="L733" s="264"/>
      <c r="M733" s="264"/>
      <c r="N733" s="260"/>
    </row>
    <row r="734" hidden="1" spans="1:14">
      <c r="A734" s="258"/>
      <c r="B734" s="46" t="s">
        <v>1457</v>
      </c>
      <c r="C734" s="264">
        <v>295.7</v>
      </c>
      <c r="D734" s="264"/>
      <c r="E734" s="264"/>
      <c r="F734" s="264"/>
      <c r="G734" s="264"/>
      <c r="H734" s="264">
        <v>295.7</v>
      </c>
      <c r="I734" s="264">
        <v>295.7</v>
      </c>
      <c r="J734" s="264"/>
      <c r="K734" s="264"/>
      <c r="L734" s="264"/>
      <c r="M734" s="264"/>
      <c r="N734" s="260"/>
    </row>
    <row r="735" hidden="1" spans="1:14">
      <c r="A735" s="258"/>
      <c r="B735" s="46" t="s">
        <v>1458</v>
      </c>
      <c r="C735" s="264">
        <v>8</v>
      </c>
      <c r="D735" s="264"/>
      <c r="E735" s="264"/>
      <c r="F735" s="264"/>
      <c r="G735" s="264"/>
      <c r="H735" s="264">
        <v>8</v>
      </c>
      <c r="I735" s="264">
        <v>8</v>
      </c>
      <c r="J735" s="264"/>
      <c r="K735" s="264"/>
      <c r="L735" s="264"/>
      <c r="M735" s="264"/>
      <c r="N735" s="260"/>
    </row>
    <row r="736" hidden="1" spans="1:14">
      <c r="A736" s="258"/>
      <c r="B736" s="46" t="s">
        <v>1459</v>
      </c>
      <c r="C736" s="264">
        <v>423</v>
      </c>
      <c r="D736" s="264">
        <v>335.7</v>
      </c>
      <c r="E736" s="264">
        <v>335.7</v>
      </c>
      <c r="F736" s="264"/>
      <c r="G736" s="264"/>
      <c r="H736" s="264">
        <v>87.4</v>
      </c>
      <c r="I736" s="264">
        <v>87.4</v>
      </c>
      <c r="J736" s="264"/>
      <c r="K736" s="264"/>
      <c r="L736" s="264"/>
      <c r="M736" s="264"/>
      <c r="N736" s="260"/>
    </row>
    <row r="737" spans="1:14">
      <c r="A737" s="258" t="s">
        <v>1460</v>
      </c>
      <c r="B737" s="46" t="s">
        <v>625</v>
      </c>
      <c r="C737" s="264">
        <v>2787.7</v>
      </c>
      <c r="D737" s="264">
        <v>1467.6</v>
      </c>
      <c r="E737" s="264">
        <v>1467.6</v>
      </c>
      <c r="F737" s="264"/>
      <c r="G737" s="264"/>
      <c r="H737" s="264">
        <v>1320.1</v>
      </c>
      <c r="I737" s="264">
        <v>1320.1</v>
      </c>
      <c r="J737" s="264"/>
      <c r="K737" s="264"/>
      <c r="L737" s="264"/>
      <c r="M737" s="264"/>
      <c r="N737" s="263" t="s">
        <v>530</v>
      </c>
    </row>
    <row r="738" hidden="1" spans="1:14">
      <c r="A738" s="258"/>
      <c r="B738" s="46" t="s">
        <v>1461</v>
      </c>
      <c r="C738" s="264">
        <v>1196.8</v>
      </c>
      <c r="D738" s="264">
        <v>1196.8</v>
      </c>
      <c r="E738" s="264">
        <v>1196.8</v>
      </c>
      <c r="F738" s="264"/>
      <c r="G738" s="264"/>
      <c r="H738" s="264"/>
      <c r="I738" s="264"/>
      <c r="J738" s="264"/>
      <c r="K738" s="264"/>
      <c r="L738" s="264"/>
      <c r="M738" s="264"/>
      <c r="N738" s="260"/>
    </row>
    <row r="739" hidden="1" spans="1:14">
      <c r="A739" s="258"/>
      <c r="B739" s="46" t="s">
        <v>1462</v>
      </c>
      <c r="C739" s="264">
        <v>148</v>
      </c>
      <c r="D739" s="264">
        <v>44</v>
      </c>
      <c r="E739" s="264">
        <v>44</v>
      </c>
      <c r="F739" s="264"/>
      <c r="G739" s="264"/>
      <c r="H739" s="264">
        <v>104</v>
      </c>
      <c r="I739" s="264">
        <v>104</v>
      </c>
      <c r="J739" s="264"/>
      <c r="K739" s="264"/>
      <c r="L739" s="264"/>
      <c r="M739" s="264"/>
      <c r="N739" s="260"/>
    </row>
    <row r="740" hidden="1" spans="1:14">
      <c r="A740" s="258"/>
      <c r="B740" s="46" t="s">
        <v>1463</v>
      </c>
      <c r="C740" s="264">
        <v>731.6</v>
      </c>
      <c r="D740" s="264">
        <v>210.4</v>
      </c>
      <c r="E740" s="264">
        <v>210.4</v>
      </c>
      <c r="F740" s="264"/>
      <c r="G740" s="264"/>
      <c r="H740" s="264">
        <v>521.3</v>
      </c>
      <c r="I740" s="264">
        <v>521.3</v>
      </c>
      <c r="J740" s="264"/>
      <c r="K740" s="264"/>
      <c r="L740" s="264"/>
      <c r="M740" s="264"/>
      <c r="N740" s="260"/>
    </row>
    <row r="741" hidden="1" spans="1:14">
      <c r="A741" s="258"/>
      <c r="B741" s="46" t="s">
        <v>1464</v>
      </c>
      <c r="C741" s="264">
        <v>0.2</v>
      </c>
      <c r="D741" s="264">
        <v>0.2</v>
      </c>
      <c r="E741" s="264">
        <v>0.2</v>
      </c>
      <c r="F741" s="264"/>
      <c r="G741" s="264"/>
      <c r="H741" s="264"/>
      <c r="I741" s="264"/>
      <c r="J741" s="264"/>
      <c r="K741" s="264"/>
      <c r="L741" s="264"/>
      <c r="M741" s="264"/>
      <c r="N741" s="260"/>
    </row>
    <row r="742" hidden="1" spans="1:14">
      <c r="A742" s="258"/>
      <c r="B742" s="46" t="s">
        <v>1465</v>
      </c>
      <c r="C742" s="262">
        <v>224</v>
      </c>
      <c r="D742" s="262"/>
      <c r="E742" s="262"/>
      <c r="F742" s="262"/>
      <c r="G742" s="262"/>
      <c r="H742" s="262">
        <v>224</v>
      </c>
      <c r="I742" s="262">
        <v>224</v>
      </c>
      <c r="J742" s="262"/>
      <c r="K742" s="262"/>
      <c r="L742" s="262"/>
      <c r="M742" s="262"/>
      <c r="N742" s="263"/>
    </row>
    <row r="743" hidden="1" spans="1:14">
      <c r="A743" s="258"/>
      <c r="B743" s="46" t="s">
        <v>1466</v>
      </c>
      <c r="C743" s="264">
        <v>16</v>
      </c>
      <c r="D743" s="264"/>
      <c r="E743" s="264"/>
      <c r="F743" s="264"/>
      <c r="G743" s="264"/>
      <c r="H743" s="264">
        <v>16</v>
      </c>
      <c r="I743" s="264">
        <v>16</v>
      </c>
      <c r="J743" s="264"/>
      <c r="K743" s="264"/>
      <c r="L743" s="264"/>
      <c r="M743" s="264"/>
      <c r="N743" s="260"/>
    </row>
    <row r="744" hidden="1" spans="1:14">
      <c r="A744" s="258"/>
      <c r="B744" s="46" t="s">
        <v>1467</v>
      </c>
      <c r="C744" s="264">
        <v>69.5</v>
      </c>
      <c r="D744" s="264"/>
      <c r="E744" s="264"/>
      <c r="F744" s="264"/>
      <c r="G744" s="264"/>
      <c r="H744" s="264">
        <v>69.5</v>
      </c>
      <c r="I744" s="264">
        <v>69.5</v>
      </c>
      <c r="J744" s="264"/>
      <c r="K744" s="264"/>
      <c r="L744" s="264"/>
      <c r="M744" s="264"/>
      <c r="N744" s="260"/>
    </row>
    <row r="745" hidden="1" spans="1:14">
      <c r="A745" s="258"/>
      <c r="B745" s="46" t="s">
        <v>1468</v>
      </c>
      <c r="C745" s="264">
        <v>367.5</v>
      </c>
      <c r="D745" s="264"/>
      <c r="E745" s="264"/>
      <c r="F745" s="264"/>
      <c r="G745" s="264"/>
      <c r="H745" s="264">
        <v>367.5</v>
      </c>
      <c r="I745" s="264">
        <v>367.5</v>
      </c>
      <c r="J745" s="264"/>
      <c r="K745" s="264"/>
      <c r="L745" s="264"/>
      <c r="M745" s="264"/>
      <c r="N745" s="260"/>
    </row>
    <row r="746" hidden="1" spans="1:14">
      <c r="A746" s="258"/>
      <c r="B746" s="46" t="s">
        <v>1469</v>
      </c>
      <c r="C746" s="264">
        <v>16.3</v>
      </c>
      <c r="D746" s="264">
        <v>16.3</v>
      </c>
      <c r="E746" s="264">
        <v>16.3</v>
      </c>
      <c r="F746" s="264"/>
      <c r="G746" s="264"/>
      <c r="H746" s="264"/>
      <c r="I746" s="264"/>
      <c r="J746" s="264"/>
      <c r="K746" s="264"/>
      <c r="L746" s="264"/>
      <c r="M746" s="264"/>
      <c r="N746" s="260"/>
    </row>
    <row r="747" hidden="1" spans="1:14">
      <c r="A747" s="258"/>
      <c r="B747" s="46" t="s">
        <v>1470</v>
      </c>
      <c r="C747" s="264">
        <v>17.9</v>
      </c>
      <c r="D747" s="264"/>
      <c r="E747" s="264"/>
      <c r="F747" s="264"/>
      <c r="G747" s="264"/>
      <c r="H747" s="264">
        <v>17.9</v>
      </c>
      <c r="I747" s="264">
        <v>17.9</v>
      </c>
      <c r="J747" s="264"/>
      <c r="K747" s="264"/>
      <c r="L747" s="264"/>
      <c r="M747" s="264"/>
      <c r="N747" s="260"/>
    </row>
    <row r="748" spans="1:14">
      <c r="A748" s="258" t="s">
        <v>1471</v>
      </c>
      <c r="B748" s="46" t="s">
        <v>626</v>
      </c>
      <c r="C748" s="264">
        <v>906.1</v>
      </c>
      <c r="D748" s="264">
        <v>389.5</v>
      </c>
      <c r="E748" s="264">
        <v>389.5</v>
      </c>
      <c r="F748" s="264"/>
      <c r="G748" s="264"/>
      <c r="H748" s="264">
        <v>516.6</v>
      </c>
      <c r="I748" s="264">
        <v>516.6</v>
      </c>
      <c r="J748" s="264"/>
      <c r="K748" s="264"/>
      <c r="L748" s="264"/>
      <c r="M748" s="264"/>
      <c r="N748" s="263" t="s">
        <v>530</v>
      </c>
    </row>
    <row r="749" hidden="1" spans="1:14">
      <c r="A749" s="258"/>
      <c r="B749" s="46" t="s">
        <v>1472</v>
      </c>
      <c r="C749" s="264">
        <v>193.1</v>
      </c>
      <c r="D749" s="264"/>
      <c r="E749" s="264"/>
      <c r="F749" s="264"/>
      <c r="G749" s="264"/>
      <c r="H749" s="264">
        <v>193.1</v>
      </c>
      <c r="I749" s="264">
        <v>193.1</v>
      </c>
      <c r="J749" s="264"/>
      <c r="K749" s="264"/>
      <c r="L749" s="264"/>
      <c r="M749" s="264"/>
      <c r="N749" s="260"/>
    </row>
    <row r="750" hidden="1" spans="1:14">
      <c r="A750" s="258"/>
      <c r="B750" s="46" t="s">
        <v>1473</v>
      </c>
      <c r="C750" s="264">
        <v>201.2</v>
      </c>
      <c r="D750" s="264">
        <v>58.1</v>
      </c>
      <c r="E750" s="264">
        <v>58.1</v>
      </c>
      <c r="F750" s="264"/>
      <c r="G750" s="264"/>
      <c r="H750" s="264">
        <v>143.1</v>
      </c>
      <c r="I750" s="264">
        <v>143.1</v>
      </c>
      <c r="J750" s="264"/>
      <c r="K750" s="264"/>
      <c r="L750" s="264"/>
      <c r="M750" s="264"/>
      <c r="N750" s="260"/>
    </row>
    <row r="751" hidden="1" spans="1:14">
      <c r="A751" s="258"/>
      <c r="B751" s="46" t="s">
        <v>1474</v>
      </c>
      <c r="C751" s="264">
        <v>4</v>
      </c>
      <c r="D751" s="264"/>
      <c r="E751" s="264"/>
      <c r="F751" s="264"/>
      <c r="G751" s="264"/>
      <c r="H751" s="264">
        <v>4</v>
      </c>
      <c r="I751" s="264">
        <v>4</v>
      </c>
      <c r="J751" s="264"/>
      <c r="K751" s="264"/>
      <c r="L751" s="264"/>
      <c r="M751" s="264"/>
      <c r="N751" s="260"/>
    </row>
    <row r="752" hidden="1" spans="1:14">
      <c r="A752" s="258"/>
      <c r="B752" s="46" t="s">
        <v>1475</v>
      </c>
      <c r="C752" s="264">
        <v>3</v>
      </c>
      <c r="D752" s="264"/>
      <c r="E752" s="264"/>
      <c r="F752" s="264"/>
      <c r="G752" s="264"/>
      <c r="H752" s="264">
        <v>3</v>
      </c>
      <c r="I752" s="264">
        <v>3</v>
      </c>
      <c r="J752" s="264"/>
      <c r="K752" s="264"/>
      <c r="L752" s="264"/>
      <c r="M752" s="264"/>
      <c r="N752" s="260"/>
    </row>
    <row r="753" hidden="1" spans="1:14">
      <c r="A753" s="258"/>
      <c r="B753" s="46" t="s">
        <v>1476</v>
      </c>
      <c r="C753" s="262">
        <v>8.3</v>
      </c>
      <c r="D753" s="262"/>
      <c r="E753" s="262"/>
      <c r="F753" s="262"/>
      <c r="G753" s="262"/>
      <c r="H753" s="262">
        <v>8.3</v>
      </c>
      <c r="I753" s="262">
        <v>8.3</v>
      </c>
      <c r="J753" s="262"/>
      <c r="K753" s="262"/>
      <c r="L753" s="262"/>
      <c r="M753" s="262"/>
      <c r="N753" s="263"/>
    </row>
    <row r="754" hidden="1" spans="1:14">
      <c r="A754" s="258"/>
      <c r="B754" s="46" t="s">
        <v>1477</v>
      </c>
      <c r="C754" s="264">
        <v>416.8</v>
      </c>
      <c r="D754" s="264">
        <v>318.4</v>
      </c>
      <c r="E754" s="264">
        <v>318.4</v>
      </c>
      <c r="F754" s="264"/>
      <c r="G754" s="264"/>
      <c r="H754" s="264">
        <v>98.4</v>
      </c>
      <c r="I754" s="264">
        <v>98.4</v>
      </c>
      <c r="J754" s="264"/>
      <c r="K754" s="264"/>
      <c r="L754" s="264"/>
      <c r="M754" s="264"/>
      <c r="N754" s="260"/>
    </row>
    <row r="755" hidden="1" spans="1:14">
      <c r="A755" s="258"/>
      <c r="B755" s="46" t="s">
        <v>1478</v>
      </c>
      <c r="C755" s="264">
        <v>50</v>
      </c>
      <c r="D755" s="264"/>
      <c r="E755" s="264"/>
      <c r="F755" s="264"/>
      <c r="G755" s="264"/>
      <c r="H755" s="264">
        <v>50</v>
      </c>
      <c r="I755" s="264">
        <v>50</v>
      </c>
      <c r="J755" s="264"/>
      <c r="K755" s="264"/>
      <c r="L755" s="264"/>
      <c r="M755" s="264"/>
      <c r="N755" s="260"/>
    </row>
    <row r="756" hidden="1" spans="1:14">
      <c r="A756" s="258"/>
      <c r="B756" s="46" t="s">
        <v>1479</v>
      </c>
      <c r="C756" s="264">
        <v>22.5</v>
      </c>
      <c r="D756" s="264">
        <v>13</v>
      </c>
      <c r="E756" s="264">
        <v>13</v>
      </c>
      <c r="F756" s="264"/>
      <c r="G756" s="264"/>
      <c r="H756" s="264">
        <v>9.5</v>
      </c>
      <c r="I756" s="264">
        <v>9.5</v>
      </c>
      <c r="J756" s="264"/>
      <c r="K756" s="264"/>
      <c r="L756" s="264"/>
      <c r="M756" s="264"/>
      <c r="N756" s="260"/>
    </row>
    <row r="757" hidden="1" spans="1:14">
      <c r="A757" s="258"/>
      <c r="B757" s="46" t="s">
        <v>1480</v>
      </c>
      <c r="C757" s="264">
        <v>7.1</v>
      </c>
      <c r="D757" s="264"/>
      <c r="E757" s="264"/>
      <c r="F757" s="264"/>
      <c r="G757" s="264"/>
      <c r="H757" s="264">
        <v>7.1</v>
      </c>
      <c r="I757" s="264">
        <v>7.1</v>
      </c>
      <c r="J757" s="264"/>
      <c r="K757" s="264"/>
      <c r="L757" s="264"/>
      <c r="M757" s="264"/>
      <c r="N757" s="260"/>
    </row>
    <row r="758" spans="1:14">
      <c r="A758" s="258" t="s">
        <v>1481</v>
      </c>
      <c r="B758" s="46" t="s">
        <v>627</v>
      </c>
      <c r="C758" s="264">
        <v>1078.1</v>
      </c>
      <c r="D758" s="264">
        <v>507.9</v>
      </c>
      <c r="E758" s="264">
        <v>507.9</v>
      </c>
      <c r="F758" s="264"/>
      <c r="G758" s="264"/>
      <c r="H758" s="264">
        <v>570.2</v>
      </c>
      <c r="I758" s="264">
        <v>570.2</v>
      </c>
      <c r="J758" s="264"/>
      <c r="K758" s="264"/>
      <c r="L758" s="264"/>
      <c r="M758" s="264"/>
      <c r="N758" s="263" t="s">
        <v>530</v>
      </c>
    </row>
    <row r="759" hidden="1" spans="1:14">
      <c r="A759" s="258"/>
      <c r="B759" s="46" t="s">
        <v>1482</v>
      </c>
      <c r="C759" s="264">
        <v>4</v>
      </c>
      <c r="D759" s="264"/>
      <c r="E759" s="264"/>
      <c r="F759" s="264"/>
      <c r="G759" s="264"/>
      <c r="H759" s="264">
        <v>4</v>
      </c>
      <c r="I759" s="264">
        <v>4</v>
      </c>
      <c r="J759" s="264"/>
      <c r="K759" s="264"/>
      <c r="L759" s="264"/>
      <c r="M759" s="264"/>
      <c r="N759" s="260"/>
    </row>
    <row r="760" hidden="1" spans="1:14">
      <c r="A760" s="258"/>
      <c r="B760" s="46" t="s">
        <v>1483</v>
      </c>
      <c r="C760" s="264">
        <v>23.4</v>
      </c>
      <c r="D760" s="264">
        <v>15</v>
      </c>
      <c r="E760" s="264">
        <v>15</v>
      </c>
      <c r="F760" s="264"/>
      <c r="G760" s="264"/>
      <c r="H760" s="264">
        <v>8.4</v>
      </c>
      <c r="I760" s="264">
        <v>8.4</v>
      </c>
      <c r="J760" s="264"/>
      <c r="K760" s="264"/>
      <c r="L760" s="264"/>
      <c r="M760" s="264"/>
      <c r="N760" s="260"/>
    </row>
    <row r="761" hidden="1" spans="1:14">
      <c r="A761" s="258"/>
      <c r="B761" s="46" t="s">
        <v>1484</v>
      </c>
      <c r="C761" s="262">
        <v>10.5</v>
      </c>
      <c r="D761" s="262"/>
      <c r="E761" s="262"/>
      <c r="F761" s="262"/>
      <c r="G761" s="262"/>
      <c r="H761" s="262">
        <v>10.5</v>
      </c>
      <c r="I761" s="262">
        <v>10.5</v>
      </c>
      <c r="J761" s="262"/>
      <c r="K761" s="262"/>
      <c r="L761" s="262"/>
      <c r="M761" s="262"/>
      <c r="N761" s="263"/>
    </row>
    <row r="762" hidden="1" spans="1:14">
      <c r="A762" s="258"/>
      <c r="B762" s="46" t="s">
        <v>1485</v>
      </c>
      <c r="C762" s="264">
        <v>261.7</v>
      </c>
      <c r="D762" s="264">
        <v>74.8</v>
      </c>
      <c r="E762" s="264">
        <v>74.8</v>
      </c>
      <c r="F762" s="264"/>
      <c r="G762" s="264"/>
      <c r="H762" s="264">
        <v>186.8</v>
      </c>
      <c r="I762" s="264">
        <v>186.8</v>
      </c>
      <c r="J762" s="264"/>
      <c r="K762" s="264"/>
      <c r="L762" s="264"/>
      <c r="M762" s="264"/>
      <c r="N762" s="260"/>
    </row>
    <row r="763" hidden="1" spans="1:14">
      <c r="A763" s="258"/>
      <c r="B763" s="46" t="s">
        <v>1486</v>
      </c>
      <c r="C763" s="264">
        <v>62.8</v>
      </c>
      <c r="D763" s="264"/>
      <c r="E763" s="264"/>
      <c r="F763" s="264"/>
      <c r="G763" s="264"/>
      <c r="H763" s="264">
        <v>62.8</v>
      </c>
      <c r="I763" s="264">
        <v>62.8</v>
      </c>
      <c r="J763" s="264"/>
      <c r="K763" s="264"/>
      <c r="L763" s="264"/>
      <c r="M763" s="264"/>
      <c r="N763" s="260"/>
    </row>
    <row r="764" hidden="1" spans="1:14">
      <c r="A764" s="258"/>
      <c r="B764" s="46" t="s">
        <v>1487</v>
      </c>
      <c r="C764" s="264">
        <v>523.3</v>
      </c>
      <c r="D764" s="264">
        <v>418.1</v>
      </c>
      <c r="E764" s="264">
        <v>418.1</v>
      </c>
      <c r="F764" s="264"/>
      <c r="G764" s="264"/>
      <c r="H764" s="264">
        <v>105.3</v>
      </c>
      <c r="I764" s="264">
        <v>105.3</v>
      </c>
      <c r="J764" s="264"/>
      <c r="K764" s="264"/>
      <c r="L764" s="264"/>
      <c r="M764" s="264"/>
      <c r="N764" s="260"/>
    </row>
    <row r="765" hidden="1" spans="1:14">
      <c r="A765" s="258"/>
      <c r="B765" s="46" t="s">
        <v>1488</v>
      </c>
      <c r="C765" s="264">
        <v>171.9</v>
      </c>
      <c r="D765" s="264"/>
      <c r="E765" s="264"/>
      <c r="F765" s="264"/>
      <c r="G765" s="264"/>
      <c r="H765" s="264">
        <v>171.9</v>
      </c>
      <c r="I765" s="264">
        <v>171.9</v>
      </c>
      <c r="J765" s="264"/>
      <c r="K765" s="264"/>
      <c r="L765" s="264"/>
      <c r="M765" s="264"/>
      <c r="N765" s="260"/>
    </row>
    <row r="766" hidden="1" spans="1:14">
      <c r="A766" s="258"/>
      <c r="B766" s="46" t="s">
        <v>1489</v>
      </c>
      <c r="C766" s="264">
        <v>20.5</v>
      </c>
      <c r="D766" s="264"/>
      <c r="E766" s="264"/>
      <c r="F766" s="264"/>
      <c r="G766" s="264"/>
      <c r="H766" s="264">
        <v>20.5</v>
      </c>
      <c r="I766" s="264">
        <v>20.5</v>
      </c>
      <c r="J766" s="264"/>
      <c r="K766" s="264"/>
      <c r="L766" s="264"/>
      <c r="M766" s="264"/>
      <c r="N766" s="260"/>
    </row>
    <row r="767" spans="1:14">
      <c r="A767" s="258" t="s">
        <v>1490</v>
      </c>
      <c r="B767" s="46" t="s">
        <v>628</v>
      </c>
      <c r="C767" s="264">
        <v>1712.3</v>
      </c>
      <c r="D767" s="264">
        <v>547.1</v>
      </c>
      <c r="E767" s="264">
        <v>547.1</v>
      </c>
      <c r="F767" s="264"/>
      <c r="G767" s="264"/>
      <c r="H767" s="264">
        <v>1165.1</v>
      </c>
      <c r="I767" s="264">
        <v>1165.1</v>
      </c>
      <c r="J767" s="264"/>
      <c r="K767" s="264"/>
      <c r="L767" s="264"/>
      <c r="M767" s="264"/>
      <c r="N767" s="263" t="s">
        <v>530</v>
      </c>
    </row>
    <row r="768" hidden="1" spans="1:14">
      <c r="A768" s="258"/>
      <c r="B768" s="46" t="s">
        <v>1491</v>
      </c>
      <c r="C768" s="264">
        <v>677.9</v>
      </c>
      <c r="D768" s="264">
        <v>449</v>
      </c>
      <c r="E768" s="264">
        <v>449</v>
      </c>
      <c r="F768" s="264"/>
      <c r="G768" s="264"/>
      <c r="H768" s="264">
        <v>228.9</v>
      </c>
      <c r="I768" s="264">
        <v>228.9</v>
      </c>
      <c r="J768" s="264"/>
      <c r="K768" s="264"/>
      <c r="L768" s="264"/>
      <c r="M768" s="264"/>
      <c r="N768" s="260"/>
    </row>
    <row r="769" hidden="1" spans="1:14">
      <c r="A769" s="258"/>
      <c r="B769" s="46" t="s">
        <v>1492</v>
      </c>
      <c r="C769" s="264">
        <v>14</v>
      </c>
      <c r="D769" s="264"/>
      <c r="E769" s="264"/>
      <c r="F769" s="264"/>
      <c r="G769" s="264"/>
      <c r="H769" s="264">
        <v>14</v>
      </c>
      <c r="I769" s="264">
        <v>14</v>
      </c>
      <c r="J769" s="264"/>
      <c r="K769" s="264"/>
      <c r="L769" s="264"/>
      <c r="M769" s="264"/>
      <c r="N769" s="260"/>
    </row>
    <row r="770" hidden="1" spans="1:14">
      <c r="A770" s="258"/>
      <c r="B770" s="46" t="s">
        <v>1493</v>
      </c>
      <c r="C770" s="262">
        <v>304.9</v>
      </c>
      <c r="D770" s="262">
        <v>82.1</v>
      </c>
      <c r="E770" s="262">
        <v>82.1</v>
      </c>
      <c r="F770" s="262"/>
      <c r="G770" s="262"/>
      <c r="H770" s="262">
        <v>222.8</v>
      </c>
      <c r="I770" s="262">
        <v>222.8</v>
      </c>
      <c r="J770" s="262"/>
      <c r="K770" s="262"/>
      <c r="L770" s="262"/>
      <c r="M770" s="262"/>
      <c r="N770" s="263"/>
    </row>
    <row r="771" hidden="1" spans="1:14">
      <c r="A771" s="258"/>
      <c r="B771" s="46" t="s">
        <v>1494</v>
      </c>
      <c r="C771" s="264">
        <v>85.9</v>
      </c>
      <c r="D771" s="264"/>
      <c r="E771" s="264"/>
      <c r="F771" s="264"/>
      <c r="G771" s="264"/>
      <c r="H771" s="264">
        <v>85.9</v>
      </c>
      <c r="I771" s="264">
        <v>85.9</v>
      </c>
      <c r="J771" s="264"/>
      <c r="K771" s="264"/>
      <c r="L771" s="264"/>
      <c r="M771" s="264"/>
      <c r="N771" s="260"/>
    </row>
    <row r="772" hidden="1" spans="1:14">
      <c r="A772" s="258"/>
      <c r="B772" s="46" t="s">
        <v>1495</v>
      </c>
      <c r="C772" s="264">
        <v>26</v>
      </c>
      <c r="D772" s="264">
        <v>16</v>
      </c>
      <c r="E772" s="264">
        <v>16</v>
      </c>
      <c r="F772" s="264"/>
      <c r="G772" s="264"/>
      <c r="H772" s="264">
        <v>10</v>
      </c>
      <c r="I772" s="264">
        <v>10</v>
      </c>
      <c r="J772" s="264"/>
      <c r="K772" s="264"/>
      <c r="L772" s="264"/>
      <c r="M772" s="264"/>
      <c r="N772" s="260"/>
    </row>
    <row r="773" hidden="1" spans="1:14">
      <c r="A773" s="258"/>
      <c r="B773" s="46" t="s">
        <v>1496</v>
      </c>
      <c r="C773" s="264">
        <v>603.6</v>
      </c>
      <c r="D773" s="264"/>
      <c r="E773" s="264"/>
      <c r="F773" s="264"/>
      <c r="G773" s="264"/>
      <c r="H773" s="264">
        <v>603.6</v>
      </c>
      <c r="I773" s="264">
        <v>603.6</v>
      </c>
      <c r="J773" s="264"/>
      <c r="K773" s="264"/>
      <c r="L773" s="264"/>
      <c r="M773" s="264"/>
      <c r="N773" s="260"/>
    </row>
    <row r="774" spans="1:14">
      <c r="A774" s="258" t="s">
        <v>1497</v>
      </c>
      <c r="B774" s="46" t="s">
        <v>629</v>
      </c>
      <c r="C774" s="264">
        <v>1014.4</v>
      </c>
      <c r="D774" s="264">
        <v>446.5</v>
      </c>
      <c r="E774" s="264">
        <v>446.5</v>
      </c>
      <c r="F774" s="264"/>
      <c r="G774" s="264"/>
      <c r="H774" s="264">
        <v>567.8</v>
      </c>
      <c r="I774" s="264">
        <v>381.8</v>
      </c>
      <c r="J774" s="264"/>
      <c r="K774" s="264"/>
      <c r="L774" s="264"/>
      <c r="M774" s="264">
        <v>186</v>
      </c>
      <c r="N774" s="263" t="s">
        <v>530</v>
      </c>
    </row>
    <row r="775" hidden="1" spans="1:14">
      <c r="A775" s="258"/>
      <c r="B775" s="46" t="s">
        <v>1498</v>
      </c>
      <c r="C775" s="264">
        <v>4</v>
      </c>
      <c r="D775" s="264"/>
      <c r="E775" s="264"/>
      <c r="F775" s="264"/>
      <c r="G775" s="264"/>
      <c r="H775" s="264">
        <v>4</v>
      </c>
      <c r="I775" s="264"/>
      <c r="J775" s="264"/>
      <c r="K775" s="264"/>
      <c r="L775" s="264"/>
      <c r="M775" s="264">
        <v>4</v>
      </c>
      <c r="N775" s="260"/>
    </row>
    <row r="776" hidden="1" spans="1:14">
      <c r="A776" s="258"/>
      <c r="B776" s="46" t="s">
        <v>1499</v>
      </c>
      <c r="C776" s="264">
        <v>9.2</v>
      </c>
      <c r="D776" s="264"/>
      <c r="E776" s="264"/>
      <c r="F776" s="264"/>
      <c r="G776" s="264"/>
      <c r="H776" s="264">
        <v>9.2</v>
      </c>
      <c r="I776" s="264"/>
      <c r="J776" s="264"/>
      <c r="K776" s="264"/>
      <c r="L776" s="264"/>
      <c r="M776" s="264">
        <v>9.2</v>
      </c>
      <c r="N776" s="260"/>
    </row>
    <row r="777" hidden="1" spans="1:14">
      <c r="A777" s="258"/>
      <c r="B777" s="46" t="s">
        <v>1500</v>
      </c>
      <c r="C777" s="264">
        <v>55.3</v>
      </c>
      <c r="D777" s="264"/>
      <c r="E777" s="264"/>
      <c r="F777" s="264"/>
      <c r="G777" s="264"/>
      <c r="H777" s="264">
        <v>55.3</v>
      </c>
      <c r="I777" s="264">
        <v>55.3</v>
      </c>
      <c r="J777" s="264"/>
      <c r="K777" s="264"/>
      <c r="L777" s="264"/>
      <c r="M777" s="264"/>
      <c r="N777" s="260"/>
    </row>
    <row r="778" hidden="1" spans="1:14">
      <c r="A778" s="258"/>
      <c r="B778" s="46" t="s">
        <v>1501</v>
      </c>
      <c r="C778" s="262">
        <v>20.1</v>
      </c>
      <c r="D778" s="262">
        <v>13</v>
      </c>
      <c r="E778" s="262">
        <v>13</v>
      </c>
      <c r="F778" s="262"/>
      <c r="G778" s="262"/>
      <c r="H778" s="262">
        <v>7.1</v>
      </c>
      <c r="I778" s="262"/>
      <c r="J778" s="262"/>
      <c r="K778" s="262"/>
      <c r="L778" s="262"/>
      <c r="M778" s="262">
        <v>7.1</v>
      </c>
      <c r="N778" s="263"/>
    </row>
    <row r="779" hidden="1" spans="1:14">
      <c r="A779" s="258"/>
      <c r="B779" s="46" t="s">
        <v>1502</v>
      </c>
      <c r="C779" s="264">
        <v>7.1</v>
      </c>
      <c r="D779" s="264"/>
      <c r="E779" s="264"/>
      <c r="F779" s="264"/>
      <c r="G779" s="264"/>
      <c r="H779" s="264">
        <v>7.1</v>
      </c>
      <c r="I779" s="264">
        <v>7.1</v>
      </c>
      <c r="J779" s="264"/>
      <c r="K779" s="264"/>
      <c r="L779" s="264"/>
      <c r="M779" s="264"/>
      <c r="N779" s="260"/>
    </row>
    <row r="780" hidden="1" spans="1:14">
      <c r="A780" s="258"/>
      <c r="B780" s="46" t="s">
        <v>1503</v>
      </c>
      <c r="C780" s="264">
        <v>225</v>
      </c>
      <c r="D780" s="264">
        <v>66.6</v>
      </c>
      <c r="E780" s="264">
        <v>66.6</v>
      </c>
      <c r="F780" s="264"/>
      <c r="G780" s="264"/>
      <c r="H780" s="264">
        <v>158.4</v>
      </c>
      <c r="I780" s="264">
        <v>158.4</v>
      </c>
      <c r="J780" s="264"/>
      <c r="K780" s="264"/>
      <c r="L780" s="264"/>
      <c r="M780" s="264"/>
      <c r="N780" s="260"/>
    </row>
    <row r="781" hidden="1" spans="1:14">
      <c r="A781" s="258"/>
      <c r="B781" s="46" t="s">
        <v>1504</v>
      </c>
      <c r="C781" s="264">
        <v>460.5</v>
      </c>
      <c r="D781" s="264">
        <v>366.9</v>
      </c>
      <c r="E781" s="264">
        <v>366.9</v>
      </c>
      <c r="F781" s="264"/>
      <c r="G781" s="264"/>
      <c r="H781" s="264">
        <v>93.5</v>
      </c>
      <c r="I781" s="264">
        <v>93.5</v>
      </c>
      <c r="J781" s="264"/>
      <c r="K781" s="264"/>
      <c r="L781" s="264"/>
      <c r="M781" s="264"/>
      <c r="N781" s="260"/>
    </row>
    <row r="782" hidden="1" spans="1:14">
      <c r="A782" s="258"/>
      <c r="B782" s="46" t="s">
        <v>1505</v>
      </c>
      <c r="C782" s="264">
        <v>233.1</v>
      </c>
      <c r="D782" s="264"/>
      <c r="E782" s="264"/>
      <c r="F782" s="264"/>
      <c r="G782" s="264"/>
      <c r="H782" s="264">
        <v>233.1</v>
      </c>
      <c r="I782" s="264">
        <v>67.5</v>
      </c>
      <c r="J782" s="264"/>
      <c r="K782" s="264"/>
      <c r="L782" s="264"/>
      <c r="M782" s="264">
        <v>165.7</v>
      </c>
      <c r="N782" s="260"/>
    </row>
    <row r="783" spans="1:14">
      <c r="A783" s="258" t="s">
        <v>1506</v>
      </c>
      <c r="B783" s="46" t="s">
        <v>630</v>
      </c>
      <c r="C783" s="264">
        <v>916.5</v>
      </c>
      <c r="D783" s="264">
        <v>293.3</v>
      </c>
      <c r="E783" s="264">
        <v>293.3</v>
      </c>
      <c r="F783" s="264"/>
      <c r="G783" s="264"/>
      <c r="H783" s="264">
        <v>623.3</v>
      </c>
      <c r="I783" s="264">
        <v>623.3</v>
      </c>
      <c r="J783" s="264"/>
      <c r="K783" s="264"/>
      <c r="L783" s="264"/>
      <c r="M783" s="264"/>
      <c r="N783" s="263" t="s">
        <v>530</v>
      </c>
    </row>
    <row r="784" hidden="1" spans="1:14">
      <c r="A784" s="258"/>
      <c r="B784" s="46" t="s">
        <v>1077</v>
      </c>
      <c r="C784" s="264">
        <v>2</v>
      </c>
      <c r="D784" s="264"/>
      <c r="E784" s="264"/>
      <c r="F784" s="264"/>
      <c r="G784" s="264"/>
      <c r="H784" s="264">
        <v>2</v>
      </c>
      <c r="I784" s="264">
        <v>2</v>
      </c>
      <c r="J784" s="264"/>
      <c r="K784" s="264"/>
      <c r="L784" s="264"/>
      <c r="M784" s="264"/>
      <c r="N784" s="260"/>
    </row>
    <row r="785" hidden="1" spans="1:14">
      <c r="A785" s="258"/>
      <c r="B785" s="46" t="s">
        <v>1078</v>
      </c>
      <c r="C785" s="264">
        <v>5.9</v>
      </c>
      <c r="D785" s="264"/>
      <c r="E785" s="264"/>
      <c r="F785" s="264"/>
      <c r="G785" s="264"/>
      <c r="H785" s="264">
        <v>5.9</v>
      </c>
      <c r="I785" s="264">
        <v>5.9</v>
      </c>
      <c r="J785" s="264"/>
      <c r="K785" s="264"/>
      <c r="L785" s="264"/>
      <c r="M785" s="264"/>
      <c r="N785" s="260"/>
    </row>
    <row r="786" hidden="1" spans="1:14">
      <c r="A786" s="258"/>
      <c r="B786" s="46" t="s">
        <v>1075</v>
      </c>
      <c r="C786" s="262">
        <v>164</v>
      </c>
      <c r="D786" s="262">
        <v>46.9</v>
      </c>
      <c r="E786" s="262">
        <v>46.9</v>
      </c>
      <c r="F786" s="262"/>
      <c r="G786" s="262"/>
      <c r="H786" s="262">
        <v>117.1</v>
      </c>
      <c r="I786" s="262">
        <v>117.1</v>
      </c>
      <c r="J786" s="262"/>
      <c r="K786" s="262"/>
      <c r="L786" s="262"/>
      <c r="M786" s="262"/>
      <c r="N786" s="263"/>
    </row>
    <row r="787" hidden="1" spans="1:14">
      <c r="A787" s="258"/>
      <c r="B787" s="46" t="s">
        <v>1076</v>
      </c>
      <c r="C787" s="264">
        <v>50</v>
      </c>
      <c r="D787" s="264"/>
      <c r="E787" s="264"/>
      <c r="F787" s="264"/>
      <c r="G787" s="264"/>
      <c r="H787" s="264">
        <v>50</v>
      </c>
      <c r="I787" s="264">
        <v>50</v>
      </c>
      <c r="J787" s="264"/>
      <c r="K787" s="264"/>
      <c r="L787" s="264"/>
      <c r="M787" s="264"/>
      <c r="N787" s="260"/>
    </row>
    <row r="788" hidden="1" spans="1:14">
      <c r="A788" s="258"/>
      <c r="B788" s="46" t="s">
        <v>1507</v>
      </c>
      <c r="C788" s="264">
        <v>16</v>
      </c>
      <c r="D788" s="264">
        <v>11</v>
      </c>
      <c r="E788" s="264">
        <v>11</v>
      </c>
      <c r="F788" s="264"/>
      <c r="G788" s="264"/>
      <c r="H788" s="264">
        <v>5</v>
      </c>
      <c r="I788" s="264">
        <v>5</v>
      </c>
      <c r="J788" s="264"/>
      <c r="K788" s="264"/>
      <c r="L788" s="264"/>
      <c r="M788" s="264"/>
      <c r="N788" s="260"/>
    </row>
    <row r="789" hidden="1" spans="1:14">
      <c r="A789" s="258"/>
      <c r="B789" s="46" t="s">
        <v>1073</v>
      </c>
      <c r="C789" s="264">
        <v>439.3</v>
      </c>
      <c r="D789" s="264">
        <v>235.4</v>
      </c>
      <c r="E789" s="264">
        <v>235.4</v>
      </c>
      <c r="F789" s="264"/>
      <c r="G789" s="264"/>
      <c r="H789" s="264">
        <v>203.9</v>
      </c>
      <c r="I789" s="264">
        <v>203.9</v>
      </c>
      <c r="J789" s="264"/>
      <c r="K789" s="264"/>
      <c r="L789" s="264"/>
      <c r="M789" s="264"/>
      <c r="N789" s="260"/>
    </row>
    <row r="790" hidden="1" spans="1:14">
      <c r="A790" s="258"/>
      <c r="B790" s="46" t="s">
        <v>1074</v>
      </c>
      <c r="C790" s="264">
        <v>239.4</v>
      </c>
      <c r="D790" s="264"/>
      <c r="E790" s="264"/>
      <c r="F790" s="264"/>
      <c r="G790" s="264"/>
      <c r="H790" s="264">
        <v>239.4</v>
      </c>
      <c r="I790" s="264">
        <v>239.4</v>
      </c>
      <c r="J790" s="264"/>
      <c r="K790" s="264"/>
      <c r="L790" s="264"/>
      <c r="M790" s="264"/>
      <c r="N790" s="260"/>
    </row>
    <row r="791" spans="1:14">
      <c r="A791" s="258" t="s">
        <v>1508</v>
      </c>
      <c r="B791" s="46" t="s">
        <v>631</v>
      </c>
      <c r="C791" s="264">
        <v>156.4</v>
      </c>
      <c r="D791" s="264">
        <v>52</v>
      </c>
      <c r="E791" s="264">
        <v>52</v>
      </c>
      <c r="F791" s="264"/>
      <c r="G791" s="264"/>
      <c r="H791" s="264">
        <v>104.3</v>
      </c>
      <c r="I791" s="264">
        <v>90</v>
      </c>
      <c r="J791" s="264"/>
      <c r="K791" s="264"/>
      <c r="L791" s="264"/>
      <c r="M791" s="264">
        <v>14.3</v>
      </c>
      <c r="N791" s="263" t="s">
        <v>530</v>
      </c>
    </row>
    <row r="792" hidden="1" spans="1:14">
      <c r="A792" s="258"/>
      <c r="B792" s="46" t="s">
        <v>1078</v>
      </c>
      <c r="C792" s="264">
        <v>1</v>
      </c>
      <c r="D792" s="264"/>
      <c r="E792" s="264"/>
      <c r="F792" s="264"/>
      <c r="G792" s="264"/>
      <c r="H792" s="264">
        <v>1</v>
      </c>
      <c r="I792" s="264"/>
      <c r="J792" s="264"/>
      <c r="K792" s="264"/>
      <c r="L792" s="264"/>
      <c r="M792" s="264">
        <v>1</v>
      </c>
      <c r="N792" s="260"/>
    </row>
    <row r="793" hidden="1" spans="1:14">
      <c r="A793" s="258"/>
      <c r="B793" s="46" t="s">
        <v>1075</v>
      </c>
      <c r="C793" s="262">
        <v>18.9</v>
      </c>
      <c r="D793" s="262">
        <v>7.9</v>
      </c>
      <c r="E793" s="262">
        <v>7.9</v>
      </c>
      <c r="F793" s="262"/>
      <c r="G793" s="262"/>
      <c r="H793" s="262">
        <v>11</v>
      </c>
      <c r="I793" s="262">
        <v>11</v>
      </c>
      <c r="J793" s="262"/>
      <c r="K793" s="262"/>
      <c r="L793" s="262"/>
      <c r="M793" s="262"/>
      <c r="N793" s="263"/>
    </row>
    <row r="794" hidden="1" spans="1:14">
      <c r="A794" s="258"/>
      <c r="B794" s="46" t="s">
        <v>1076</v>
      </c>
      <c r="C794" s="264">
        <v>10.6</v>
      </c>
      <c r="D794" s="264"/>
      <c r="E794" s="264"/>
      <c r="F794" s="264"/>
      <c r="G794" s="264"/>
      <c r="H794" s="264">
        <v>10.6</v>
      </c>
      <c r="I794" s="264">
        <v>10.6</v>
      </c>
      <c r="J794" s="264"/>
      <c r="K794" s="264"/>
      <c r="L794" s="264"/>
      <c r="M794" s="264"/>
      <c r="N794" s="260"/>
    </row>
    <row r="795" hidden="1" spans="1:14">
      <c r="A795" s="258"/>
      <c r="B795" s="46" t="s">
        <v>1507</v>
      </c>
      <c r="C795" s="264">
        <v>10.7</v>
      </c>
      <c r="D795" s="264">
        <v>8</v>
      </c>
      <c r="E795" s="264">
        <v>8</v>
      </c>
      <c r="F795" s="264"/>
      <c r="G795" s="264"/>
      <c r="H795" s="264">
        <v>2.7</v>
      </c>
      <c r="I795" s="264">
        <v>2.7</v>
      </c>
      <c r="J795" s="264"/>
      <c r="K795" s="264"/>
      <c r="L795" s="264"/>
      <c r="M795" s="264"/>
      <c r="N795" s="260"/>
    </row>
    <row r="796" hidden="1" spans="1:14">
      <c r="A796" s="258"/>
      <c r="B796" s="46" t="s">
        <v>1073</v>
      </c>
      <c r="C796" s="264">
        <v>48.3</v>
      </c>
      <c r="D796" s="264">
        <v>36.1</v>
      </c>
      <c r="E796" s="264">
        <v>36.1</v>
      </c>
      <c r="F796" s="264"/>
      <c r="G796" s="264"/>
      <c r="H796" s="264">
        <v>12.2</v>
      </c>
      <c r="I796" s="264">
        <v>12.2</v>
      </c>
      <c r="J796" s="264"/>
      <c r="K796" s="264"/>
      <c r="L796" s="264"/>
      <c r="M796" s="264"/>
      <c r="N796" s="260"/>
    </row>
    <row r="797" hidden="1" spans="1:14">
      <c r="A797" s="258"/>
      <c r="B797" s="46" t="s">
        <v>1074</v>
      </c>
      <c r="C797" s="264">
        <v>66.9</v>
      </c>
      <c r="D797" s="264"/>
      <c r="E797" s="264"/>
      <c r="F797" s="264"/>
      <c r="G797" s="264"/>
      <c r="H797" s="264">
        <v>66.9</v>
      </c>
      <c r="I797" s="264">
        <v>53.5</v>
      </c>
      <c r="J797" s="264"/>
      <c r="K797" s="264"/>
      <c r="L797" s="264"/>
      <c r="M797" s="264">
        <v>13.4</v>
      </c>
      <c r="N797" s="260"/>
    </row>
    <row r="798" spans="1:14">
      <c r="A798" s="258" t="s">
        <v>1509</v>
      </c>
      <c r="B798" s="46" t="s">
        <v>632</v>
      </c>
      <c r="C798" s="264">
        <v>174.4</v>
      </c>
      <c r="D798" s="264">
        <v>87.9</v>
      </c>
      <c r="E798" s="264">
        <v>87.9</v>
      </c>
      <c r="F798" s="264"/>
      <c r="G798" s="264"/>
      <c r="H798" s="264">
        <v>86.5</v>
      </c>
      <c r="I798" s="264">
        <v>10</v>
      </c>
      <c r="J798" s="264"/>
      <c r="K798" s="264"/>
      <c r="L798" s="264"/>
      <c r="M798" s="264">
        <v>76.5</v>
      </c>
      <c r="N798" s="263" t="s">
        <v>530</v>
      </c>
    </row>
    <row r="799" hidden="1" spans="1:14">
      <c r="A799" s="258"/>
      <c r="B799" s="46" t="s">
        <v>1078</v>
      </c>
      <c r="C799" s="264">
        <v>1.8</v>
      </c>
      <c r="D799" s="264"/>
      <c r="E799" s="264"/>
      <c r="F799" s="264"/>
      <c r="G799" s="264"/>
      <c r="H799" s="264">
        <v>1.8</v>
      </c>
      <c r="I799" s="264"/>
      <c r="J799" s="264"/>
      <c r="K799" s="264"/>
      <c r="L799" s="264"/>
      <c r="M799" s="264">
        <v>1.8</v>
      </c>
      <c r="N799" s="260"/>
    </row>
    <row r="800" hidden="1" spans="1:14">
      <c r="A800" s="258"/>
      <c r="B800" s="46" t="s">
        <v>1075</v>
      </c>
      <c r="C800" s="264">
        <v>34.1</v>
      </c>
      <c r="D800" s="264">
        <v>13.6</v>
      </c>
      <c r="E800" s="264">
        <v>13.6</v>
      </c>
      <c r="F800" s="264"/>
      <c r="G800" s="264"/>
      <c r="H800" s="264">
        <v>20.5</v>
      </c>
      <c r="I800" s="264"/>
      <c r="J800" s="264"/>
      <c r="K800" s="264"/>
      <c r="L800" s="264"/>
      <c r="M800" s="264">
        <v>20.5</v>
      </c>
      <c r="N800" s="260"/>
    </row>
    <row r="801" hidden="1" spans="1:14">
      <c r="A801" s="258"/>
      <c r="B801" s="46" t="s">
        <v>1076</v>
      </c>
      <c r="C801" s="262">
        <v>10.6</v>
      </c>
      <c r="D801" s="262"/>
      <c r="E801" s="262"/>
      <c r="F801" s="262"/>
      <c r="G801" s="262"/>
      <c r="H801" s="262">
        <v>10.6</v>
      </c>
      <c r="I801" s="262"/>
      <c r="J801" s="262"/>
      <c r="K801" s="262"/>
      <c r="L801" s="262"/>
      <c r="M801" s="262">
        <v>10.6</v>
      </c>
      <c r="N801" s="263"/>
    </row>
    <row r="802" hidden="1" spans="1:14">
      <c r="A802" s="258"/>
      <c r="B802" s="46" t="s">
        <v>1507</v>
      </c>
      <c r="C802" s="264">
        <v>5.3</v>
      </c>
      <c r="D802" s="264">
        <v>5</v>
      </c>
      <c r="E802" s="264">
        <v>5</v>
      </c>
      <c r="F802" s="264"/>
      <c r="G802" s="264"/>
      <c r="H802" s="264">
        <v>0.3</v>
      </c>
      <c r="I802" s="264"/>
      <c r="J802" s="264"/>
      <c r="K802" s="264"/>
      <c r="L802" s="264"/>
      <c r="M802" s="264">
        <v>0.3</v>
      </c>
      <c r="N802" s="260"/>
    </row>
    <row r="803" hidden="1" spans="1:14">
      <c r="A803" s="258"/>
      <c r="B803" s="46" t="s">
        <v>1074</v>
      </c>
      <c r="C803" s="264">
        <v>29.9</v>
      </c>
      <c r="D803" s="264"/>
      <c r="E803" s="264"/>
      <c r="F803" s="264"/>
      <c r="G803" s="264"/>
      <c r="H803" s="264">
        <v>29.9</v>
      </c>
      <c r="I803" s="264"/>
      <c r="J803" s="264"/>
      <c r="K803" s="264"/>
      <c r="L803" s="264"/>
      <c r="M803" s="264">
        <v>29.9</v>
      </c>
      <c r="N803" s="260"/>
    </row>
    <row r="804" hidden="1" spans="1:14">
      <c r="A804" s="258"/>
      <c r="B804" s="46" t="s">
        <v>1510</v>
      </c>
      <c r="C804" s="264">
        <v>4</v>
      </c>
      <c r="D804" s="264"/>
      <c r="E804" s="264"/>
      <c r="F804" s="264"/>
      <c r="G804" s="264"/>
      <c r="H804" s="264">
        <v>4</v>
      </c>
      <c r="I804" s="264"/>
      <c r="J804" s="264"/>
      <c r="K804" s="264"/>
      <c r="L804" s="264"/>
      <c r="M804" s="264">
        <v>4</v>
      </c>
      <c r="N804" s="260"/>
    </row>
    <row r="805" hidden="1" spans="1:14">
      <c r="A805" s="258"/>
      <c r="B805" s="46" t="s">
        <v>1073</v>
      </c>
      <c r="C805" s="264">
        <v>88.7</v>
      </c>
      <c r="D805" s="264">
        <v>69.3</v>
      </c>
      <c r="E805" s="264">
        <v>69.3</v>
      </c>
      <c r="F805" s="264"/>
      <c r="G805" s="264"/>
      <c r="H805" s="264">
        <v>19.4</v>
      </c>
      <c r="I805" s="264">
        <v>10</v>
      </c>
      <c r="J805" s="264"/>
      <c r="K805" s="264"/>
      <c r="L805" s="264"/>
      <c r="M805" s="264">
        <v>9.4</v>
      </c>
      <c r="N805" s="260"/>
    </row>
    <row r="806" spans="1:14">
      <c r="A806" s="258" t="s">
        <v>1511</v>
      </c>
      <c r="B806" s="46" t="s">
        <v>633</v>
      </c>
      <c r="C806" s="264">
        <v>464.6</v>
      </c>
      <c r="D806" s="264">
        <v>464.6</v>
      </c>
      <c r="E806" s="264">
        <v>464.6</v>
      </c>
      <c r="F806" s="264"/>
      <c r="G806" s="264"/>
      <c r="H806" s="264"/>
      <c r="I806" s="264"/>
      <c r="J806" s="264"/>
      <c r="K806" s="264"/>
      <c r="L806" s="264"/>
      <c r="M806" s="264"/>
      <c r="N806" s="263" t="s">
        <v>530</v>
      </c>
    </row>
    <row r="807" hidden="1" spans="1:14">
      <c r="A807" s="258"/>
      <c r="B807" s="46" t="s">
        <v>1512</v>
      </c>
      <c r="C807" s="264">
        <v>6.2</v>
      </c>
      <c r="D807" s="264">
        <v>6.2</v>
      </c>
      <c r="E807" s="264">
        <v>6.2</v>
      </c>
      <c r="F807" s="264"/>
      <c r="G807" s="264"/>
      <c r="H807" s="264"/>
      <c r="I807" s="264"/>
      <c r="J807" s="264"/>
      <c r="K807" s="264"/>
      <c r="L807" s="264"/>
      <c r="M807" s="264"/>
      <c r="N807" s="260"/>
    </row>
    <row r="808" hidden="1" spans="1:14">
      <c r="A808" s="258"/>
      <c r="B808" s="46" t="s">
        <v>1513</v>
      </c>
      <c r="C808" s="262">
        <v>82.9</v>
      </c>
      <c r="D808" s="262">
        <v>82.9</v>
      </c>
      <c r="E808" s="262">
        <v>82.9</v>
      </c>
      <c r="F808" s="262"/>
      <c r="G808" s="262"/>
      <c r="H808" s="262"/>
      <c r="I808" s="262"/>
      <c r="J808" s="262"/>
      <c r="K808" s="262"/>
      <c r="L808" s="262"/>
      <c r="M808" s="262"/>
      <c r="N808" s="263"/>
    </row>
    <row r="809" hidden="1" spans="1:14">
      <c r="A809" s="258"/>
      <c r="B809" s="46" t="s">
        <v>1514</v>
      </c>
      <c r="C809" s="264">
        <v>37.2</v>
      </c>
      <c r="D809" s="264">
        <v>37.2</v>
      </c>
      <c r="E809" s="264">
        <v>37.2</v>
      </c>
      <c r="F809" s="264"/>
      <c r="G809" s="264"/>
      <c r="H809" s="264"/>
      <c r="I809" s="264"/>
      <c r="J809" s="264"/>
      <c r="K809" s="264"/>
      <c r="L809" s="264"/>
      <c r="M809" s="264"/>
      <c r="N809" s="260"/>
    </row>
    <row r="810" hidden="1" spans="1:14">
      <c r="A810" s="258"/>
      <c r="B810" s="46" t="s">
        <v>865</v>
      </c>
      <c r="C810" s="264">
        <v>4</v>
      </c>
      <c r="D810" s="264">
        <v>4</v>
      </c>
      <c r="E810" s="264">
        <v>4</v>
      </c>
      <c r="F810" s="264"/>
      <c r="G810" s="264"/>
      <c r="H810" s="264"/>
      <c r="I810" s="264"/>
      <c r="J810" s="264"/>
      <c r="K810" s="264"/>
      <c r="L810" s="264"/>
      <c r="M810" s="264"/>
      <c r="N810" s="260"/>
    </row>
    <row r="811" hidden="1" spans="1:14">
      <c r="A811" s="258"/>
      <c r="B811" s="46" t="s">
        <v>1515</v>
      </c>
      <c r="C811" s="264">
        <v>24.2</v>
      </c>
      <c r="D811" s="264">
        <v>24.2</v>
      </c>
      <c r="E811" s="264">
        <v>24.2</v>
      </c>
      <c r="F811" s="264"/>
      <c r="G811" s="264"/>
      <c r="H811" s="264"/>
      <c r="I811" s="264"/>
      <c r="J811" s="264"/>
      <c r="K811" s="264"/>
      <c r="L811" s="264"/>
      <c r="M811" s="264"/>
      <c r="N811" s="260"/>
    </row>
    <row r="812" hidden="1" spans="1:14">
      <c r="A812" s="258"/>
      <c r="B812" s="46" t="s">
        <v>1516</v>
      </c>
      <c r="C812" s="264">
        <v>310.2</v>
      </c>
      <c r="D812" s="264">
        <v>310.2</v>
      </c>
      <c r="E812" s="264">
        <v>310.2</v>
      </c>
      <c r="F812" s="264"/>
      <c r="G812" s="264"/>
      <c r="H812" s="264"/>
      <c r="I812" s="264"/>
      <c r="J812" s="264"/>
      <c r="K812" s="264"/>
      <c r="L812" s="264"/>
      <c r="M812" s="264"/>
      <c r="N812" s="260"/>
    </row>
    <row r="813" spans="1:14">
      <c r="A813" s="258" t="s">
        <v>1517</v>
      </c>
      <c r="B813" s="46" t="s">
        <v>634</v>
      </c>
      <c r="C813" s="264">
        <v>111.3</v>
      </c>
      <c r="D813" s="264">
        <v>111.3</v>
      </c>
      <c r="E813" s="264">
        <v>111.3</v>
      </c>
      <c r="F813" s="264"/>
      <c r="G813" s="264"/>
      <c r="H813" s="264"/>
      <c r="I813" s="264"/>
      <c r="J813" s="264"/>
      <c r="K813" s="264"/>
      <c r="L813" s="264"/>
      <c r="M813" s="264"/>
      <c r="N813" s="263" t="s">
        <v>530</v>
      </c>
    </row>
    <row r="814" hidden="1" spans="1:14">
      <c r="A814" s="258"/>
      <c r="B814" s="265" t="s">
        <v>1518</v>
      </c>
      <c r="C814" s="264">
        <v>2.8</v>
      </c>
      <c r="D814" s="264">
        <v>2.8</v>
      </c>
      <c r="E814" s="264">
        <v>2.8</v>
      </c>
      <c r="F814" s="264"/>
      <c r="G814" s="264"/>
      <c r="H814" s="264"/>
      <c r="I814" s="264"/>
      <c r="J814" s="264"/>
      <c r="K814" s="264"/>
      <c r="L814" s="264"/>
      <c r="M814" s="264"/>
      <c r="N814" s="260"/>
    </row>
    <row r="815" hidden="1" spans="1:14">
      <c r="A815" s="258"/>
      <c r="B815" s="265" t="s">
        <v>1519</v>
      </c>
      <c r="C815" s="264">
        <v>1.4</v>
      </c>
      <c r="D815" s="264">
        <v>1.4</v>
      </c>
      <c r="E815" s="264">
        <v>1.4</v>
      </c>
      <c r="F815" s="264"/>
      <c r="G815" s="264"/>
      <c r="H815" s="264"/>
      <c r="I815" s="264"/>
      <c r="J815" s="264"/>
      <c r="K815" s="264"/>
      <c r="L815" s="264"/>
      <c r="M815" s="264"/>
      <c r="N815" s="260"/>
    </row>
    <row r="816" hidden="1" spans="1:14">
      <c r="A816" s="258"/>
      <c r="B816" s="265" t="s">
        <v>1520</v>
      </c>
      <c r="C816" s="264">
        <v>12.2</v>
      </c>
      <c r="D816" s="264">
        <v>12.2</v>
      </c>
      <c r="E816" s="264">
        <v>12.2</v>
      </c>
      <c r="F816" s="264"/>
      <c r="G816" s="264"/>
      <c r="H816" s="264"/>
      <c r="I816" s="264"/>
      <c r="J816" s="264"/>
      <c r="K816" s="264"/>
      <c r="L816" s="264"/>
      <c r="M816" s="264"/>
      <c r="N816" s="260"/>
    </row>
    <row r="817" hidden="1" spans="1:14">
      <c r="A817" s="258"/>
      <c r="B817" s="265" t="s">
        <v>1521</v>
      </c>
      <c r="C817" s="264">
        <v>18.8</v>
      </c>
      <c r="D817" s="264">
        <v>18.8</v>
      </c>
      <c r="E817" s="264">
        <v>18.8</v>
      </c>
      <c r="F817" s="264"/>
      <c r="G817" s="264"/>
      <c r="H817" s="264"/>
      <c r="I817" s="264"/>
      <c r="J817" s="264"/>
      <c r="K817" s="264"/>
      <c r="L817" s="264"/>
      <c r="M817" s="264"/>
      <c r="N817" s="260"/>
    </row>
    <row r="818" hidden="1" spans="1:14">
      <c r="A818" s="258"/>
      <c r="B818" s="265" t="s">
        <v>1522</v>
      </c>
      <c r="C818" s="264">
        <v>8.2</v>
      </c>
      <c r="D818" s="264">
        <v>8.2</v>
      </c>
      <c r="E818" s="264">
        <v>8.2</v>
      </c>
      <c r="F818" s="264"/>
      <c r="G818" s="264"/>
      <c r="H818" s="264"/>
      <c r="I818" s="264"/>
      <c r="J818" s="264"/>
      <c r="K818" s="264"/>
      <c r="L818" s="264"/>
      <c r="M818" s="264"/>
      <c r="N818" s="260"/>
    </row>
    <row r="819" hidden="1" spans="1:14">
      <c r="A819" s="258"/>
      <c r="B819" s="265" t="s">
        <v>1523</v>
      </c>
      <c r="C819" s="264">
        <v>68</v>
      </c>
      <c r="D819" s="264">
        <v>68</v>
      </c>
      <c r="E819" s="264">
        <v>68</v>
      </c>
      <c r="F819" s="264"/>
      <c r="G819" s="264"/>
      <c r="H819" s="264"/>
      <c r="I819" s="264"/>
      <c r="J819" s="264"/>
      <c r="K819" s="264"/>
      <c r="L819" s="264"/>
      <c r="M819" s="264"/>
      <c r="N819" s="260"/>
    </row>
    <row r="820" spans="1:14">
      <c r="A820" s="258"/>
      <c r="B820" s="259" t="s">
        <v>635</v>
      </c>
      <c r="C820" s="245">
        <v>16404</v>
      </c>
      <c r="D820" s="245">
        <v>16404</v>
      </c>
      <c r="E820" s="245">
        <v>16212</v>
      </c>
      <c r="F820" s="245">
        <v>191</v>
      </c>
      <c r="G820" s="245"/>
      <c r="H820" s="245"/>
      <c r="I820" s="245"/>
      <c r="J820" s="245"/>
      <c r="K820" s="245"/>
      <c r="L820" s="245"/>
      <c r="M820" s="245"/>
      <c r="N820" s="261" t="s">
        <v>530</v>
      </c>
    </row>
    <row r="821" spans="1:14">
      <c r="A821" s="258" t="s">
        <v>636</v>
      </c>
      <c r="B821" s="46" t="s">
        <v>637</v>
      </c>
      <c r="C821" s="262">
        <v>151.1</v>
      </c>
      <c r="D821" s="262">
        <v>151.1</v>
      </c>
      <c r="E821" s="262">
        <v>151.1</v>
      </c>
      <c r="F821" s="262"/>
      <c r="G821" s="262"/>
      <c r="H821" s="262"/>
      <c r="I821" s="262"/>
      <c r="J821" s="262"/>
      <c r="K821" s="262"/>
      <c r="L821" s="262"/>
      <c r="M821" s="262"/>
      <c r="N821" s="263" t="s">
        <v>530</v>
      </c>
    </row>
    <row r="822" hidden="1" spans="1:14">
      <c r="A822" s="258"/>
      <c r="B822" s="46" t="s">
        <v>1524</v>
      </c>
      <c r="C822" s="264">
        <v>0.5</v>
      </c>
      <c r="D822" s="264">
        <v>0.5</v>
      </c>
      <c r="E822" s="264">
        <v>0.5</v>
      </c>
      <c r="F822" s="264"/>
      <c r="G822" s="264"/>
      <c r="H822" s="264"/>
      <c r="I822" s="264"/>
      <c r="J822" s="264"/>
      <c r="K822" s="264"/>
      <c r="L822" s="264"/>
      <c r="M822" s="264"/>
      <c r="N822" s="260"/>
    </row>
    <row r="823" hidden="1" spans="1:14">
      <c r="A823" s="258"/>
      <c r="B823" s="46" t="s">
        <v>1525</v>
      </c>
      <c r="C823" s="264">
        <v>1.7</v>
      </c>
      <c r="D823" s="264">
        <v>1.7</v>
      </c>
      <c r="E823" s="264">
        <v>1.7</v>
      </c>
      <c r="F823" s="264"/>
      <c r="G823" s="264"/>
      <c r="H823" s="264"/>
      <c r="I823" s="264"/>
      <c r="J823" s="264"/>
      <c r="K823" s="264"/>
      <c r="L823" s="264"/>
      <c r="M823" s="264"/>
      <c r="N823" s="260"/>
    </row>
    <row r="824" hidden="1" spans="1:14">
      <c r="A824" s="258"/>
      <c r="B824" s="46" t="s">
        <v>1526</v>
      </c>
      <c r="C824" s="264">
        <v>62.7</v>
      </c>
      <c r="D824" s="264">
        <v>62.7</v>
      </c>
      <c r="E824" s="264">
        <v>62.7</v>
      </c>
      <c r="F824" s="264"/>
      <c r="G824" s="264"/>
      <c r="H824" s="264"/>
      <c r="I824" s="264"/>
      <c r="J824" s="264"/>
      <c r="K824" s="264"/>
      <c r="L824" s="264"/>
      <c r="M824" s="264"/>
      <c r="N824" s="260"/>
    </row>
    <row r="825" hidden="1" spans="1:14">
      <c r="A825" s="258"/>
      <c r="B825" s="46" t="s">
        <v>862</v>
      </c>
      <c r="C825" s="264">
        <v>58.1</v>
      </c>
      <c r="D825" s="264">
        <v>58.1</v>
      </c>
      <c r="E825" s="264">
        <v>58.1</v>
      </c>
      <c r="F825" s="264"/>
      <c r="G825" s="264"/>
      <c r="H825" s="264"/>
      <c r="I825" s="264"/>
      <c r="J825" s="264"/>
      <c r="K825" s="264"/>
      <c r="L825" s="264"/>
      <c r="M825" s="264"/>
      <c r="N825" s="260"/>
    </row>
    <row r="826" hidden="1" spans="1:14">
      <c r="A826" s="258"/>
      <c r="B826" s="46" t="s">
        <v>865</v>
      </c>
      <c r="C826" s="264">
        <v>2</v>
      </c>
      <c r="D826" s="264">
        <v>2</v>
      </c>
      <c r="E826" s="264">
        <v>2</v>
      </c>
      <c r="F826" s="264"/>
      <c r="G826" s="264"/>
      <c r="H826" s="264"/>
      <c r="I826" s="264"/>
      <c r="J826" s="264"/>
      <c r="K826" s="264"/>
      <c r="L826" s="264"/>
      <c r="M826" s="264"/>
      <c r="N826" s="260"/>
    </row>
    <row r="827" hidden="1" spans="1:14">
      <c r="A827" s="258"/>
      <c r="B827" s="46" t="s">
        <v>1527</v>
      </c>
      <c r="C827" s="264">
        <v>26</v>
      </c>
      <c r="D827" s="264">
        <v>26</v>
      </c>
      <c r="E827" s="264">
        <v>26</v>
      </c>
      <c r="F827" s="264"/>
      <c r="G827" s="264"/>
      <c r="H827" s="264"/>
      <c r="I827" s="264"/>
      <c r="J827" s="264"/>
      <c r="K827" s="264"/>
      <c r="L827" s="264"/>
      <c r="M827" s="264"/>
      <c r="N827" s="260"/>
    </row>
    <row r="828" spans="1:14">
      <c r="A828" s="258" t="s">
        <v>1528</v>
      </c>
      <c r="B828" s="46" t="s">
        <v>638</v>
      </c>
      <c r="C828" s="264">
        <v>1643.7</v>
      </c>
      <c r="D828" s="264">
        <v>1643.7</v>
      </c>
      <c r="E828" s="264">
        <v>1643.7</v>
      </c>
      <c r="F828" s="264"/>
      <c r="G828" s="264"/>
      <c r="H828" s="264"/>
      <c r="I828" s="264"/>
      <c r="J828" s="264"/>
      <c r="K828" s="264"/>
      <c r="L828" s="264"/>
      <c r="M828" s="264"/>
      <c r="N828" s="263" t="s">
        <v>530</v>
      </c>
    </row>
    <row r="829" hidden="1" spans="1:14">
      <c r="A829" s="258"/>
      <c r="B829" s="46" t="s">
        <v>1529</v>
      </c>
      <c r="C829" s="264">
        <v>4</v>
      </c>
      <c r="D829" s="264">
        <v>4</v>
      </c>
      <c r="E829" s="264">
        <v>4</v>
      </c>
      <c r="F829" s="264"/>
      <c r="G829" s="264"/>
      <c r="H829" s="264"/>
      <c r="I829" s="264"/>
      <c r="J829" s="264"/>
      <c r="K829" s="264"/>
      <c r="L829" s="264"/>
      <c r="M829" s="264"/>
      <c r="N829" s="260"/>
    </row>
    <row r="830" hidden="1" spans="1:14">
      <c r="A830" s="258"/>
      <c r="B830" s="46" t="s">
        <v>1530</v>
      </c>
      <c r="C830" s="264">
        <v>283.4</v>
      </c>
      <c r="D830" s="264">
        <v>283.4</v>
      </c>
      <c r="E830" s="264">
        <v>283.4</v>
      </c>
      <c r="F830" s="264"/>
      <c r="G830" s="264"/>
      <c r="H830" s="264"/>
      <c r="I830" s="264"/>
      <c r="J830" s="264"/>
      <c r="K830" s="264"/>
      <c r="L830" s="264"/>
      <c r="M830" s="264"/>
      <c r="N830" s="260"/>
    </row>
    <row r="831" hidden="1" spans="1:14">
      <c r="A831" s="258"/>
      <c r="B831" s="46" t="s">
        <v>1531</v>
      </c>
      <c r="C831" s="264">
        <v>16.6</v>
      </c>
      <c r="D831" s="264">
        <v>16.6</v>
      </c>
      <c r="E831" s="264">
        <v>16.6</v>
      </c>
      <c r="F831" s="264"/>
      <c r="G831" s="264"/>
      <c r="H831" s="264"/>
      <c r="I831" s="264"/>
      <c r="J831" s="264"/>
      <c r="K831" s="264"/>
      <c r="L831" s="264"/>
      <c r="M831" s="264"/>
      <c r="N831" s="260"/>
    </row>
    <row r="832" hidden="1" spans="1:14">
      <c r="A832" s="258"/>
      <c r="B832" s="46" t="s">
        <v>1532</v>
      </c>
      <c r="C832" s="264">
        <v>851.6</v>
      </c>
      <c r="D832" s="264">
        <v>851.6</v>
      </c>
      <c r="E832" s="264">
        <v>851.6</v>
      </c>
      <c r="F832" s="264"/>
      <c r="G832" s="264"/>
      <c r="H832" s="264"/>
      <c r="I832" s="264"/>
      <c r="J832" s="264"/>
      <c r="K832" s="264"/>
      <c r="L832" s="264"/>
      <c r="M832" s="264"/>
      <c r="N832" s="260"/>
    </row>
    <row r="833" hidden="1" spans="1:14">
      <c r="A833" s="258"/>
      <c r="B833" s="46" t="s">
        <v>1533</v>
      </c>
      <c r="C833" s="264">
        <v>17</v>
      </c>
      <c r="D833" s="264">
        <v>17</v>
      </c>
      <c r="E833" s="264">
        <v>17</v>
      </c>
      <c r="F833" s="264"/>
      <c r="G833" s="264"/>
      <c r="H833" s="264"/>
      <c r="I833" s="264"/>
      <c r="J833" s="264"/>
      <c r="K833" s="264"/>
      <c r="L833" s="264"/>
      <c r="M833" s="264"/>
      <c r="N833" s="260"/>
    </row>
    <row r="834" hidden="1" spans="1:14">
      <c r="A834" s="258"/>
      <c r="B834" s="46" t="s">
        <v>1534</v>
      </c>
      <c r="C834" s="264">
        <v>81.7</v>
      </c>
      <c r="D834" s="264">
        <v>81.7</v>
      </c>
      <c r="E834" s="264">
        <v>81.7</v>
      </c>
      <c r="F834" s="264"/>
      <c r="G834" s="264"/>
      <c r="H834" s="264"/>
      <c r="I834" s="264"/>
      <c r="J834" s="264"/>
      <c r="K834" s="264"/>
      <c r="L834" s="264"/>
      <c r="M834" s="264"/>
      <c r="N834" s="260"/>
    </row>
    <row r="835" hidden="1" spans="1:14">
      <c r="A835" s="258"/>
      <c r="B835" s="46" t="s">
        <v>1535</v>
      </c>
      <c r="C835" s="262">
        <v>3</v>
      </c>
      <c r="D835" s="262">
        <v>3</v>
      </c>
      <c r="E835" s="262">
        <v>3</v>
      </c>
      <c r="F835" s="262"/>
      <c r="G835" s="262"/>
      <c r="H835" s="262"/>
      <c r="I835" s="262"/>
      <c r="J835" s="262"/>
      <c r="K835" s="262"/>
      <c r="L835" s="262"/>
      <c r="M835" s="262"/>
      <c r="N835" s="263"/>
    </row>
    <row r="836" hidden="1" spans="1:14">
      <c r="A836" s="258"/>
      <c r="B836" s="46" t="s">
        <v>1536</v>
      </c>
      <c r="C836" s="264">
        <v>102.2</v>
      </c>
      <c r="D836" s="264">
        <v>102.2</v>
      </c>
      <c r="E836" s="264">
        <v>102.2</v>
      </c>
      <c r="F836" s="264"/>
      <c r="G836" s="264"/>
      <c r="H836" s="264"/>
      <c r="I836" s="264"/>
      <c r="J836" s="264"/>
      <c r="K836" s="264"/>
      <c r="L836" s="264"/>
      <c r="M836" s="264"/>
      <c r="N836" s="260"/>
    </row>
    <row r="837" hidden="1" spans="1:14">
      <c r="A837" s="258"/>
      <c r="B837" s="46" t="s">
        <v>1537</v>
      </c>
      <c r="C837" s="264">
        <v>8.8</v>
      </c>
      <c r="D837" s="264">
        <v>8.8</v>
      </c>
      <c r="E837" s="264">
        <v>8.8</v>
      </c>
      <c r="F837" s="264"/>
      <c r="G837" s="264"/>
      <c r="H837" s="264"/>
      <c r="I837" s="264"/>
      <c r="J837" s="264"/>
      <c r="K837" s="264"/>
      <c r="L837" s="264"/>
      <c r="M837" s="264"/>
      <c r="N837" s="260"/>
    </row>
    <row r="838" hidden="1" spans="1:14">
      <c r="A838" s="258"/>
      <c r="B838" s="46" t="s">
        <v>865</v>
      </c>
      <c r="C838" s="264">
        <v>8</v>
      </c>
      <c r="D838" s="264">
        <v>8</v>
      </c>
      <c r="E838" s="264">
        <v>8</v>
      </c>
      <c r="F838" s="264"/>
      <c r="G838" s="264"/>
      <c r="H838" s="264"/>
      <c r="I838" s="264"/>
      <c r="J838" s="264"/>
      <c r="K838" s="264"/>
      <c r="L838" s="264"/>
      <c r="M838" s="264"/>
      <c r="N838" s="260"/>
    </row>
    <row r="839" hidden="1" spans="1:14">
      <c r="A839" s="258"/>
      <c r="B839" s="46" t="s">
        <v>862</v>
      </c>
      <c r="C839" s="264">
        <v>263.3</v>
      </c>
      <c r="D839" s="264">
        <v>263.3</v>
      </c>
      <c r="E839" s="264">
        <v>263.3</v>
      </c>
      <c r="F839" s="264"/>
      <c r="G839" s="264"/>
      <c r="H839" s="264"/>
      <c r="I839" s="264"/>
      <c r="J839" s="264"/>
      <c r="K839" s="264"/>
      <c r="L839" s="264"/>
      <c r="M839" s="264"/>
      <c r="N839" s="260"/>
    </row>
    <row r="840" hidden="1" spans="1:14">
      <c r="A840" s="258"/>
      <c r="B840" s="46" t="s">
        <v>1538</v>
      </c>
      <c r="C840" s="264">
        <v>2</v>
      </c>
      <c r="D840" s="264">
        <v>2</v>
      </c>
      <c r="E840" s="264">
        <v>2</v>
      </c>
      <c r="F840" s="264"/>
      <c r="G840" s="264"/>
      <c r="H840" s="264"/>
      <c r="I840" s="264"/>
      <c r="J840" s="264"/>
      <c r="K840" s="264"/>
      <c r="L840" s="264"/>
      <c r="M840" s="264"/>
      <c r="N840" s="260"/>
    </row>
    <row r="841" hidden="1" spans="1:14">
      <c r="A841" s="258"/>
      <c r="B841" s="46" t="s">
        <v>1539</v>
      </c>
      <c r="C841" s="264">
        <v>2</v>
      </c>
      <c r="D841" s="264">
        <v>2</v>
      </c>
      <c r="E841" s="264">
        <v>2</v>
      </c>
      <c r="F841" s="264"/>
      <c r="G841" s="264"/>
      <c r="H841" s="264"/>
      <c r="I841" s="264"/>
      <c r="J841" s="264"/>
      <c r="K841" s="264"/>
      <c r="L841" s="264"/>
      <c r="M841" s="264"/>
      <c r="N841" s="260"/>
    </row>
    <row r="842" spans="1:14">
      <c r="A842" s="258" t="s">
        <v>1540</v>
      </c>
      <c r="B842" s="46" t="s">
        <v>639</v>
      </c>
      <c r="C842" s="264">
        <v>3737.8</v>
      </c>
      <c r="D842" s="264">
        <v>3737.8</v>
      </c>
      <c r="E842" s="264">
        <v>3737.8</v>
      </c>
      <c r="F842" s="264"/>
      <c r="G842" s="264"/>
      <c r="H842" s="264"/>
      <c r="I842" s="264"/>
      <c r="J842" s="264"/>
      <c r="K842" s="264"/>
      <c r="L842" s="264"/>
      <c r="M842" s="264"/>
      <c r="N842" s="263" t="s">
        <v>530</v>
      </c>
    </row>
    <row r="843" hidden="1" spans="1:14">
      <c r="A843" s="258"/>
      <c r="B843" s="46" t="s">
        <v>1541</v>
      </c>
      <c r="C843" s="264">
        <v>13.5</v>
      </c>
      <c r="D843" s="264">
        <v>13.5</v>
      </c>
      <c r="E843" s="264">
        <v>13.5</v>
      </c>
      <c r="F843" s="264"/>
      <c r="G843" s="264"/>
      <c r="H843" s="264"/>
      <c r="I843" s="264"/>
      <c r="J843" s="264"/>
      <c r="K843" s="264"/>
      <c r="L843" s="264"/>
      <c r="M843" s="264"/>
      <c r="N843" s="260"/>
    </row>
    <row r="844" hidden="1" spans="1:14">
      <c r="A844" s="258"/>
      <c r="B844" s="46" t="s">
        <v>1542</v>
      </c>
      <c r="C844" s="264">
        <v>4</v>
      </c>
      <c r="D844" s="264">
        <v>4</v>
      </c>
      <c r="E844" s="264">
        <v>4</v>
      </c>
      <c r="F844" s="264"/>
      <c r="G844" s="264"/>
      <c r="H844" s="264"/>
      <c r="I844" s="264"/>
      <c r="J844" s="264"/>
      <c r="K844" s="264"/>
      <c r="L844" s="264"/>
      <c r="M844" s="264"/>
      <c r="N844" s="260"/>
    </row>
    <row r="845" hidden="1" spans="1:14">
      <c r="A845" s="258"/>
      <c r="B845" s="46" t="s">
        <v>1543</v>
      </c>
      <c r="C845" s="264">
        <v>12.2</v>
      </c>
      <c r="D845" s="264">
        <v>12.2</v>
      </c>
      <c r="E845" s="264">
        <v>12.2</v>
      </c>
      <c r="F845" s="264"/>
      <c r="G845" s="264"/>
      <c r="H845" s="264"/>
      <c r="I845" s="264"/>
      <c r="J845" s="264"/>
      <c r="K845" s="264"/>
      <c r="L845" s="264"/>
      <c r="M845" s="264"/>
      <c r="N845" s="260"/>
    </row>
    <row r="846" hidden="1" spans="1:14">
      <c r="A846" s="258"/>
      <c r="B846" s="46" t="s">
        <v>862</v>
      </c>
      <c r="C846" s="264">
        <v>360.6</v>
      </c>
      <c r="D846" s="264">
        <v>360.6</v>
      </c>
      <c r="E846" s="264">
        <v>360.6</v>
      </c>
      <c r="F846" s="264"/>
      <c r="G846" s="264"/>
      <c r="H846" s="264"/>
      <c r="I846" s="264"/>
      <c r="J846" s="264"/>
      <c r="K846" s="264"/>
      <c r="L846" s="264"/>
      <c r="M846" s="264"/>
      <c r="N846" s="260"/>
    </row>
    <row r="847" hidden="1" spans="1:14">
      <c r="A847" s="258"/>
      <c r="B847" s="46" t="s">
        <v>1544</v>
      </c>
      <c r="C847" s="264">
        <v>196.4</v>
      </c>
      <c r="D847" s="264">
        <v>196.4</v>
      </c>
      <c r="E847" s="264">
        <v>196.4</v>
      </c>
      <c r="F847" s="264"/>
      <c r="G847" s="264"/>
      <c r="H847" s="264"/>
      <c r="I847" s="264"/>
      <c r="J847" s="264"/>
      <c r="K847" s="264"/>
      <c r="L847" s="264"/>
      <c r="M847" s="264"/>
      <c r="N847" s="260"/>
    </row>
    <row r="848" hidden="1" spans="1:14">
      <c r="A848" s="258"/>
      <c r="B848" s="46" t="s">
        <v>1006</v>
      </c>
      <c r="C848" s="264">
        <v>4</v>
      </c>
      <c r="D848" s="264">
        <v>4</v>
      </c>
      <c r="E848" s="264">
        <v>4</v>
      </c>
      <c r="F848" s="264"/>
      <c r="G848" s="264"/>
      <c r="H848" s="264"/>
      <c r="I848" s="264"/>
      <c r="J848" s="264"/>
      <c r="K848" s="264"/>
      <c r="L848" s="264"/>
      <c r="M848" s="264"/>
      <c r="N848" s="260"/>
    </row>
    <row r="849" hidden="1" spans="1:14">
      <c r="A849" s="258"/>
      <c r="B849" s="46" t="s">
        <v>1545</v>
      </c>
      <c r="C849" s="264">
        <v>257.1</v>
      </c>
      <c r="D849" s="264">
        <v>257.1</v>
      </c>
      <c r="E849" s="264">
        <v>257.1</v>
      </c>
      <c r="F849" s="264"/>
      <c r="G849" s="264"/>
      <c r="H849" s="264"/>
      <c r="I849" s="264"/>
      <c r="J849" s="264"/>
      <c r="K849" s="264"/>
      <c r="L849" s="264"/>
      <c r="M849" s="264"/>
      <c r="N849" s="260"/>
    </row>
    <row r="850" hidden="1" spans="1:14">
      <c r="A850" s="258"/>
      <c r="B850" s="46" t="s">
        <v>1546</v>
      </c>
      <c r="C850" s="264">
        <v>5.1</v>
      </c>
      <c r="D850" s="264">
        <v>5.1</v>
      </c>
      <c r="E850" s="264">
        <v>5.1</v>
      </c>
      <c r="F850" s="264"/>
      <c r="G850" s="264"/>
      <c r="H850" s="264"/>
      <c r="I850" s="264"/>
      <c r="J850" s="264"/>
      <c r="K850" s="264"/>
      <c r="L850" s="264"/>
      <c r="M850" s="264"/>
      <c r="N850" s="263"/>
    </row>
    <row r="851" hidden="1" spans="1:14">
      <c r="A851" s="258"/>
      <c r="B851" s="46" t="s">
        <v>1547</v>
      </c>
      <c r="C851" s="262">
        <v>27.4</v>
      </c>
      <c r="D851" s="262">
        <v>27.4</v>
      </c>
      <c r="E851" s="262">
        <v>27.4</v>
      </c>
      <c r="F851" s="262"/>
      <c r="G851" s="262"/>
      <c r="H851" s="262"/>
      <c r="I851" s="262"/>
      <c r="J851" s="262"/>
      <c r="K851" s="262"/>
      <c r="L851" s="262"/>
      <c r="M851" s="262"/>
      <c r="N851" s="263"/>
    </row>
    <row r="852" hidden="1" spans="1:14">
      <c r="A852" s="258"/>
      <c r="B852" s="46" t="s">
        <v>865</v>
      </c>
      <c r="C852" s="264">
        <v>12</v>
      </c>
      <c r="D852" s="264">
        <v>12</v>
      </c>
      <c r="E852" s="264">
        <v>12</v>
      </c>
      <c r="F852" s="264"/>
      <c r="G852" s="264"/>
      <c r="H852" s="264"/>
      <c r="I852" s="264"/>
      <c r="J852" s="264"/>
      <c r="K852" s="264"/>
      <c r="L852" s="264"/>
      <c r="M852" s="264"/>
      <c r="N852" s="260"/>
    </row>
    <row r="853" hidden="1" spans="1:14">
      <c r="A853" s="258"/>
      <c r="B853" s="46" t="s">
        <v>1548</v>
      </c>
      <c r="C853" s="264">
        <v>42.9</v>
      </c>
      <c r="D853" s="264">
        <v>42.9</v>
      </c>
      <c r="E853" s="264">
        <v>42.9</v>
      </c>
      <c r="F853" s="264"/>
      <c r="G853" s="264"/>
      <c r="H853" s="264"/>
      <c r="I853" s="264"/>
      <c r="J853" s="264"/>
      <c r="K853" s="264"/>
      <c r="L853" s="264"/>
      <c r="M853" s="264"/>
      <c r="N853" s="260"/>
    </row>
    <row r="854" hidden="1" spans="1:14">
      <c r="A854" s="258"/>
      <c r="B854" s="46" t="s">
        <v>1549</v>
      </c>
      <c r="C854" s="264">
        <v>2.3</v>
      </c>
      <c r="D854" s="264">
        <v>2.3</v>
      </c>
      <c r="E854" s="264">
        <v>2.3</v>
      </c>
      <c r="F854" s="264"/>
      <c r="G854" s="264"/>
      <c r="H854" s="264"/>
      <c r="I854" s="264"/>
      <c r="J854" s="264"/>
      <c r="K854" s="264"/>
      <c r="L854" s="264"/>
      <c r="M854" s="264"/>
      <c r="N854" s="260"/>
    </row>
    <row r="855" hidden="1" spans="1:14">
      <c r="A855" s="258"/>
      <c r="B855" s="46" t="s">
        <v>1550</v>
      </c>
      <c r="C855" s="264">
        <v>0.2</v>
      </c>
      <c r="D855" s="264">
        <v>0.2</v>
      </c>
      <c r="E855" s="264">
        <v>0.2</v>
      </c>
      <c r="F855" s="264"/>
      <c r="G855" s="264"/>
      <c r="H855" s="264"/>
      <c r="I855" s="264"/>
      <c r="J855" s="264"/>
      <c r="K855" s="264"/>
      <c r="L855" s="264"/>
      <c r="M855" s="264"/>
      <c r="N855" s="260"/>
    </row>
    <row r="856" hidden="1" spans="1:14">
      <c r="A856" s="258"/>
      <c r="B856" s="46" t="s">
        <v>1551</v>
      </c>
      <c r="C856" s="264">
        <v>2142.5</v>
      </c>
      <c r="D856" s="264">
        <v>2142.5</v>
      </c>
      <c r="E856" s="264">
        <v>2142.5</v>
      </c>
      <c r="F856" s="264"/>
      <c r="G856" s="264"/>
      <c r="H856" s="264"/>
      <c r="I856" s="264"/>
      <c r="J856" s="264"/>
      <c r="K856" s="264"/>
      <c r="L856" s="264"/>
      <c r="M856" s="264"/>
      <c r="N856" s="260"/>
    </row>
    <row r="857" hidden="1" spans="1:14">
      <c r="A857" s="258"/>
      <c r="B857" s="46" t="s">
        <v>1552</v>
      </c>
      <c r="C857" s="264">
        <v>657.6</v>
      </c>
      <c r="D857" s="264">
        <v>657.6</v>
      </c>
      <c r="E857" s="264">
        <v>657.6</v>
      </c>
      <c r="F857" s="264"/>
      <c r="G857" s="264"/>
      <c r="H857" s="264"/>
      <c r="I857" s="264"/>
      <c r="J857" s="264"/>
      <c r="K857" s="264"/>
      <c r="L857" s="264"/>
      <c r="M857" s="264"/>
      <c r="N857" s="260"/>
    </row>
    <row r="858" spans="1:14">
      <c r="A858" s="258" t="s">
        <v>1553</v>
      </c>
      <c r="B858" s="46" t="s">
        <v>640</v>
      </c>
      <c r="C858" s="264">
        <v>338.9</v>
      </c>
      <c r="D858" s="264">
        <v>338.9</v>
      </c>
      <c r="E858" s="264">
        <v>338.9</v>
      </c>
      <c r="F858" s="264"/>
      <c r="G858" s="264"/>
      <c r="H858" s="264"/>
      <c r="I858" s="264"/>
      <c r="J858" s="264"/>
      <c r="K858" s="264"/>
      <c r="L858" s="264"/>
      <c r="M858" s="264"/>
      <c r="N858" s="263" t="s">
        <v>530</v>
      </c>
    </row>
    <row r="859" hidden="1" spans="1:14">
      <c r="A859" s="258"/>
      <c r="B859" s="46" t="s">
        <v>1554</v>
      </c>
      <c r="C859" s="264">
        <v>26.6</v>
      </c>
      <c r="D859" s="264">
        <v>26.6</v>
      </c>
      <c r="E859" s="264">
        <v>26.6</v>
      </c>
      <c r="F859" s="264"/>
      <c r="G859" s="264"/>
      <c r="H859" s="264"/>
      <c r="I859" s="264"/>
      <c r="J859" s="264"/>
      <c r="K859" s="264"/>
      <c r="L859" s="264"/>
      <c r="M859" s="264"/>
      <c r="N859" s="260"/>
    </row>
    <row r="860" hidden="1" spans="1:14">
      <c r="A860" s="258"/>
      <c r="B860" s="46" t="s">
        <v>1555</v>
      </c>
      <c r="C860" s="264">
        <v>0.7</v>
      </c>
      <c r="D860" s="264">
        <v>0.7</v>
      </c>
      <c r="E860" s="264">
        <v>0.7</v>
      </c>
      <c r="F860" s="264"/>
      <c r="G860" s="264"/>
      <c r="H860" s="264"/>
      <c r="I860" s="264"/>
      <c r="J860" s="264"/>
      <c r="K860" s="264"/>
      <c r="L860" s="264"/>
      <c r="M860" s="264"/>
      <c r="N860" s="260"/>
    </row>
    <row r="861" hidden="1" spans="1:14">
      <c r="A861" s="258"/>
      <c r="B861" s="46" t="s">
        <v>865</v>
      </c>
      <c r="C861" s="264">
        <v>6</v>
      </c>
      <c r="D861" s="264">
        <v>6</v>
      </c>
      <c r="E861" s="264">
        <v>6</v>
      </c>
      <c r="F861" s="264"/>
      <c r="G861" s="264"/>
      <c r="H861" s="264"/>
      <c r="I861" s="264"/>
      <c r="J861" s="264"/>
      <c r="K861" s="264"/>
      <c r="L861" s="264"/>
      <c r="M861" s="264"/>
      <c r="N861" s="260"/>
    </row>
    <row r="862" hidden="1" spans="1:14">
      <c r="A862" s="258"/>
      <c r="B862" s="46" t="s">
        <v>1556</v>
      </c>
      <c r="C862" s="262">
        <v>0</v>
      </c>
      <c r="D862" s="262">
        <v>0</v>
      </c>
      <c r="E862" s="262">
        <v>0</v>
      </c>
      <c r="F862" s="262"/>
      <c r="G862" s="262"/>
      <c r="H862" s="262"/>
      <c r="I862" s="262"/>
      <c r="J862" s="262"/>
      <c r="K862" s="262"/>
      <c r="L862" s="262"/>
      <c r="M862" s="262"/>
      <c r="N862" s="263"/>
    </row>
    <row r="863" hidden="1" spans="1:14">
      <c r="A863" s="258"/>
      <c r="B863" s="46" t="s">
        <v>1557</v>
      </c>
      <c r="C863" s="264">
        <v>13.8</v>
      </c>
      <c r="D863" s="264">
        <v>13.8</v>
      </c>
      <c r="E863" s="264">
        <v>13.8</v>
      </c>
      <c r="F863" s="264"/>
      <c r="G863" s="264"/>
      <c r="H863" s="264"/>
      <c r="I863" s="264"/>
      <c r="J863" s="264"/>
      <c r="K863" s="264"/>
      <c r="L863" s="264"/>
      <c r="M863" s="264"/>
      <c r="N863" s="260"/>
    </row>
    <row r="864" hidden="1" spans="1:14">
      <c r="A864" s="258"/>
      <c r="B864" s="46" t="s">
        <v>1558</v>
      </c>
      <c r="C864" s="264">
        <v>221.7</v>
      </c>
      <c r="D864" s="264">
        <v>221.7</v>
      </c>
      <c r="E864" s="264">
        <v>221.7</v>
      </c>
      <c r="F864" s="264"/>
      <c r="G864" s="264"/>
      <c r="H864" s="264"/>
      <c r="I864" s="264"/>
      <c r="J864" s="264"/>
      <c r="K864" s="264"/>
      <c r="L864" s="264"/>
      <c r="M864" s="264"/>
      <c r="N864" s="260"/>
    </row>
    <row r="865" hidden="1" spans="1:14">
      <c r="A865" s="258"/>
      <c r="B865" s="46" t="s">
        <v>1559</v>
      </c>
      <c r="C865" s="264">
        <v>0.1</v>
      </c>
      <c r="D865" s="264">
        <v>0.1</v>
      </c>
      <c r="E865" s="264">
        <v>0.1</v>
      </c>
      <c r="F865" s="264"/>
      <c r="G865" s="264"/>
      <c r="H865" s="264"/>
      <c r="I865" s="264"/>
      <c r="J865" s="264"/>
      <c r="K865" s="264"/>
      <c r="L865" s="264"/>
      <c r="M865" s="264"/>
      <c r="N865" s="260"/>
    </row>
    <row r="866" hidden="1" spans="1:14">
      <c r="A866" s="258"/>
      <c r="B866" s="46" t="s">
        <v>1560</v>
      </c>
      <c r="C866" s="264">
        <v>61.7</v>
      </c>
      <c r="D866" s="264">
        <v>61.7</v>
      </c>
      <c r="E866" s="264">
        <v>61.7</v>
      </c>
      <c r="F866" s="264"/>
      <c r="G866" s="264"/>
      <c r="H866" s="264"/>
      <c r="I866" s="264"/>
      <c r="J866" s="264"/>
      <c r="K866" s="264"/>
      <c r="L866" s="264"/>
      <c r="M866" s="264"/>
      <c r="N866" s="260"/>
    </row>
    <row r="867" hidden="1" spans="1:14">
      <c r="A867" s="258"/>
      <c r="B867" s="46" t="s">
        <v>1561</v>
      </c>
      <c r="C867" s="264">
        <v>4.4</v>
      </c>
      <c r="D867" s="264">
        <v>4.4</v>
      </c>
      <c r="E867" s="264">
        <v>4.4</v>
      </c>
      <c r="F867" s="264"/>
      <c r="G867" s="264"/>
      <c r="H867" s="264"/>
      <c r="I867" s="264"/>
      <c r="J867" s="264"/>
      <c r="K867" s="264"/>
      <c r="L867" s="264"/>
      <c r="M867" s="264"/>
      <c r="N867" s="260"/>
    </row>
    <row r="868" hidden="1" spans="1:14">
      <c r="A868" s="258"/>
      <c r="B868" s="46" t="s">
        <v>862</v>
      </c>
      <c r="C868" s="264">
        <v>3.9</v>
      </c>
      <c r="D868" s="264">
        <v>3.9</v>
      </c>
      <c r="E868" s="264">
        <v>3.9</v>
      </c>
      <c r="F868" s="264"/>
      <c r="G868" s="264"/>
      <c r="H868" s="264"/>
      <c r="I868" s="264"/>
      <c r="J868" s="264"/>
      <c r="K868" s="264"/>
      <c r="L868" s="264"/>
      <c r="M868" s="264"/>
      <c r="N868" s="260"/>
    </row>
    <row r="869" spans="1:14">
      <c r="A869" s="258" t="s">
        <v>1562</v>
      </c>
      <c r="B869" s="46" t="s">
        <v>641</v>
      </c>
      <c r="C869" s="264">
        <v>151.2</v>
      </c>
      <c r="D869" s="264">
        <v>151.2</v>
      </c>
      <c r="E869" s="264"/>
      <c r="F869" s="264">
        <v>151.2</v>
      </c>
      <c r="G869" s="264"/>
      <c r="H869" s="264"/>
      <c r="I869" s="264"/>
      <c r="J869" s="264"/>
      <c r="K869" s="264"/>
      <c r="L869" s="264"/>
      <c r="M869" s="264"/>
      <c r="N869" s="263" t="s">
        <v>530</v>
      </c>
    </row>
    <row r="870" hidden="1" spans="1:14">
      <c r="A870" s="258"/>
      <c r="B870" s="46" t="s">
        <v>1563</v>
      </c>
      <c r="C870" s="264">
        <v>0.1</v>
      </c>
      <c r="D870" s="264">
        <v>0.1</v>
      </c>
      <c r="E870" s="264"/>
      <c r="F870" s="264">
        <v>0.1</v>
      </c>
      <c r="G870" s="264"/>
      <c r="H870" s="264"/>
      <c r="I870" s="264"/>
      <c r="J870" s="264"/>
      <c r="K870" s="264"/>
      <c r="L870" s="264"/>
      <c r="M870" s="264"/>
      <c r="N870" s="260"/>
    </row>
    <row r="871" hidden="1" spans="1:14">
      <c r="A871" s="258"/>
      <c r="B871" s="46" t="s">
        <v>862</v>
      </c>
      <c r="C871" s="264">
        <v>27.3</v>
      </c>
      <c r="D871" s="264">
        <v>27.3</v>
      </c>
      <c r="E871" s="264"/>
      <c r="F871" s="264">
        <v>27.3</v>
      </c>
      <c r="G871" s="264"/>
      <c r="H871" s="264"/>
      <c r="I871" s="264"/>
      <c r="J871" s="264"/>
      <c r="K871" s="264"/>
      <c r="L871" s="264"/>
      <c r="M871" s="264"/>
      <c r="N871" s="260"/>
    </row>
    <row r="872" hidden="1" spans="1:14">
      <c r="A872" s="258"/>
      <c r="B872" s="46" t="s">
        <v>1564</v>
      </c>
      <c r="C872" s="262">
        <v>9.1</v>
      </c>
      <c r="D872" s="262">
        <v>9.1</v>
      </c>
      <c r="E872" s="262"/>
      <c r="F872" s="262">
        <v>9.1</v>
      </c>
      <c r="G872" s="262"/>
      <c r="H872" s="262"/>
      <c r="I872" s="262"/>
      <c r="J872" s="262"/>
      <c r="K872" s="262"/>
      <c r="L872" s="262"/>
      <c r="M872" s="262"/>
      <c r="N872" s="263"/>
    </row>
    <row r="873" hidden="1" spans="1:14">
      <c r="A873" s="258"/>
      <c r="B873" s="46" t="s">
        <v>1565</v>
      </c>
      <c r="C873" s="264">
        <v>31.9</v>
      </c>
      <c r="D873" s="264">
        <v>31.9</v>
      </c>
      <c r="E873" s="264"/>
      <c r="F873" s="264">
        <v>31.9</v>
      </c>
      <c r="G873" s="264"/>
      <c r="H873" s="264"/>
      <c r="I873" s="264"/>
      <c r="J873" s="264"/>
      <c r="K873" s="264"/>
      <c r="L873" s="264"/>
      <c r="M873" s="264"/>
      <c r="N873" s="260"/>
    </row>
    <row r="874" hidden="1" spans="1:14">
      <c r="A874" s="258"/>
      <c r="B874" s="46" t="s">
        <v>1566</v>
      </c>
      <c r="C874" s="264">
        <v>4.9</v>
      </c>
      <c r="D874" s="264">
        <v>4.9</v>
      </c>
      <c r="E874" s="264"/>
      <c r="F874" s="264">
        <v>4.9</v>
      </c>
      <c r="G874" s="264"/>
      <c r="H874" s="264"/>
      <c r="I874" s="264"/>
      <c r="J874" s="264"/>
      <c r="K874" s="264"/>
      <c r="L874" s="264"/>
      <c r="M874" s="264"/>
      <c r="N874" s="260"/>
    </row>
    <row r="875" hidden="1" spans="1:14">
      <c r="A875" s="258"/>
      <c r="B875" s="46" t="s">
        <v>1567</v>
      </c>
      <c r="C875" s="264">
        <v>1</v>
      </c>
      <c r="D875" s="264">
        <v>1</v>
      </c>
      <c r="E875" s="264"/>
      <c r="F875" s="264">
        <v>1</v>
      </c>
      <c r="G875" s="264"/>
      <c r="H875" s="264"/>
      <c r="I875" s="264"/>
      <c r="J875" s="264"/>
      <c r="K875" s="264"/>
      <c r="L875" s="264"/>
      <c r="M875" s="264"/>
      <c r="N875" s="260"/>
    </row>
    <row r="876" hidden="1" spans="1:14">
      <c r="A876" s="258"/>
      <c r="B876" s="46" t="s">
        <v>1568</v>
      </c>
      <c r="C876" s="264">
        <v>1.5</v>
      </c>
      <c r="D876" s="264">
        <v>1.5</v>
      </c>
      <c r="E876" s="264"/>
      <c r="F876" s="264">
        <v>1.5</v>
      </c>
      <c r="G876" s="264"/>
      <c r="H876" s="264"/>
      <c r="I876" s="264"/>
      <c r="J876" s="264"/>
      <c r="K876" s="264"/>
      <c r="L876" s="264"/>
      <c r="M876" s="264"/>
      <c r="N876" s="260"/>
    </row>
    <row r="877" hidden="1" spans="1:14">
      <c r="A877" s="258"/>
      <c r="B877" s="46" t="s">
        <v>1569</v>
      </c>
      <c r="C877" s="264">
        <v>75.5</v>
      </c>
      <c r="D877" s="264">
        <v>75.5</v>
      </c>
      <c r="E877" s="264"/>
      <c r="F877" s="264">
        <v>75.5</v>
      </c>
      <c r="G877" s="264"/>
      <c r="H877" s="264"/>
      <c r="I877" s="264"/>
      <c r="J877" s="264"/>
      <c r="K877" s="264"/>
      <c r="L877" s="264"/>
      <c r="M877" s="264"/>
      <c r="N877" s="260"/>
    </row>
    <row r="878" spans="1:14">
      <c r="A878" s="258" t="s">
        <v>1570</v>
      </c>
      <c r="B878" s="46" t="s">
        <v>642</v>
      </c>
      <c r="C878" s="264">
        <v>725</v>
      </c>
      <c r="D878" s="264">
        <v>725</v>
      </c>
      <c r="E878" s="264">
        <v>704.9</v>
      </c>
      <c r="F878" s="264">
        <v>20.1</v>
      </c>
      <c r="G878" s="264"/>
      <c r="H878" s="264"/>
      <c r="I878" s="264"/>
      <c r="J878" s="264"/>
      <c r="K878" s="264"/>
      <c r="L878" s="264"/>
      <c r="M878" s="264"/>
      <c r="N878" s="263" t="s">
        <v>530</v>
      </c>
    </row>
    <row r="879" hidden="1" spans="1:14">
      <c r="A879" s="258"/>
      <c r="B879" s="46" t="s">
        <v>1571</v>
      </c>
      <c r="C879" s="264">
        <v>45.4</v>
      </c>
      <c r="D879" s="264">
        <v>45.4</v>
      </c>
      <c r="E879" s="264">
        <v>43.7</v>
      </c>
      <c r="F879" s="264">
        <v>1.8</v>
      </c>
      <c r="G879" s="264"/>
      <c r="H879" s="264"/>
      <c r="I879" s="264"/>
      <c r="J879" s="264"/>
      <c r="K879" s="264"/>
      <c r="L879" s="264"/>
      <c r="M879" s="264"/>
      <c r="N879" s="260"/>
    </row>
    <row r="880" hidden="1" spans="1:14">
      <c r="A880" s="258"/>
      <c r="B880" s="46" t="s">
        <v>862</v>
      </c>
      <c r="C880" s="264">
        <v>94</v>
      </c>
      <c r="D880" s="264">
        <v>94</v>
      </c>
      <c r="E880" s="264">
        <v>94</v>
      </c>
      <c r="F880" s="264"/>
      <c r="G880" s="264"/>
      <c r="H880" s="264"/>
      <c r="I880" s="264"/>
      <c r="J880" s="264"/>
      <c r="K880" s="264"/>
      <c r="L880" s="264"/>
      <c r="M880" s="264"/>
      <c r="N880" s="260"/>
    </row>
    <row r="881" hidden="1" spans="1:14">
      <c r="A881" s="258"/>
      <c r="B881" s="46" t="s">
        <v>1572</v>
      </c>
      <c r="C881" s="264">
        <v>7.6</v>
      </c>
      <c r="D881" s="264">
        <v>7.6</v>
      </c>
      <c r="E881" s="264">
        <v>7.3</v>
      </c>
      <c r="F881" s="264">
        <v>0.3</v>
      </c>
      <c r="G881" s="264"/>
      <c r="H881" s="264"/>
      <c r="I881" s="264"/>
      <c r="J881" s="264"/>
      <c r="K881" s="264"/>
      <c r="L881" s="264"/>
      <c r="M881" s="264"/>
      <c r="N881" s="260"/>
    </row>
    <row r="882" hidden="1" spans="1:14">
      <c r="A882" s="258"/>
      <c r="B882" s="46" t="s">
        <v>1573</v>
      </c>
      <c r="C882" s="264">
        <v>378.6</v>
      </c>
      <c r="D882" s="264">
        <v>378.6</v>
      </c>
      <c r="E882" s="264">
        <v>364</v>
      </c>
      <c r="F882" s="264">
        <v>14.6</v>
      </c>
      <c r="G882" s="264"/>
      <c r="H882" s="264"/>
      <c r="I882" s="264"/>
      <c r="J882" s="264"/>
      <c r="K882" s="264"/>
      <c r="L882" s="264"/>
      <c r="M882" s="264"/>
      <c r="N882" s="260"/>
    </row>
    <row r="883" hidden="1" spans="1:14">
      <c r="A883" s="258"/>
      <c r="B883" s="46" t="s">
        <v>1574</v>
      </c>
      <c r="C883" s="262">
        <v>3.2</v>
      </c>
      <c r="D883" s="262">
        <v>3.2</v>
      </c>
      <c r="E883" s="262">
        <v>3.2</v>
      </c>
      <c r="F883" s="262"/>
      <c r="G883" s="262"/>
      <c r="H883" s="262"/>
      <c r="I883" s="262"/>
      <c r="J883" s="262"/>
      <c r="K883" s="262"/>
      <c r="L883" s="262"/>
      <c r="M883" s="262"/>
      <c r="N883" s="263"/>
    </row>
    <row r="884" hidden="1" spans="1:14">
      <c r="A884" s="258"/>
      <c r="B884" s="46" t="s">
        <v>1575</v>
      </c>
      <c r="C884" s="264">
        <v>126.2</v>
      </c>
      <c r="D884" s="264">
        <v>126.2</v>
      </c>
      <c r="E884" s="264">
        <v>122.8</v>
      </c>
      <c r="F884" s="264">
        <v>3.4</v>
      </c>
      <c r="G884" s="264"/>
      <c r="H884" s="264"/>
      <c r="I884" s="264"/>
      <c r="J884" s="264"/>
      <c r="K884" s="264"/>
      <c r="L884" s="264"/>
      <c r="M884" s="264"/>
      <c r="N884" s="260"/>
    </row>
    <row r="885" hidden="1" spans="1:14">
      <c r="A885" s="258"/>
      <c r="B885" s="46" t="s">
        <v>1576</v>
      </c>
      <c r="C885" s="264">
        <v>15.8</v>
      </c>
      <c r="D885" s="264">
        <v>15.8</v>
      </c>
      <c r="E885" s="264">
        <v>15.8</v>
      </c>
      <c r="F885" s="264"/>
      <c r="G885" s="264"/>
      <c r="H885" s="264"/>
      <c r="I885" s="264"/>
      <c r="J885" s="264"/>
      <c r="K885" s="264"/>
      <c r="L885" s="264"/>
      <c r="M885" s="264"/>
      <c r="N885" s="260"/>
    </row>
    <row r="886" hidden="1" spans="1:14">
      <c r="A886" s="258"/>
      <c r="B886" s="46" t="s">
        <v>1577</v>
      </c>
      <c r="C886" s="264">
        <v>40.3</v>
      </c>
      <c r="D886" s="264">
        <v>40.3</v>
      </c>
      <c r="E886" s="264">
        <v>40.3</v>
      </c>
      <c r="F886" s="264"/>
      <c r="G886" s="264"/>
      <c r="H886" s="264"/>
      <c r="I886" s="264"/>
      <c r="J886" s="264"/>
      <c r="K886" s="264"/>
      <c r="L886" s="264"/>
      <c r="M886" s="264"/>
      <c r="N886" s="260"/>
    </row>
    <row r="887" hidden="1" spans="1:14">
      <c r="A887" s="258"/>
      <c r="B887" s="46" t="s">
        <v>865</v>
      </c>
      <c r="C887" s="264">
        <v>14</v>
      </c>
      <c r="D887" s="264">
        <v>14</v>
      </c>
      <c r="E887" s="264">
        <v>14</v>
      </c>
      <c r="F887" s="264"/>
      <c r="G887" s="264"/>
      <c r="H887" s="264"/>
      <c r="I887" s="264"/>
      <c r="J887" s="264"/>
      <c r="K887" s="264"/>
      <c r="L887" s="264"/>
      <c r="M887" s="264"/>
      <c r="N887" s="260"/>
    </row>
    <row r="888" spans="1:14">
      <c r="A888" s="258" t="s">
        <v>1578</v>
      </c>
      <c r="B888" s="46" t="s">
        <v>643</v>
      </c>
      <c r="C888" s="264">
        <v>291.5</v>
      </c>
      <c r="D888" s="264">
        <v>291.5</v>
      </c>
      <c r="E888" s="264">
        <v>291.5</v>
      </c>
      <c r="F888" s="264"/>
      <c r="G888" s="264"/>
      <c r="H888" s="264"/>
      <c r="I888" s="264"/>
      <c r="J888" s="264"/>
      <c r="K888" s="264"/>
      <c r="L888" s="264"/>
      <c r="M888" s="264"/>
      <c r="N888" s="263" t="s">
        <v>530</v>
      </c>
    </row>
    <row r="889" hidden="1" spans="1:14">
      <c r="A889" s="258"/>
      <c r="B889" s="46" t="s">
        <v>1579</v>
      </c>
      <c r="C889" s="264">
        <v>22.9</v>
      </c>
      <c r="D889" s="264">
        <v>22.9</v>
      </c>
      <c r="E889" s="264">
        <v>22.9</v>
      </c>
      <c r="F889" s="264"/>
      <c r="G889" s="264"/>
      <c r="H889" s="264"/>
      <c r="I889" s="264"/>
      <c r="J889" s="264"/>
      <c r="K889" s="264"/>
      <c r="L889" s="264"/>
      <c r="M889" s="264"/>
      <c r="N889" s="260"/>
    </row>
    <row r="890" hidden="1" spans="1:14">
      <c r="A890" s="258"/>
      <c r="B890" s="46" t="s">
        <v>1580</v>
      </c>
      <c r="C890" s="264">
        <v>3</v>
      </c>
      <c r="D890" s="264">
        <v>3</v>
      </c>
      <c r="E890" s="264">
        <v>3</v>
      </c>
      <c r="F890" s="264"/>
      <c r="G890" s="264"/>
      <c r="H890" s="264"/>
      <c r="I890" s="264"/>
      <c r="J890" s="264"/>
      <c r="K890" s="264"/>
      <c r="L890" s="264"/>
      <c r="M890" s="264"/>
      <c r="N890" s="260"/>
    </row>
    <row r="891" hidden="1" spans="1:14">
      <c r="A891" s="258"/>
      <c r="B891" s="46" t="s">
        <v>1581</v>
      </c>
      <c r="C891" s="262">
        <v>55.5</v>
      </c>
      <c r="D891" s="262">
        <v>55.5</v>
      </c>
      <c r="E891" s="262">
        <v>55.5</v>
      </c>
      <c r="F891" s="262"/>
      <c r="G891" s="262"/>
      <c r="H891" s="262"/>
      <c r="I891" s="262"/>
      <c r="J891" s="262"/>
      <c r="K891" s="262"/>
      <c r="L891" s="262"/>
      <c r="M891" s="262"/>
      <c r="N891" s="263"/>
    </row>
    <row r="892" hidden="1" spans="1:14">
      <c r="A892" s="258"/>
      <c r="B892" s="46" t="s">
        <v>1582</v>
      </c>
      <c r="C892" s="264">
        <v>191.2</v>
      </c>
      <c r="D892" s="264">
        <v>191.2</v>
      </c>
      <c r="E892" s="264">
        <v>191.2</v>
      </c>
      <c r="F892" s="264"/>
      <c r="G892" s="264"/>
      <c r="H892" s="264"/>
      <c r="I892" s="264"/>
      <c r="J892" s="264"/>
      <c r="K892" s="264"/>
      <c r="L892" s="264"/>
      <c r="M892" s="264"/>
      <c r="N892" s="260"/>
    </row>
    <row r="893" hidden="1" spans="1:14">
      <c r="A893" s="258"/>
      <c r="B893" s="46" t="s">
        <v>1583</v>
      </c>
      <c r="C893" s="264">
        <v>3.8</v>
      </c>
      <c r="D893" s="264">
        <v>3.8</v>
      </c>
      <c r="E893" s="264">
        <v>3.8</v>
      </c>
      <c r="F893" s="264"/>
      <c r="G893" s="264"/>
      <c r="H893" s="264"/>
      <c r="I893" s="264"/>
      <c r="J893" s="264"/>
      <c r="K893" s="264"/>
      <c r="L893" s="264"/>
      <c r="M893" s="264"/>
      <c r="N893" s="260"/>
    </row>
    <row r="894" hidden="1" spans="1:14">
      <c r="A894" s="258"/>
      <c r="B894" s="46" t="s">
        <v>1584</v>
      </c>
      <c r="C894" s="264">
        <v>0.7</v>
      </c>
      <c r="D894" s="264">
        <v>0.7</v>
      </c>
      <c r="E894" s="264">
        <v>0.7</v>
      </c>
      <c r="F894" s="264"/>
      <c r="G894" s="264"/>
      <c r="H894" s="264"/>
      <c r="I894" s="264"/>
      <c r="J894" s="264"/>
      <c r="K894" s="264"/>
      <c r="L894" s="264"/>
      <c r="M894" s="264"/>
      <c r="N894" s="260"/>
    </row>
    <row r="895" hidden="1" spans="1:14">
      <c r="A895" s="258"/>
      <c r="B895" s="46" t="s">
        <v>1585</v>
      </c>
      <c r="C895" s="264">
        <v>14.3</v>
      </c>
      <c r="D895" s="264">
        <v>14.3</v>
      </c>
      <c r="E895" s="264">
        <v>14.3</v>
      </c>
      <c r="F895" s="264"/>
      <c r="G895" s="264"/>
      <c r="H895" s="264"/>
      <c r="I895" s="264"/>
      <c r="J895" s="264"/>
      <c r="K895" s="264"/>
      <c r="L895" s="264"/>
      <c r="M895" s="264"/>
      <c r="N895" s="260"/>
    </row>
    <row r="896" spans="1:14">
      <c r="A896" s="258" t="s">
        <v>1586</v>
      </c>
      <c r="B896" s="46" t="s">
        <v>644</v>
      </c>
      <c r="C896" s="264">
        <v>92.4</v>
      </c>
      <c r="D896" s="264">
        <v>92.4</v>
      </c>
      <c r="E896" s="264">
        <v>92.4</v>
      </c>
      <c r="F896" s="264"/>
      <c r="G896" s="264"/>
      <c r="H896" s="264"/>
      <c r="I896" s="264"/>
      <c r="J896" s="264"/>
      <c r="K896" s="264"/>
      <c r="L896" s="264"/>
      <c r="M896" s="264"/>
      <c r="N896" s="263" t="s">
        <v>530</v>
      </c>
    </row>
    <row r="897" hidden="1" spans="1:14">
      <c r="A897" s="258"/>
      <c r="B897" s="46" t="s">
        <v>1587</v>
      </c>
      <c r="C897" s="264">
        <v>4.1</v>
      </c>
      <c r="D897" s="264">
        <v>4.1</v>
      </c>
      <c r="E897" s="264">
        <v>4.1</v>
      </c>
      <c r="F897" s="264"/>
      <c r="G897" s="264"/>
      <c r="H897" s="264"/>
      <c r="I897" s="264"/>
      <c r="J897" s="264"/>
      <c r="K897" s="264"/>
      <c r="L897" s="264"/>
      <c r="M897" s="264"/>
      <c r="N897" s="260"/>
    </row>
    <row r="898" hidden="1" spans="1:14">
      <c r="A898" s="258"/>
      <c r="B898" s="46" t="s">
        <v>1588</v>
      </c>
      <c r="C898" s="262">
        <v>1.2</v>
      </c>
      <c r="D898" s="262">
        <v>1.2</v>
      </c>
      <c r="E898" s="262">
        <v>1.2</v>
      </c>
      <c r="F898" s="262"/>
      <c r="G898" s="262"/>
      <c r="H898" s="262"/>
      <c r="I898" s="262"/>
      <c r="J898" s="262"/>
      <c r="K898" s="262"/>
      <c r="L898" s="262"/>
      <c r="M898" s="262"/>
      <c r="N898" s="263"/>
    </row>
    <row r="899" hidden="1" spans="1:14">
      <c r="A899" s="258"/>
      <c r="B899" s="46" t="s">
        <v>1589</v>
      </c>
      <c r="C899" s="264">
        <v>59.7</v>
      </c>
      <c r="D899" s="264">
        <v>59.7</v>
      </c>
      <c r="E899" s="264">
        <v>59.7</v>
      </c>
      <c r="F899" s="264"/>
      <c r="G899" s="264"/>
      <c r="H899" s="264"/>
      <c r="I899" s="264"/>
      <c r="J899" s="264"/>
      <c r="K899" s="264"/>
      <c r="L899" s="264"/>
      <c r="M899" s="264"/>
      <c r="N899" s="260"/>
    </row>
    <row r="900" hidden="1" spans="1:14">
      <c r="A900" s="258"/>
      <c r="B900" s="46" t="s">
        <v>1590</v>
      </c>
      <c r="C900" s="264">
        <v>16.3</v>
      </c>
      <c r="D900" s="264">
        <v>16.3</v>
      </c>
      <c r="E900" s="264">
        <v>16.3</v>
      </c>
      <c r="F900" s="264"/>
      <c r="G900" s="264"/>
      <c r="H900" s="264"/>
      <c r="I900" s="264"/>
      <c r="J900" s="264"/>
      <c r="K900" s="264"/>
      <c r="L900" s="264"/>
      <c r="M900" s="264"/>
      <c r="N900" s="260"/>
    </row>
    <row r="901" hidden="1" spans="1:14">
      <c r="A901" s="258"/>
      <c r="B901" s="46" t="s">
        <v>1591</v>
      </c>
      <c r="C901" s="264">
        <v>4</v>
      </c>
      <c r="D901" s="264">
        <v>4</v>
      </c>
      <c r="E901" s="264">
        <v>4</v>
      </c>
      <c r="F901" s="264"/>
      <c r="G901" s="264"/>
      <c r="H901" s="264"/>
      <c r="I901" s="264"/>
      <c r="J901" s="264"/>
      <c r="K901" s="264"/>
      <c r="L901" s="264"/>
      <c r="M901" s="264"/>
      <c r="N901" s="260"/>
    </row>
    <row r="902" hidden="1" spans="1:14">
      <c r="A902" s="258"/>
      <c r="B902" s="46" t="s">
        <v>1592</v>
      </c>
      <c r="C902" s="264">
        <v>7.2</v>
      </c>
      <c r="D902" s="264">
        <v>7.2</v>
      </c>
      <c r="E902" s="264">
        <v>7.2</v>
      </c>
      <c r="F902" s="264"/>
      <c r="G902" s="264"/>
      <c r="H902" s="264"/>
      <c r="I902" s="264"/>
      <c r="J902" s="264"/>
      <c r="K902" s="264"/>
      <c r="L902" s="264"/>
      <c r="M902" s="264"/>
      <c r="N902" s="260"/>
    </row>
    <row r="903" spans="1:14">
      <c r="A903" s="258" t="s">
        <v>1593</v>
      </c>
      <c r="B903" s="46" t="s">
        <v>645</v>
      </c>
      <c r="C903" s="264">
        <v>125.6</v>
      </c>
      <c r="D903" s="264">
        <v>125.6</v>
      </c>
      <c r="E903" s="264">
        <v>105.6</v>
      </c>
      <c r="F903" s="264">
        <v>20</v>
      </c>
      <c r="G903" s="264"/>
      <c r="H903" s="264"/>
      <c r="I903" s="264"/>
      <c r="J903" s="264"/>
      <c r="K903" s="264"/>
      <c r="L903" s="264"/>
      <c r="M903" s="264"/>
      <c r="N903" s="263" t="s">
        <v>530</v>
      </c>
    </row>
    <row r="904" hidden="1" spans="1:14">
      <c r="A904" s="258"/>
      <c r="B904" s="46" t="s">
        <v>1594</v>
      </c>
      <c r="C904" s="264">
        <v>4</v>
      </c>
      <c r="D904" s="264">
        <v>4</v>
      </c>
      <c r="E904" s="264">
        <v>4</v>
      </c>
      <c r="F904" s="264"/>
      <c r="G904" s="264"/>
      <c r="H904" s="264"/>
      <c r="I904" s="264"/>
      <c r="J904" s="264"/>
      <c r="K904" s="264"/>
      <c r="L904" s="264"/>
      <c r="M904" s="264"/>
      <c r="N904" s="260"/>
    </row>
    <row r="905" hidden="1" spans="1:14">
      <c r="A905" s="258"/>
      <c r="B905" s="46" t="s">
        <v>1595</v>
      </c>
      <c r="C905" s="262">
        <v>7.7</v>
      </c>
      <c r="D905" s="262">
        <v>7.7</v>
      </c>
      <c r="E905" s="262">
        <v>7.7</v>
      </c>
      <c r="F905" s="262"/>
      <c r="G905" s="262"/>
      <c r="H905" s="262"/>
      <c r="I905" s="262"/>
      <c r="J905" s="262"/>
      <c r="K905" s="262"/>
      <c r="L905" s="262"/>
      <c r="M905" s="262"/>
      <c r="N905" s="263"/>
    </row>
    <row r="906" hidden="1" spans="1:14">
      <c r="A906" s="258"/>
      <c r="B906" s="46" t="s">
        <v>1596</v>
      </c>
      <c r="C906" s="264">
        <v>79.5</v>
      </c>
      <c r="D906" s="264">
        <v>79.5</v>
      </c>
      <c r="E906" s="264">
        <v>64.5</v>
      </c>
      <c r="F906" s="264">
        <v>15</v>
      </c>
      <c r="G906" s="264"/>
      <c r="H906" s="264"/>
      <c r="I906" s="264"/>
      <c r="J906" s="264"/>
      <c r="K906" s="264"/>
      <c r="L906" s="264"/>
      <c r="M906" s="264"/>
      <c r="N906" s="260"/>
    </row>
    <row r="907" hidden="1" spans="1:14">
      <c r="A907" s="258"/>
      <c r="B907" s="46" t="s">
        <v>1597</v>
      </c>
      <c r="C907" s="264">
        <v>9.5</v>
      </c>
      <c r="D907" s="264">
        <v>9.5</v>
      </c>
      <c r="E907" s="264">
        <v>8</v>
      </c>
      <c r="F907" s="264">
        <v>1.5</v>
      </c>
      <c r="G907" s="264"/>
      <c r="H907" s="264"/>
      <c r="I907" s="264"/>
      <c r="J907" s="264"/>
      <c r="K907" s="264"/>
      <c r="L907" s="264"/>
      <c r="M907" s="264"/>
      <c r="N907" s="260"/>
    </row>
    <row r="908" hidden="1" spans="1:14">
      <c r="A908" s="258"/>
      <c r="B908" s="46" t="s">
        <v>1598</v>
      </c>
      <c r="C908" s="264">
        <v>23.3</v>
      </c>
      <c r="D908" s="264">
        <v>23.3</v>
      </c>
      <c r="E908" s="264">
        <v>19.8</v>
      </c>
      <c r="F908" s="264">
        <v>3.5</v>
      </c>
      <c r="G908" s="264"/>
      <c r="H908" s="264"/>
      <c r="I908" s="264"/>
      <c r="J908" s="264"/>
      <c r="K908" s="264"/>
      <c r="L908" s="264"/>
      <c r="M908" s="264"/>
      <c r="N908" s="260"/>
    </row>
    <row r="909" hidden="1" spans="1:14">
      <c r="A909" s="258"/>
      <c r="B909" s="46" t="s">
        <v>1599</v>
      </c>
      <c r="C909" s="264">
        <v>1.6</v>
      </c>
      <c r="D909" s="264">
        <v>1.6</v>
      </c>
      <c r="E909" s="264">
        <v>1.6</v>
      </c>
      <c r="F909" s="264"/>
      <c r="G909" s="264"/>
      <c r="H909" s="264"/>
      <c r="I909" s="264"/>
      <c r="J909" s="264"/>
      <c r="K909" s="264"/>
      <c r="L909" s="264"/>
      <c r="M909" s="264"/>
      <c r="N909" s="260"/>
    </row>
    <row r="910" spans="1:14">
      <c r="A910" s="258" t="s">
        <v>1600</v>
      </c>
      <c r="B910" s="46" t="s">
        <v>646</v>
      </c>
      <c r="C910" s="264">
        <v>803.8</v>
      </c>
      <c r="D910" s="264">
        <v>803.8</v>
      </c>
      <c r="E910" s="264">
        <v>803.8</v>
      </c>
      <c r="F910" s="264"/>
      <c r="G910" s="264"/>
      <c r="H910" s="264"/>
      <c r="I910" s="264"/>
      <c r="J910" s="264"/>
      <c r="K910" s="264"/>
      <c r="L910" s="264"/>
      <c r="M910" s="264"/>
      <c r="N910" s="263" t="s">
        <v>530</v>
      </c>
    </row>
    <row r="911" hidden="1" spans="1:14">
      <c r="A911" s="258"/>
      <c r="B911" s="46" t="s">
        <v>1601</v>
      </c>
      <c r="C911" s="264">
        <v>146.8</v>
      </c>
      <c r="D911" s="264">
        <v>146.8</v>
      </c>
      <c r="E911" s="264">
        <v>146.8</v>
      </c>
      <c r="F911" s="264"/>
      <c r="G911" s="264"/>
      <c r="H911" s="264"/>
      <c r="I911" s="264"/>
      <c r="J911" s="264"/>
      <c r="K911" s="264"/>
      <c r="L911" s="264"/>
      <c r="M911" s="264"/>
      <c r="N911" s="260"/>
    </row>
    <row r="912" hidden="1" spans="1:14">
      <c r="A912" s="258"/>
      <c r="B912" s="46" t="s">
        <v>1602</v>
      </c>
      <c r="C912" s="264">
        <v>0.4</v>
      </c>
      <c r="D912" s="264">
        <v>0.4</v>
      </c>
      <c r="E912" s="264">
        <v>0.4</v>
      </c>
      <c r="F912" s="264"/>
      <c r="G912" s="264"/>
      <c r="H912" s="264"/>
      <c r="I912" s="264"/>
      <c r="J912" s="264"/>
      <c r="K912" s="264"/>
      <c r="L912" s="264"/>
      <c r="M912" s="264"/>
      <c r="N912" s="260"/>
    </row>
    <row r="913" hidden="1" spans="1:14">
      <c r="A913" s="258"/>
      <c r="B913" s="46" t="s">
        <v>1603</v>
      </c>
      <c r="C913" s="264">
        <v>57.5</v>
      </c>
      <c r="D913" s="264">
        <v>57.5</v>
      </c>
      <c r="E913" s="264">
        <v>57.5</v>
      </c>
      <c r="F913" s="264"/>
      <c r="G913" s="264"/>
      <c r="H913" s="264"/>
      <c r="I913" s="264"/>
      <c r="J913" s="264"/>
      <c r="K913" s="264"/>
      <c r="L913" s="264"/>
      <c r="M913" s="264"/>
      <c r="N913" s="260"/>
    </row>
    <row r="914" hidden="1" spans="1:14">
      <c r="A914" s="258"/>
      <c r="B914" s="46" t="s">
        <v>1604</v>
      </c>
      <c r="C914" s="264">
        <v>1.3</v>
      </c>
      <c r="D914" s="264">
        <v>1.3</v>
      </c>
      <c r="E914" s="264">
        <v>1.3</v>
      </c>
      <c r="F914" s="264"/>
      <c r="G914" s="264"/>
      <c r="H914" s="264"/>
      <c r="I914" s="264"/>
      <c r="J914" s="264"/>
      <c r="K914" s="264"/>
      <c r="L914" s="264"/>
      <c r="M914" s="264"/>
      <c r="N914" s="260"/>
    </row>
    <row r="915" hidden="1" spans="1:14">
      <c r="A915" s="258"/>
      <c r="B915" s="46" t="s">
        <v>1605</v>
      </c>
      <c r="C915" s="264">
        <v>20</v>
      </c>
      <c r="D915" s="264">
        <v>20</v>
      </c>
      <c r="E915" s="264">
        <v>20</v>
      </c>
      <c r="F915" s="264"/>
      <c r="G915" s="264"/>
      <c r="H915" s="264"/>
      <c r="I915" s="264"/>
      <c r="J915" s="264"/>
      <c r="K915" s="264"/>
      <c r="L915" s="264"/>
      <c r="M915" s="264"/>
      <c r="N915" s="260"/>
    </row>
    <row r="916" hidden="1" spans="1:14">
      <c r="A916" s="258"/>
      <c r="B916" s="46" t="s">
        <v>1606</v>
      </c>
      <c r="C916" s="264">
        <v>479.6</v>
      </c>
      <c r="D916" s="264">
        <v>479.6</v>
      </c>
      <c r="E916" s="264">
        <v>479.6</v>
      </c>
      <c r="F916" s="264"/>
      <c r="G916" s="264"/>
      <c r="H916" s="264"/>
      <c r="I916" s="264"/>
      <c r="J916" s="264"/>
      <c r="K916" s="264"/>
      <c r="L916" s="264"/>
      <c r="M916" s="264"/>
      <c r="N916" s="260"/>
    </row>
    <row r="917" hidden="1" spans="1:14">
      <c r="A917" s="258"/>
      <c r="B917" s="46" t="s">
        <v>1607</v>
      </c>
      <c r="C917" s="264">
        <v>9.6</v>
      </c>
      <c r="D917" s="264">
        <v>9.6</v>
      </c>
      <c r="E917" s="264">
        <v>9.6</v>
      </c>
      <c r="F917" s="264"/>
      <c r="G917" s="264"/>
      <c r="H917" s="264"/>
      <c r="I917" s="264"/>
      <c r="J917" s="264"/>
      <c r="K917" s="264"/>
      <c r="L917" s="264"/>
      <c r="M917" s="264"/>
      <c r="N917" s="260"/>
    </row>
    <row r="918" hidden="1" spans="1:14">
      <c r="A918" s="258"/>
      <c r="B918" s="46" t="s">
        <v>1608</v>
      </c>
      <c r="C918" s="262">
        <v>2.1</v>
      </c>
      <c r="D918" s="262">
        <v>2.1</v>
      </c>
      <c r="E918" s="262">
        <v>2.1</v>
      </c>
      <c r="F918" s="262"/>
      <c r="G918" s="262"/>
      <c r="H918" s="262"/>
      <c r="I918" s="262"/>
      <c r="J918" s="262"/>
      <c r="K918" s="262"/>
      <c r="L918" s="262"/>
      <c r="M918" s="262"/>
      <c r="N918" s="263"/>
    </row>
    <row r="919" hidden="1" spans="1:14">
      <c r="A919" s="258"/>
      <c r="B919" s="46" t="s">
        <v>1609</v>
      </c>
      <c r="C919" s="264">
        <v>30.8</v>
      </c>
      <c r="D919" s="264">
        <v>30.8</v>
      </c>
      <c r="E919" s="264">
        <v>30.8</v>
      </c>
      <c r="F919" s="264"/>
      <c r="G919" s="264"/>
      <c r="H919" s="264"/>
      <c r="I919" s="264"/>
      <c r="J919" s="264"/>
      <c r="K919" s="264"/>
      <c r="L919" s="264"/>
      <c r="M919" s="264"/>
      <c r="N919" s="260"/>
    </row>
    <row r="920" hidden="1" spans="1:14">
      <c r="A920" s="258"/>
      <c r="B920" s="46" t="s">
        <v>862</v>
      </c>
      <c r="C920" s="264">
        <v>55.6</v>
      </c>
      <c r="D920" s="264">
        <v>55.6</v>
      </c>
      <c r="E920" s="264">
        <v>55.6</v>
      </c>
      <c r="F920" s="264"/>
      <c r="G920" s="264"/>
      <c r="H920" s="264"/>
      <c r="I920" s="264"/>
      <c r="J920" s="264"/>
      <c r="K920" s="264"/>
      <c r="L920" s="264"/>
      <c r="M920" s="264"/>
      <c r="N920" s="260"/>
    </row>
    <row r="921" spans="1:14">
      <c r="A921" s="258" t="s">
        <v>1610</v>
      </c>
      <c r="B921" s="46" t="s">
        <v>647</v>
      </c>
      <c r="C921" s="264">
        <v>978.8</v>
      </c>
      <c r="D921" s="264">
        <v>978.8</v>
      </c>
      <c r="E921" s="264">
        <v>978.8</v>
      </c>
      <c r="F921" s="264"/>
      <c r="G921" s="264"/>
      <c r="H921" s="264"/>
      <c r="I921" s="264"/>
      <c r="J921" s="264"/>
      <c r="K921" s="264"/>
      <c r="L921" s="264"/>
      <c r="M921" s="264"/>
      <c r="N921" s="263" t="s">
        <v>530</v>
      </c>
    </row>
    <row r="922" hidden="1" spans="1:14">
      <c r="A922" s="258"/>
      <c r="B922" s="46" t="s">
        <v>1611</v>
      </c>
      <c r="C922" s="264">
        <v>33.2</v>
      </c>
      <c r="D922" s="264">
        <v>33.2</v>
      </c>
      <c r="E922" s="264">
        <v>33.2</v>
      </c>
      <c r="F922" s="264"/>
      <c r="G922" s="264"/>
      <c r="H922" s="264"/>
      <c r="I922" s="264"/>
      <c r="J922" s="264"/>
      <c r="K922" s="264"/>
      <c r="L922" s="264"/>
      <c r="M922" s="264"/>
      <c r="N922" s="260"/>
    </row>
    <row r="923" hidden="1" spans="1:14">
      <c r="A923" s="258"/>
      <c r="B923" s="46" t="s">
        <v>1612</v>
      </c>
      <c r="C923" s="264">
        <v>62.8</v>
      </c>
      <c r="D923" s="264">
        <v>62.8</v>
      </c>
      <c r="E923" s="264">
        <v>62.8</v>
      </c>
      <c r="F923" s="264"/>
      <c r="G923" s="264"/>
      <c r="H923" s="264"/>
      <c r="I923" s="264"/>
      <c r="J923" s="264"/>
      <c r="K923" s="264"/>
      <c r="L923" s="264"/>
      <c r="M923" s="264"/>
      <c r="N923" s="260"/>
    </row>
    <row r="924" hidden="1" spans="1:14">
      <c r="A924" s="258"/>
      <c r="B924" s="46" t="s">
        <v>1613</v>
      </c>
      <c r="C924" s="264">
        <v>523.1</v>
      </c>
      <c r="D924" s="264">
        <v>523.1</v>
      </c>
      <c r="E924" s="264">
        <v>523.1</v>
      </c>
      <c r="F924" s="264"/>
      <c r="G924" s="264"/>
      <c r="H924" s="264"/>
      <c r="I924" s="264"/>
      <c r="J924" s="264"/>
      <c r="K924" s="264"/>
      <c r="L924" s="264"/>
      <c r="M924" s="264"/>
      <c r="N924" s="260"/>
    </row>
    <row r="925" hidden="1" spans="1:14">
      <c r="A925" s="258"/>
      <c r="B925" s="46" t="s">
        <v>1614</v>
      </c>
      <c r="C925" s="264">
        <v>0.3</v>
      </c>
      <c r="D925" s="264">
        <v>0.3</v>
      </c>
      <c r="E925" s="264">
        <v>0.3</v>
      </c>
      <c r="F925" s="264"/>
      <c r="G925" s="264"/>
      <c r="H925" s="264"/>
      <c r="I925" s="264"/>
      <c r="J925" s="264"/>
      <c r="K925" s="264"/>
      <c r="L925" s="264"/>
      <c r="M925" s="264"/>
      <c r="N925" s="260"/>
    </row>
    <row r="926" hidden="1" spans="1:14">
      <c r="A926" s="258"/>
      <c r="B926" s="46" t="s">
        <v>1615</v>
      </c>
      <c r="C926" s="264">
        <v>183.5</v>
      </c>
      <c r="D926" s="264">
        <v>183.5</v>
      </c>
      <c r="E926" s="264">
        <v>183.5</v>
      </c>
      <c r="F926" s="264"/>
      <c r="G926" s="264"/>
      <c r="H926" s="264"/>
      <c r="I926" s="264"/>
      <c r="J926" s="264"/>
      <c r="K926" s="264"/>
      <c r="L926" s="264"/>
      <c r="M926" s="264"/>
      <c r="N926" s="260"/>
    </row>
    <row r="927" hidden="1" spans="1:14">
      <c r="A927" s="258"/>
      <c r="B927" s="46" t="s">
        <v>1616</v>
      </c>
      <c r="C927" s="264">
        <v>1</v>
      </c>
      <c r="D927" s="264">
        <v>1</v>
      </c>
      <c r="E927" s="264">
        <v>1</v>
      </c>
      <c r="F927" s="264"/>
      <c r="G927" s="264"/>
      <c r="H927" s="264"/>
      <c r="I927" s="264"/>
      <c r="J927" s="264"/>
      <c r="K927" s="264"/>
      <c r="L927" s="264"/>
      <c r="M927" s="264"/>
      <c r="N927" s="260"/>
    </row>
    <row r="928" hidden="1" spans="1:14">
      <c r="A928" s="258"/>
      <c r="B928" s="46" t="s">
        <v>862</v>
      </c>
      <c r="C928" s="264">
        <v>158.8</v>
      </c>
      <c r="D928" s="264">
        <v>158.8</v>
      </c>
      <c r="E928" s="264">
        <v>158.8</v>
      </c>
      <c r="F928" s="264"/>
      <c r="G928" s="264"/>
      <c r="H928" s="264"/>
      <c r="I928" s="264"/>
      <c r="J928" s="264"/>
      <c r="K928" s="264"/>
      <c r="L928" s="264"/>
      <c r="M928" s="264"/>
      <c r="N928" s="260"/>
    </row>
    <row r="929" hidden="1" spans="1:14">
      <c r="A929" s="258"/>
      <c r="B929" s="46" t="s">
        <v>1617</v>
      </c>
      <c r="C929" s="262">
        <v>5.7</v>
      </c>
      <c r="D929" s="262">
        <v>5.7</v>
      </c>
      <c r="E929" s="262">
        <v>5.7</v>
      </c>
      <c r="F929" s="262"/>
      <c r="G929" s="262"/>
      <c r="H929" s="262"/>
      <c r="I929" s="262"/>
      <c r="J929" s="262"/>
      <c r="K929" s="262"/>
      <c r="L929" s="262"/>
      <c r="M929" s="262"/>
      <c r="N929" s="263"/>
    </row>
    <row r="930" hidden="1" spans="1:14">
      <c r="A930" s="258"/>
      <c r="B930" s="46" t="s">
        <v>1618</v>
      </c>
      <c r="C930" s="264">
        <v>10.5</v>
      </c>
      <c r="D930" s="264">
        <v>10.5</v>
      </c>
      <c r="E930" s="264">
        <v>10.5</v>
      </c>
      <c r="F930" s="264"/>
      <c r="G930" s="264"/>
      <c r="H930" s="264"/>
      <c r="I930" s="264"/>
      <c r="J930" s="264"/>
      <c r="K930" s="264"/>
      <c r="L930" s="264"/>
      <c r="M930" s="264"/>
      <c r="N930" s="260"/>
    </row>
    <row r="931" spans="1:14">
      <c r="A931" s="258" t="s">
        <v>1619</v>
      </c>
      <c r="B931" s="46" t="s">
        <v>648</v>
      </c>
      <c r="C931" s="264">
        <v>563.6</v>
      </c>
      <c r="D931" s="264">
        <v>563.6</v>
      </c>
      <c r="E931" s="264">
        <v>563.6</v>
      </c>
      <c r="F931" s="264"/>
      <c r="G931" s="264"/>
      <c r="H931" s="264"/>
      <c r="I931" s="264"/>
      <c r="J931" s="264"/>
      <c r="K931" s="264"/>
      <c r="L931" s="264"/>
      <c r="M931" s="264"/>
      <c r="N931" s="263" t="s">
        <v>530</v>
      </c>
    </row>
    <row r="932" hidden="1" spans="1:14">
      <c r="A932" s="258"/>
      <c r="B932" s="46" t="s">
        <v>1620</v>
      </c>
      <c r="C932" s="264">
        <v>13</v>
      </c>
      <c r="D932" s="264">
        <v>13</v>
      </c>
      <c r="E932" s="264">
        <v>13</v>
      </c>
      <c r="F932" s="264"/>
      <c r="G932" s="264"/>
      <c r="H932" s="264"/>
      <c r="I932" s="264"/>
      <c r="J932" s="264"/>
      <c r="K932" s="264"/>
      <c r="L932" s="264"/>
      <c r="M932" s="264"/>
      <c r="N932" s="260"/>
    </row>
    <row r="933" hidden="1" spans="1:14">
      <c r="A933" s="258"/>
      <c r="B933" s="46" t="s">
        <v>1621</v>
      </c>
      <c r="C933" s="264">
        <v>5.6</v>
      </c>
      <c r="D933" s="264">
        <v>5.6</v>
      </c>
      <c r="E933" s="264">
        <v>5.6</v>
      </c>
      <c r="F933" s="264"/>
      <c r="G933" s="264"/>
      <c r="H933" s="264"/>
      <c r="I933" s="264"/>
      <c r="J933" s="264"/>
      <c r="K933" s="264"/>
      <c r="L933" s="264"/>
      <c r="M933" s="264"/>
      <c r="N933" s="260"/>
    </row>
    <row r="934" hidden="1" spans="1:14">
      <c r="A934" s="258"/>
      <c r="B934" s="46" t="s">
        <v>862</v>
      </c>
      <c r="C934" s="264">
        <v>94.9</v>
      </c>
      <c r="D934" s="264">
        <v>94.9</v>
      </c>
      <c r="E934" s="264">
        <v>94.9</v>
      </c>
      <c r="F934" s="264"/>
      <c r="G934" s="264"/>
      <c r="H934" s="264"/>
      <c r="I934" s="264"/>
      <c r="J934" s="264"/>
      <c r="K934" s="264"/>
      <c r="L934" s="264"/>
      <c r="M934" s="264"/>
      <c r="N934" s="260"/>
    </row>
    <row r="935" hidden="1" spans="1:14">
      <c r="A935" s="258"/>
      <c r="B935" s="46" t="s">
        <v>1622</v>
      </c>
      <c r="C935" s="264">
        <v>33.9</v>
      </c>
      <c r="D935" s="264">
        <v>33.9</v>
      </c>
      <c r="E935" s="264">
        <v>33.9</v>
      </c>
      <c r="F935" s="264"/>
      <c r="G935" s="264"/>
      <c r="H935" s="264"/>
      <c r="I935" s="264"/>
      <c r="J935" s="264"/>
      <c r="K935" s="264"/>
      <c r="L935" s="264"/>
      <c r="M935" s="264"/>
      <c r="N935" s="260"/>
    </row>
    <row r="936" hidden="1" spans="1:14">
      <c r="A936" s="258"/>
      <c r="B936" s="46" t="s">
        <v>865</v>
      </c>
      <c r="C936" s="264">
        <v>6</v>
      </c>
      <c r="D936" s="264">
        <v>6</v>
      </c>
      <c r="E936" s="264">
        <v>6</v>
      </c>
      <c r="F936" s="264"/>
      <c r="G936" s="264"/>
      <c r="H936" s="264"/>
      <c r="I936" s="264"/>
      <c r="J936" s="264"/>
      <c r="K936" s="264"/>
      <c r="L936" s="264"/>
      <c r="M936" s="264"/>
      <c r="N936" s="260"/>
    </row>
    <row r="937" hidden="1" spans="1:14">
      <c r="A937" s="258"/>
      <c r="B937" s="46" t="s">
        <v>1623</v>
      </c>
      <c r="C937" s="264">
        <v>2</v>
      </c>
      <c r="D937" s="264">
        <v>2</v>
      </c>
      <c r="E937" s="264">
        <v>2</v>
      </c>
      <c r="F937" s="264"/>
      <c r="G937" s="264"/>
      <c r="H937" s="264"/>
      <c r="I937" s="264"/>
      <c r="J937" s="264"/>
      <c r="K937" s="264"/>
      <c r="L937" s="264"/>
      <c r="M937" s="264"/>
      <c r="N937" s="260"/>
    </row>
    <row r="938" hidden="1" spans="1:14">
      <c r="A938" s="258"/>
      <c r="B938" s="46" t="s">
        <v>1624</v>
      </c>
      <c r="C938" s="264">
        <v>25.6</v>
      </c>
      <c r="D938" s="264">
        <v>25.6</v>
      </c>
      <c r="E938" s="264">
        <v>25.6</v>
      </c>
      <c r="F938" s="264"/>
      <c r="G938" s="264"/>
      <c r="H938" s="264"/>
      <c r="I938" s="264"/>
      <c r="J938" s="264"/>
      <c r="K938" s="264"/>
      <c r="L938" s="264"/>
      <c r="M938" s="264"/>
      <c r="N938" s="260"/>
    </row>
    <row r="939" hidden="1" spans="1:14">
      <c r="A939" s="258"/>
      <c r="B939" s="46" t="s">
        <v>1625</v>
      </c>
      <c r="C939" s="264">
        <v>96.5</v>
      </c>
      <c r="D939" s="264">
        <v>96.5</v>
      </c>
      <c r="E939" s="264">
        <v>96.5</v>
      </c>
      <c r="F939" s="264"/>
      <c r="G939" s="264"/>
      <c r="H939" s="264"/>
      <c r="I939" s="264"/>
      <c r="J939" s="264"/>
      <c r="K939" s="264"/>
      <c r="L939" s="264"/>
      <c r="M939" s="264"/>
      <c r="N939" s="260"/>
    </row>
    <row r="940" hidden="1" spans="1:14">
      <c r="A940" s="258"/>
      <c r="B940" s="46" t="s">
        <v>1626</v>
      </c>
      <c r="C940" s="264">
        <v>0.8</v>
      </c>
      <c r="D940" s="264">
        <v>0.8</v>
      </c>
      <c r="E940" s="264">
        <v>0.8</v>
      </c>
      <c r="F940" s="264"/>
      <c r="G940" s="264"/>
      <c r="H940" s="264"/>
      <c r="I940" s="264"/>
      <c r="J940" s="264"/>
      <c r="K940" s="264"/>
      <c r="L940" s="264"/>
      <c r="M940" s="264"/>
      <c r="N940" s="260"/>
    </row>
    <row r="941" hidden="1" spans="1:14">
      <c r="A941" s="258"/>
      <c r="B941" s="46" t="s">
        <v>1627</v>
      </c>
      <c r="C941" s="262">
        <v>3</v>
      </c>
      <c r="D941" s="262">
        <v>3</v>
      </c>
      <c r="E941" s="262">
        <v>3</v>
      </c>
      <c r="F941" s="262"/>
      <c r="G941" s="262"/>
      <c r="H941" s="262"/>
      <c r="I941" s="262"/>
      <c r="J941" s="262"/>
      <c r="K941" s="262"/>
      <c r="L941" s="262"/>
      <c r="M941" s="262"/>
      <c r="N941" s="263"/>
    </row>
    <row r="942" hidden="1" spans="1:14">
      <c r="A942" s="258"/>
      <c r="B942" s="46" t="s">
        <v>1628</v>
      </c>
      <c r="C942" s="264">
        <v>282.3</v>
      </c>
      <c r="D942" s="264">
        <v>282.3</v>
      </c>
      <c r="E942" s="264">
        <v>282.3</v>
      </c>
      <c r="F942" s="264"/>
      <c r="G942" s="264"/>
      <c r="H942" s="264"/>
      <c r="I942" s="264"/>
      <c r="J942" s="264"/>
      <c r="K942" s="264"/>
      <c r="L942" s="264"/>
      <c r="M942" s="264"/>
      <c r="N942" s="260"/>
    </row>
    <row r="943" spans="1:14">
      <c r="A943" s="258" t="s">
        <v>1629</v>
      </c>
      <c r="B943" s="46" t="s">
        <v>649</v>
      </c>
      <c r="C943" s="264">
        <v>2661.3</v>
      </c>
      <c r="D943" s="264">
        <v>2661.3</v>
      </c>
      <c r="E943" s="264">
        <v>2661.3</v>
      </c>
      <c r="F943" s="264"/>
      <c r="G943" s="264"/>
      <c r="H943" s="264"/>
      <c r="I943" s="264"/>
      <c r="J943" s="264"/>
      <c r="K943" s="264"/>
      <c r="L943" s="264"/>
      <c r="M943" s="264"/>
      <c r="N943" s="263" t="s">
        <v>530</v>
      </c>
    </row>
    <row r="944" hidden="1" spans="1:14">
      <c r="A944" s="258"/>
      <c r="B944" s="46" t="s">
        <v>1630</v>
      </c>
      <c r="C944" s="264">
        <v>24</v>
      </c>
      <c r="D944" s="264">
        <v>24</v>
      </c>
      <c r="E944" s="264">
        <v>24</v>
      </c>
      <c r="F944" s="264"/>
      <c r="G944" s="264"/>
      <c r="H944" s="264"/>
      <c r="I944" s="264"/>
      <c r="J944" s="264"/>
      <c r="K944" s="264"/>
      <c r="L944" s="264"/>
      <c r="M944" s="264"/>
      <c r="N944" s="260"/>
    </row>
    <row r="945" hidden="1" spans="1:14">
      <c r="A945" s="258"/>
      <c r="B945" s="46" t="s">
        <v>1631</v>
      </c>
      <c r="C945" s="264">
        <v>483.5</v>
      </c>
      <c r="D945" s="264">
        <v>483.5</v>
      </c>
      <c r="E945" s="264">
        <v>483.5</v>
      </c>
      <c r="F945" s="264"/>
      <c r="G945" s="264"/>
      <c r="H945" s="264"/>
      <c r="I945" s="264"/>
      <c r="J945" s="264"/>
      <c r="K945" s="264"/>
      <c r="L945" s="264"/>
      <c r="M945" s="264"/>
      <c r="N945" s="260"/>
    </row>
    <row r="946" hidden="1" spans="1:14">
      <c r="A946" s="258"/>
      <c r="B946" s="46" t="s">
        <v>1632</v>
      </c>
      <c r="C946" s="264">
        <v>8.1</v>
      </c>
      <c r="D946" s="264">
        <v>8.1</v>
      </c>
      <c r="E946" s="264">
        <v>8.1</v>
      </c>
      <c r="F946" s="264"/>
      <c r="G946" s="264"/>
      <c r="H946" s="264"/>
      <c r="I946" s="264"/>
      <c r="J946" s="264"/>
      <c r="K946" s="264"/>
      <c r="L946" s="264"/>
      <c r="M946" s="264"/>
      <c r="N946" s="260"/>
    </row>
    <row r="947" hidden="1" spans="1:14">
      <c r="A947" s="258"/>
      <c r="B947" s="46" t="s">
        <v>1006</v>
      </c>
      <c r="C947" s="264">
        <v>0.6</v>
      </c>
      <c r="D947" s="264">
        <v>0.6</v>
      </c>
      <c r="E947" s="264">
        <v>0.6</v>
      </c>
      <c r="F947" s="264"/>
      <c r="G947" s="264"/>
      <c r="H947" s="264"/>
      <c r="I947" s="264"/>
      <c r="J947" s="264"/>
      <c r="K947" s="264"/>
      <c r="L947" s="264"/>
      <c r="M947" s="264"/>
      <c r="N947" s="260"/>
    </row>
    <row r="948" hidden="1" spans="1:14">
      <c r="A948" s="258"/>
      <c r="B948" s="46" t="s">
        <v>1633</v>
      </c>
      <c r="C948" s="264">
        <v>1509.2</v>
      </c>
      <c r="D948" s="264">
        <v>1509.2</v>
      </c>
      <c r="E948" s="264">
        <v>1509.2</v>
      </c>
      <c r="F948" s="264"/>
      <c r="G948" s="264"/>
      <c r="H948" s="264"/>
      <c r="I948" s="264"/>
      <c r="J948" s="264"/>
      <c r="K948" s="264"/>
      <c r="L948" s="264"/>
      <c r="M948" s="264"/>
      <c r="N948" s="260"/>
    </row>
    <row r="949" hidden="1" spans="1:14">
      <c r="A949" s="258"/>
      <c r="B949" s="46" t="s">
        <v>865</v>
      </c>
      <c r="C949" s="264">
        <v>12</v>
      </c>
      <c r="D949" s="264">
        <v>12</v>
      </c>
      <c r="E949" s="264">
        <v>12</v>
      </c>
      <c r="F949" s="264"/>
      <c r="G949" s="264"/>
      <c r="H949" s="264"/>
      <c r="I949" s="264"/>
      <c r="J949" s="264"/>
      <c r="K949" s="264"/>
      <c r="L949" s="264"/>
      <c r="M949" s="264"/>
      <c r="N949" s="260"/>
    </row>
    <row r="950" hidden="1" spans="1:14">
      <c r="A950" s="258"/>
      <c r="B950" s="46" t="s">
        <v>862</v>
      </c>
      <c r="C950" s="264">
        <v>285.9</v>
      </c>
      <c r="D950" s="264">
        <v>285.9</v>
      </c>
      <c r="E950" s="264">
        <v>285.9</v>
      </c>
      <c r="F950" s="264"/>
      <c r="G950" s="264"/>
      <c r="H950" s="264"/>
      <c r="I950" s="264"/>
      <c r="J950" s="264"/>
      <c r="K950" s="264"/>
      <c r="L950" s="264"/>
      <c r="M950" s="264"/>
      <c r="N950" s="260"/>
    </row>
    <row r="951" hidden="1" spans="1:14">
      <c r="A951" s="258"/>
      <c r="B951" s="46" t="s">
        <v>1634</v>
      </c>
      <c r="C951" s="264">
        <v>181.1</v>
      </c>
      <c r="D951" s="264">
        <v>181.1</v>
      </c>
      <c r="E951" s="264">
        <v>181.1</v>
      </c>
      <c r="F951" s="264"/>
      <c r="G951" s="264"/>
      <c r="H951" s="264"/>
      <c r="I951" s="264"/>
      <c r="J951" s="264"/>
      <c r="K951" s="264"/>
      <c r="L951" s="264"/>
      <c r="M951" s="264"/>
      <c r="N951" s="260"/>
    </row>
    <row r="952" hidden="1" spans="1:14">
      <c r="A952" s="258"/>
      <c r="B952" s="46" t="s">
        <v>1635</v>
      </c>
      <c r="C952" s="264">
        <v>1.5</v>
      </c>
      <c r="D952" s="264">
        <v>1.5</v>
      </c>
      <c r="E952" s="264">
        <v>1.5</v>
      </c>
      <c r="F952" s="264"/>
      <c r="G952" s="264"/>
      <c r="H952" s="264"/>
      <c r="I952" s="264"/>
      <c r="J952" s="264"/>
      <c r="K952" s="264"/>
      <c r="L952" s="264"/>
      <c r="M952" s="264"/>
      <c r="N952" s="260"/>
    </row>
    <row r="953" hidden="1" spans="1:14">
      <c r="A953" s="258"/>
      <c r="B953" s="46" t="s">
        <v>1636</v>
      </c>
      <c r="C953" s="264">
        <v>21.2</v>
      </c>
      <c r="D953" s="264">
        <v>21.2</v>
      </c>
      <c r="E953" s="264">
        <v>21.2</v>
      </c>
      <c r="F953" s="264"/>
      <c r="G953" s="264"/>
      <c r="H953" s="264"/>
      <c r="I953" s="264"/>
      <c r="J953" s="264"/>
      <c r="K953" s="264"/>
      <c r="L953" s="264"/>
      <c r="M953" s="264"/>
      <c r="N953" s="260"/>
    </row>
    <row r="954" hidden="1" spans="1:14">
      <c r="A954" s="258"/>
      <c r="B954" s="46" t="s">
        <v>1637</v>
      </c>
      <c r="C954" s="264">
        <v>0.2</v>
      </c>
      <c r="D954" s="264">
        <v>0.2</v>
      </c>
      <c r="E954" s="264">
        <v>0.2</v>
      </c>
      <c r="F954" s="264"/>
      <c r="G954" s="264"/>
      <c r="H954" s="264"/>
      <c r="I954" s="264"/>
      <c r="J954" s="264"/>
      <c r="K954" s="264"/>
      <c r="L954" s="264"/>
      <c r="M954" s="264"/>
      <c r="N954" s="260"/>
    </row>
    <row r="955" hidden="1" spans="1:14">
      <c r="A955" s="258"/>
      <c r="B955" s="46" t="s">
        <v>1638</v>
      </c>
      <c r="C955" s="264">
        <v>30.2</v>
      </c>
      <c r="D955" s="264">
        <v>30.2</v>
      </c>
      <c r="E955" s="264">
        <v>30.2</v>
      </c>
      <c r="F955" s="264"/>
      <c r="G955" s="264"/>
      <c r="H955" s="264"/>
      <c r="I955" s="264"/>
      <c r="J955" s="264"/>
      <c r="K955" s="264"/>
      <c r="L955" s="264"/>
      <c r="M955" s="264"/>
      <c r="N955" s="260"/>
    </row>
    <row r="956" hidden="1" spans="1:14">
      <c r="A956" s="258"/>
      <c r="B956" s="46" t="s">
        <v>1639</v>
      </c>
      <c r="C956" s="262">
        <v>90.7</v>
      </c>
      <c r="D956" s="262">
        <v>90.7</v>
      </c>
      <c r="E956" s="262">
        <v>90.7</v>
      </c>
      <c r="F956" s="262"/>
      <c r="G956" s="262"/>
      <c r="H956" s="262"/>
      <c r="I956" s="262"/>
      <c r="J956" s="262"/>
      <c r="K956" s="262"/>
      <c r="L956" s="262"/>
      <c r="M956" s="262"/>
      <c r="N956" s="263"/>
    </row>
    <row r="957" hidden="1" spans="1:14">
      <c r="A957" s="258"/>
      <c r="B957" s="46" t="s">
        <v>1640</v>
      </c>
      <c r="C957" s="264">
        <v>9.8</v>
      </c>
      <c r="D957" s="264">
        <v>9.8</v>
      </c>
      <c r="E957" s="264">
        <v>9.8</v>
      </c>
      <c r="F957" s="264"/>
      <c r="G957" s="264"/>
      <c r="H957" s="264"/>
      <c r="I957" s="264"/>
      <c r="J957" s="264"/>
      <c r="K957" s="264"/>
      <c r="L957" s="264"/>
      <c r="M957" s="264"/>
      <c r="N957" s="260"/>
    </row>
    <row r="958" hidden="1" spans="1:14">
      <c r="A958" s="258"/>
      <c r="B958" s="46" t="s">
        <v>1641</v>
      </c>
      <c r="C958" s="264">
        <v>3.3</v>
      </c>
      <c r="D958" s="264">
        <v>3.3</v>
      </c>
      <c r="E958" s="264">
        <v>3.3</v>
      </c>
      <c r="F958" s="264"/>
      <c r="G958" s="264"/>
      <c r="H958" s="264"/>
      <c r="I958" s="264"/>
      <c r="J958" s="264"/>
      <c r="K958" s="264"/>
      <c r="L958" s="264"/>
      <c r="M958" s="264"/>
      <c r="N958" s="260"/>
    </row>
    <row r="959" spans="1:14">
      <c r="A959" s="258" t="s">
        <v>1642</v>
      </c>
      <c r="B959" s="46" t="s">
        <v>650</v>
      </c>
      <c r="C959" s="264">
        <v>497.3</v>
      </c>
      <c r="D959" s="264">
        <v>497.3</v>
      </c>
      <c r="E959" s="264">
        <v>497.3</v>
      </c>
      <c r="F959" s="264"/>
      <c r="G959" s="264"/>
      <c r="H959" s="264"/>
      <c r="I959" s="264"/>
      <c r="J959" s="264"/>
      <c r="K959" s="264"/>
      <c r="L959" s="264"/>
      <c r="M959" s="264"/>
      <c r="N959" s="263" t="s">
        <v>530</v>
      </c>
    </row>
    <row r="960" hidden="1" spans="1:14">
      <c r="A960" s="258"/>
      <c r="B960" s="46" t="s">
        <v>1643</v>
      </c>
      <c r="C960" s="264">
        <v>1.8</v>
      </c>
      <c r="D960" s="264">
        <v>1.8</v>
      </c>
      <c r="E960" s="264">
        <v>1.8</v>
      </c>
      <c r="F960" s="264"/>
      <c r="G960" s="264"/>
      <c r="H960" s="264"/>
      <c r="I960" s="264"/>
      <c r="J960" s="264"/>
      <c r="K960" s="264"/>
      <c r="L960" s="264"/>
      <c r="M960" s="264"/>
      <c r="N960" s="260"/>
    </row>
    <row r="961" hidden="1" spans="1:14">
      <c r="A961" s="258"/>
      <c r="B961" s="46" t="s">
        <v>1644</v>
      </c>
      <c r="C961" s="264">
        <v>3</v>
      </c>
      <c r="D961" s="264">
        <v>3</v>
      </c>
      <c r="E961" s="264">
        <v>3</v>
      </c>
      <c r="F961" s="264"/>
      <c r="G961" s="264"/>
      <c r="H961" s="264"/>
      <c r="I961" s="264"/>
      <c r="J961" s="264"/>
      <c r="K961" s="264"/>
      <c r="L961" s="264"/>
      <c r="M961" s="264"/>
      <c r="N961" s="260"/>
    </row>
    <row r="962" hidden="1" spans="1:14">
      <c r="A962" s="258"/>
      <c r="B962" s="46" t="s">
        <v>1645</v>
      </c>
      <c r="C962" s="264">
        <v>18.4</v>
      </c>
      <c r="D962" s="264">
        <v>18.4</v>
      </c>
      <c r="E962" s="264">
        <v>18.4</v>
      </c>
      <c r="F962" s="264"/>
      <c r="G962" s="264"/>
      <c r="H962" s="264"/>
      <c r="I962" s="264"/>
      <c r="J962" s="264"/>
      <c r="K962" s="264"/>
      <c r="L962" s="264"/>
      <c r="M962" s="264"/>
      <c r="N962" s="260"/>
    </row>
    <row r="963" hidden="1" spans="1:14">
      <c r="A963" s="258"/>
      <c r="B963" s="46" t="s">
        <v>862</v>
      </c>
      <c r="C963" s="264">
        <v>52.9</v>
      </c>
      <c r="D963" s="264">
        <v>52.9</v>
      </c>
      <c r="E963" s="264">
        <v>52.9</v>
      </c>
      <c r="F963" s="264"/>
      <c r="G963" s="264"/>
      <c r="H963" s="264"/>
      <c r="I963" s="264"/>
      <c r="J963" s="264"/>
      <c r="K963" s="264"/>
      <c r="L963" s="264"/>
      <c r="M963" s="264"/>
      <c r="N963" s="260"/>
    </row>
    <row r="964" hidden="1" spans="1:14">
      <c r="A964" s="258"/>
      <c r="B964" s="46" t="s">
        <v>865</v>
      </c>
      <c r="C964" s="264">
        <v>2</v>
      </c>
      <c r="D964" s="264">
        <v>2</v>
      </c>
      <c r="E964" s="264">
        <v>2</v>
      </c>
      <c r="F964" s="264"/>
      <c r="G964" s="264"/>
      <c r="H964" s="264"/>
      <c r="I964" s="264"/>
      <c r="J964" s="264"/>
      <c r="K964" s="264"/>
      <c r="L964" s="264"/>
      <c r="M964" s="264"/>
      <c r="N964" s="260"/>
    </row>
    <row r="965" hidden="1" spans="1:14">
      <c r="A965" s="258"/>
      <c r="B965" s="46" t="s">
        <v>1646</v>
      </c>
      <c r="C965" s="264">
        <v>1.3</v>
      </c>
      <c r="D965" s="264">
        <v>1.3</v>
      </c>
      <c r="E965" s="264">
        <v>1.3</v>
      </c>
      <c r="F965" s="264"/>
      <c r="G965" s="264"/>
      <c r="H965" s="264"/>
      <c r="I965" s="264"/>
      <c r="J965" s="264"/>
      <c r="K965" s="264"/>
      <c r="L965" s="264"/>
      <c r="M965" s="264"/>
      <c r="N965" s="260"/>
    </row>
    <row r="966" hidden="1" spans="1:14">
      <c r="A966" s="258"/>
      <c r="B966" s="46" t="s">
        <v>1647</v>
      </c>
      <c r="C966" s="264">
        <v>90.7</v>
      </c>
      <c r="D966" s="264">
        <v>90.7</v>
      </c>
      <c r="E966" s="264">
        <v>90.7</v>
      </c>
      <c r="F966" s="264"/>
      <c r="G966" s="264"/>
      <c r="H966" s="264"/>
      <c r="I966" s="264"/>
      <c r="J966" s="264"/>
      <c r="K966" s="264"/>
      <c r="L966" s="264"/>
      <c r="M966" s="264"/>
      <c r="N966" s="260"/>
    </row>
    <row r="967" hidden="1" spans="1:14">
      <c r="A967" s="258"/>
      <c r="B967" s="46" t="s">
        <v>1648</v>
      </c>
      <c r="C967" s="264">
        <v>34.4</v>
      </c>
      <c r="D967" s="264">
        <v>34.4</v>
      </c>
      <c r="E967" s="264">
        <v>34.4</v>
      </c>
      <c r="F967" s="264"/>
      <c r="G967" s="264"/>
      <c r="H967" s="264"/>
      <c r="I967" s="264"/>
      <c r="J967" s="264"/>
      <c r="K967" s="264"/>
      <c r="L967" s="264"/>
      <c r="M967" s="264"/>
      <c r="N967" s="260"/>
    </row>
    <row r="968" hidden="1" spans="1:14">
      <c r="A968" s="258"/>
      <c r="B968" s="46" t="s">
        <v>1649</v>
      </c>
      <c r="C968" s="264">
        <v>0.3</v>
      </c>
      <c r="D968" s="264">
        <v>0.3</v>
      </c>
      <c r="E968" s="264">
        <v>0.3</v>
      </c>
      <c r="F968" s="264"/>
      <c r="G968" s="264"/>
      <c r="H968" s="264"/>
      <c r="I968" s="264"/>
      <c r="J968" s="264"/>
      <c r="K968" s="264"/>
      <c r="L968" s="264"/>
      <c r="M968" s="264"/>
      <c r="N968" s="260"/>
    </row>
    <row r="969" hidden="1" spans="1:14">
      <c r="A969" s="258"/>
      <c r="B969" s="46" t="s">
        <v>1650</v>
      </c>
      <c r="C969" s="262">
        <v>286.7</v>
      </c>
      <c r="D969" s="262">
        <v>286.7</v>
      </c>
      <c r="E969" s="262">
        <v>286.7</v>
      </c>
      <c r="F969" s="262"/>
      <c r="G969" s="262"/>
      <c r="H969" s="262"/>
      <c r="I969" s="262"/>
      <c r="J969" s="262"/>
      <c r="K969" s="262"/>
      <c r="L969" s="262"/>
      <c r="M969" s="262"/>
      <c r="N969" s="263"/>
    </row>
    <row r="970" hidden="1" spans="1:14">
      <c r="A970" s="258"/>
      <c r="B970" s="46" t="s">
        <v>1651</v>
      </c>
      <c r="C970" s="264">
        <v>5.7</v>
      </c>
      <c r="D970" s="264">
        <v>5.7</v>
      </c>
      <c r="E970" s="264">
        <v>5.7</v>
      </c>
      <c r="F970" s="264"/>
      <c r="G970" s="264"/>
      <c r="H970" s="264"/>
      <c r="I970" s="264"/>
      <c r="J970" s="264"/>
      <c r="K970" s="264"/>
      <c r="L970" s="264"/>
      <c r="M970" s="264"/>
      <c r="N970" s="260"/>
    </row>
    <row r="971" spans="1:14">
      <c r="A971" s="258" t="s">
        <v>1652</v>
      </c>
      <c r="B971" s="46" t="s">
        <v>651</v>
      </c>
      <c r="C971" s="264">
        <v>1416.6</v>
      </c>
      <c r="D971" s="264">
        <v>1416.6</v>
      </c>
      <c r="E971" s="264">
        <v>1416.6</v>
      </c>
      <c r="F971" s="264"/>
      <c r="G971" s="264"/>
      <c r="H971" s="264"/>
      <c r="I971" s="264"/>
      <c r="J971" s="264"/>
      <c r="K971" s="264"/>
      <c r="L971" s="264"/>
      <c r="M971" s="264"/>
      <c r="N971" s="263" t="s">
        <v>530</v>
      </c>
    </row>
    <row r="972" hidden="1" spans="1:14">
      <c r="A972" s="258"/>
      <c r="B972" s="46" t="s">
        <v>1653</v>
      </c>
      <c r="C972" s="264">
        <v>101.6</v>
      </c>
      <c r="D972" s="264">
        <v>101.6</v>
      </c>
      <c r="E972" s="264">
        <v>101.6</v>
      </c>
      <c r="F972" s="264"/>
      <c r="G972" s="264"/>
      <c r="H972" s="264"/>
      <c r="I972" s="264"/>
      <c r="J972" s="264"/>
      <c r="K972" s="264"/>
      <c r="L972" s="264"/>
      <c r="M972" s="264"/>
      <c r="N972" s="260"/>
    </row>
    <row r="973" hidden="1" spans="1:14">
      <c r="A973" s="258"/>
      <c r="B973" s="46" t="s">
        <v>1654</v>
      </c>
      <c r="C973" s="264">
        <v>7.7</v>
      </c>
      <c r="D973" s="264">
        <v>7.7</v>
      </c>
      <c r="E973" s="264">
        <v>7.7</v>
      </c>
      <c r="F973" s="264"/>
      <c r="G973" s="264"/>
      <c r="H973" s="264"/>
      <c r="I973" s="264"/>
      <c r="J973" s="264"/>
      <c r="K973" s="264"/>
      <c r="L973" s="264"/>
      <c r="M973" s="264"/>
      <c r="N973" s="260"/>
    </row>
    <row r="974" hidden="1" spans="1:14">
      <c r="A974" s="258"/>
      <c r="B974" s="46" t="s">
        <v>1655</v>
      </c>
      <c r="C974" s="264">
        <v>16.9</v>
      </c>
      <c r="D974" s="264">
        <v>16.9</v>
      </c>
      <c r="E974" s="264">
        <v>16.9</v>
      </c>
      <c r="F974" s="264"/>
      <c r="G974" s="264"/>
      <c r="H974" s="264"/>
      <c r="I974" s="264"/>
      <c r="J974" s="264"/>
      <c r="K974" s="264"/>
      <c r="L974" s="264"/>
      <c r="M974" s="264"/>
      <c r="N974" s="260"/>
    </row>
    <row r="975" hidden="1" spans="1:14">
      <c r="A975" s="258"/>
      <c r="B975" s="46" t="s">
        <v>1656</v>
      </c>
      <c r="C975" s="264">
        <v>846.8</v>
      </c>
      <c r="D975" s="264">
        <v>846.8</v>
      </c>
      <c r="E975" s="264">
        <v>846.8</v>
      </c>
      <c r="F975" s="264"/>
      <c r="G975" s="264"/>
      <c r="H975" s="264"/>
      <c r="I975" s="264"/>
      <c r="J975" s="264"/>
      <c r="K975" s="264"/>
      <c r="L975" s="264"/>
      <c r="M975" s="264"/>
      <c r="N975" s="260"/>
    </row>
    <row r="976" hidden="1" spans="1:14">
      <c r="A976" s="258"/>
      <c r="B976" s="46" t="s">
        <v>1657</v>
      </c>
      <c r="C976" s="264">
        <v>3.4</v>
      </c>
      <c r="D976" s="264">
        <v>3.4</v>
      </c>
      <c r="E976" s="264">
        <v>3.4</v>
      </c>
      <c r="F976" s="264"/>
      <c r="G976" s="264"/>
      <c r="H976" s="264"/>
      <c r="I976" s="264"/>
      <c r="J976" s="264"/>
      <c r="K976" s="264"/>
      <c r="L976" s="264"/>
      <c r="M976" s="264"/>
      <c r="N976" s="260"/>
    </row>
    <row r="977" hidden="1" spans="1:14">
      <c r="A977" s="258"/>
      <c r="B977" s="46" t="s">
        <v>1658</v>
      </c>
      <c r="C977" s="264">
        <v>36.5</v>
      </c>
      <c r="D977" s="264">
        <v>36.5</v>
      </c>
      <c r="E977" s="264">
        <v>36.5</v>
      </c>
      <c r="F977" s="264"/>
      <c r="G977" s="264"/>
      <c r="H977" s="264"/>
      <c r="I977" s="264"/>
      <c r="J977" s="264"/>
      <c r="K977" s="264"/>
      <c r="L977" s="264"/>
      <c r="M977" s="264"/>
      <c r="N977" s="260"/>
    </row>
    <row r="978" hidden="1" spans="1:14">
      <c r="A978" s="258"/>
      <c r="B978" s="46" t="s">
        <v>865</v>
      </c>
      <c r="C978" s="264">
        <v>8</v>
      </c>
      <c r="D978" s="264">
        <v>8</v>
      </c>
      <c r="E978" s="264">
        <v>8</v>
      </c>
      <c r="F978" s="264"/>
      <c r="G978" s="264"/>
      <c r="H978" s="264"/>
      <c r="I978" s="264"/>
      <c r="J978" s="264"/>
      <c r="K978" s="264"/>
      <c r="L978" s="264"/>
      <c r="M978" s="264"/>
      <c r="N978" s="260"/>
    </row>
    <row r="979" hidden="1" spans="1:14">
      <c r="A979" s="258"/>
      <c r="B979" s="46" t="s">
        <v>1659</v>
      </c>
      <c r="C979" s="264">
        <v>1.4</v>
      </c>
      <c r="D979" s="264">
        <v>1.4</v>
      </c>
      <c r="E979" s="264">
        <v>1.4</v>
      </c>
      <c r="F979" s="264"/>
      <c r="G979" s="264"/>
      <c r="H979" s="264"/>
      <c r="I979" s="264"/>
      <c r="J979" s="264"/>
      <c r="K979" s="264"/>
      <c r="L979" s="264"/>
      <c r="M979" s="264"/>
      <c r="N979" s="260"/>
    </row>
    <row r="980" hidden="1" spans="1:14">
      <c r="A980" s="258"/>
      <c r="B980" s="46" t="s">
        <v>1006</v>
      </c>
      <c r="C980" s="264">
        <v>0.6</v>
      </c>
      <c r="D980" s="264">
        <v>0.6</v>
      </c>
      <c r="E980" s="264">
        <v>0.6</v>
      </c>
      <c r="F980" s="264"/>
      <c r="G980" s="264"/>
      <c r="H980" s="264"/>
      <c r="I980" s="264"/>
      <c r="J980" s="264"/>
      <c r="K980" s="264"/>
      <c r="L980" s="264"/>
      <c r="M980" s="264"/>
      <c r="N980" s="260"/>
    </row>
    <row r="981" hidden="1" spans="1:14">
      <c r="A981" s="258"/>
      <c r="B981" s="46" t="s">
        <v>1660</v>
      </c>
      <c r="C981" s="264">
        <v>118.3</v>
      </c>
      <c r="D981" s="264">
        <v>118.3</v>
      </c>
      <c r="E981" s="264">
        <v>118.3</v>
      </c>
      <c r="F981" s="264"/>
      <c r="G981" s="264"/>
      <c r="H981" s="264"/>
      <c r="I981" s="264"/>
      <c r="J981" s="264"/>
      <c r="K981" s="264"/>
      <c r="L981" s="264"/>
      <c r="M981" s="264"/>
      <c r="N981" s="260"/>
    </row>
    <row r="982" hidden="1" spans="1:14">
      <c r="A982" s="258"/>
      <c r="B982" s="46" t="s">
        <v>1661</v>
      </c>
      <c r="C982" s="262">
        <v>274.3</v>
      </c>
      <c r="D982" s="262">
        <v>274.3</v>
      </c>
      <c r="E982" s="262">
        <v>274.3</v>
      </c>
      <c r="F982" s="262"/>
      <c r="G982" s="262"/>
      <c r="H982" s="262"/>
      <c r="I982" s="262"/>
      <c r="J982" s="262"/>
      <c r="K982" s="262"/>
      <c r="L982" s="262"/>
      <c r="M982" s="262"/>
      <c r="N982" s="263"/>
    </row>
    <row r="983" hidden="1" spans="1:14">
      <c r="A983" s="258"/>
      <c r="B983" s="46" t="s">
        <v>1662</v>
      </c>
      <c r="C983" s="264">
        <v>1.1</v>
      </c>
      <c r="D983" s="264">
        <v>1.1</v>
      </c>
      <c r="E983" s="264">
        <v>1.1</v>
      </c>
      <c r="F983" s="264"/>
      <c r="G983" s="264"/>
      <c r="H983" s="264"/>
      <c r="I983" s="264"/>
      <c r="J983" s="264"/>
      <c r="K983" s="264"/>
      <c r="L983" s="264"/>
      <c r="M983" s="264"/>
      <c r="N983" s="260"/>
    </row>
    <row r="984" spans="1:14">
      <c r="A984" s="258" t="s">
        <v>1663</v>
      </c>
      <c r="B984" s="46" t="s">
        <v>652</v>
      </c>
      <c r="C984" s="264">
        <v>421.2</v>
      </c>
      <c r="D984" s="264">
        <v>421.2</v>
      </c>
      <c r="E984" s="264">
        <v>421.2</v>
      </c>
      <c r="F984" s="264"/>
      <c r="G984" s="264"/>
      <c r="H984" s="264"/>
      <c r="I984" s="264"/>
      <c r="J984" s="264"/>
      <c r="K984" s="264"/>
      <c r="L984" s="264"/>
      <c r="M984" s="264"/>
      <c r="N984" s="263" t="s">
        <v>530</v>
      </c>
    </row>
    <row r="985" hidden="1" spans="1:14">
      <c r="A985" s="258"/>
      <c r="B985" s="46" t="s">
        <v>865</v>
      </c>
      <c r="C985" s="264">
        <v>6</v>
      </c>
      <c r="D985" s="264">
        <v>6</v>
      </c>
      <c r="E985" s="264">
        <v>6</v>
      </c>
      <c r="F985" s="264"/>
      <c r="G985" s="264"/>
      <c r="H985" s="264"/>
      <c r="I985" s="264"/>
      <c r="J985" s="264"/>
      <c r="K985" s="264"/>
      <c r="L985" s="264"/>
      <c r="M985" s="264"/>
      <c r="N985" s="260"/>
    </row>
    <row r="986" hidden="1" spans="1:14">
      <c r="A986" s="258"/>
      <c r="B986" s="46" t="s">
        <v>1664</v>
      </c>
      <c r="C986" s="264">
        <v>0.2</v>
      </c>
      <c r="D986" s="264">
        <v>0.2</v>
      </c>
      <c r="E986" s="264">
        <v>0.2</v>
      </c>
      <c r="F986" s="264"/>
      <c r="G986" s="264"/>
      <c r="H986" s="264"/>
      <c r="I986" s="264"/>
      <c r="J986" s="264"/>
      <c r="K986" s="264"/>
      <c r="L986" s="264"/>
      <c r="M986" s="264"/>
      <c r="N986" s="260"/>
    </row>
    <row r="987" hidden="1" spans="1:14">
      <c r="A987" s="258"/>
      <c r="B987" s="46" t="s">
        <v>862</v>
      </c>
      <c r="C987" s="264">
        <v>65.8</v>
      </c>
      <c r="D987" s="264">
        <v>65.8</v>
      </c>
      <c r="E987" s="264">
        <v>65.8</v>
      </c>
      <c r="F987" s="264"/>
      <c r="G987" s="264"/>
      <c r="H987" s="264"/>
      <c r="I987" s="264"/>
      <c r="J987" s="264"/>
      <c r="K987" s="264"/>
      <c r="L987" s="264"/>
      <c r="M987" s="264"/>
      <c r="N987" s="260"/>
    </row>
    <row r="988" hidden="1" spans="1:14">
      <c r="A988" s="258"/>
      <c r="B988" s="46" t="s">
        <v>1665</v>
      </c>
      <c r="C988" s="264">
        <v>224.4</v>
      </c>
      <c r="D988" s="264">
        <v>224.4</v>
      </c>
      <c r="E988" s="264">
        <v>224.4</v>
      </c>
      <c r="F988" s="264"/>
      <c r="G988" s="264"/>
      <c r="H988" s="264"/>
      <c r="I988" s="264"/>
      <c r="J988" s="264"/>
      <c r="K988" s="264"/>
      <c r="L988" s="264"/>
      <c r="M988" s="264"/>
      <c r="N988" s="260"/>
    </row>
    <row r="989" hidden="1" spans="1:14">
      <c r="A989" s="258"/>
      <c r="B989" s="46" t="s">
        <v>1666</v>
      </c>
      <c r="C989" s="264">
        <v>11.8</v>
      </c>
      <c r="D989" s="264">
        <v>11.8</v>
      </c>
      <c r="E989" s="264">
        <v>11.8</v>
      </c>
      <c r="F989" s="264"/>
      <c r="G989" s="264"/>
      <c r="H989" s="264"/>
      <c r="I989" s="264"/>
      <c r="J989" s="264"/>
      <c r="K989" s="264"/>
      <c r="L989" s="264"/>
      <c r="M989" s="264"/>
      <c r="N989" s="260"/>
    </row>
    <row r="990" hidden="1" spans="1:14">
      <c r="A990" s="258"/>
      <c r="B990" s="46" t="s">
        <v>1667</v>
      </c>
      <c r="C990" s="264">
        <v>4.5</v>
      </c>
      <c r="D990" s="264">
        <v>4.5</v>
      </c>
      <c r="E990" s="264">
        <v>4.5</v>
      </c>
      <c r="F990" s="264"/>
      <c r="G990" s="264"/>
      <c r="H990" s="264"/>
      <c r="I990" s="264"/>
      <c r="J990" s="264"/>
      <c r="K990" s="264"/>
      <c r="L990" s="264"/>
      <c r="M990" s="264"/>
      <c r="N990" s="260"/>
    </row>
    <row r="991" hidden="1" spans="1:14">
      <c r="A991" s="258"/>
      <c r="B991" s="46" t="s">
        <v>1668</v>
      </c>
      <c r="C991" s="264">
        <v>77.8</v>
      </c>
      <c r="D991" s="264">
        <v>77.8</v>
      </c>
      <c r="E991" s="264">
        <v>77.8</v>
      </c>
      <c r="F991" s="264"/>
      <c r="G991" s="264"/>
      <c r="H991" s="264"/>
      <c r="I991" s="264"/>
      <c r="J991" s="264"/>
      <c r="K991" s="264"/>
      <c r="L991" s="264"/>
      <c r="M991" s="264"/>
      <c r="N991" s="260"/>
    </row>
    <row r="992" hidden="1" spans="1:14">
      <c r="A992" s="258"/>
      <c r="B992" s="46" t="s">
        <v>1669</v>
      </c>
      <c r="C992" s="264">
        <v>2.4</v>
      </c>
      <c r="D992" s="264">
        <v>2.4</v>
      </c>
      <c r="E992" s="264">
        <v>2.4</v>
      </c>
      <c r="F992" s="264"/>
      <c r="G992" s="264"/>
      <c r="H992" s="264"/>
      <c r="I992" s="264"/>
      <c r="J992" s="264"/>
      <c r="K992" s="264"/>
      <c r="L992" s="264"/>
      <c r="M992" s="264"/>
      <c r="N992" s="260"/>
    </row>
    <row r="993" hidden="1" spans="1:14">
      <c r="A993" s="258"/>
      <c r="B993" s="46" t="s">
        <v>1670</v>
      </c>
      <c r="C993" s="264">
        <v>1.3</v>
      </c>
      <c r="D993" s="264">
        <v>1.3</v>
      </c>
      <c r="E993" s="264">
        <v>1.3</v>
      </c>
      <c r="F993" s="264"/>
      <c r="G993" s="264"/>
      <c r="H993" s="264"/>
      <c r="I993" s="264"/>
      <c r="J993" s="264"/>
      <c r="K993" s="264"/>
      <c r="L993" s="264"/>
      <c r="M993" s="264"/>
      <c r="N993" s="260"/>
    </row>
    <row r="994" hidden="1" spans="1:14">
      <c r="A994" s="258"/>
      <c r="B994" s="46" t="s">
        <v>1671</v>
      </c>
      <c r="C994" s="262">
        <v>26.9</v>
      </c>
      <c r="D994" s="262">
        <v>26.9</v>
      </c>
      <c r="E994" s="262">
        <v>26.9</v>
      </c>
      <c r="F994" s="262"/>
      <c r="G994" s="262"/>
      <c r="H994" s="262"/>
      <c r="I994" s="262"/>
      <c r="J994" s="262"/>
      <c r="K994" s="262"/>
      <c r="L994" s="262"/>
      <c r="M994" s="262"/>
      <c r="N994" s="263"/>
    </row>
    <row r="995" spans="1:14">
      <c r="A995" s="258" t="s">
        <v>1672</v>
      </c>
      <c r="B995" s="46" t="s">
        <v>653</v>
      </c>
      <c r="C995" s="264">
        <v>1252.9</v>
      </c>
      <c r="D995" s="264">
        <v>1252.9</v>
      </c>
      <c r="E995" s="264">
        <v>1252.9</v>
      </c>
      <c r="F995" s="264"/>
      <c r="G995" s="264"/>
      <c r="H995" s="264"/>
      <c r="I995" s="264"/>
      <c r="J995" s="264"/>
      <c r="K995" s="264"/>
      <c r="L995" s="264"/>
      <c r="M995" s="264"/>
      <c r="N995" s="263" t="s">
        <v>530</v>
      </c>
    </row>
    <row r="996" hidden="1" spans="1:14">
      <c r="A996" s="258"/>
      <c r="B996" s="46" t="s">
        <v>1673</v>
      </c>
      <c r="C996" s="264">
        <v>14.9</v>
      </c>
      <c r="D996" s="264">
        <v>14.9</v>
      </c>
      <c r="E996" s="264">
        <v>14.9</v>
      </c>
      <c r="F996" s="264"/>
      <c r="G996" s="264"/>
      <c r="H996" s="264"/>
      <c r="I996" s="264"/>
      <c r="J996" s="264"/>
      <c r="K996" s="264"/>
      <c r="L996" s="264"/>
      <c r="M996" s="264"/>
      <c r="N996" s="260"/>
    </row>
    <row r="997" hidden="1" spans="1:14">
      <c r="A997" s="258"/>
      <c r="B997" s="46" t="s">
        <v>862</v>
      </c>
      <c r="C997" s="264">
        <v>9.5</v>
      </c>
      <c r="D997" s="264">
        <v>9.5</v>
      </c>
      <c r="E997" s="264">
        <v>9.5</v>
      </c>
      <c r="F997" s="264"/>
      <c r="G997" s="264"/>
      <c r="H997" s="264"/>
      <c r="I997" s="264"/>
      <c r="J997" s="264"/>
      <c r="K997" s="264"/>
      <c r="L997" s="264"/>
      <c r="M997" s="264"/>
      <c r="N997" s="260"/>
    </row>
    <row r="998" hidden="1" spans="1:14">
      <c r="A998" s="258"/>
      <c r="B998" s="46" t="s">
        <v>1674</v>
      </c>
      <c r="C998" s="264">
        <v>16.2</v>
      </c>
      <c r="D998" s="264">
        <v>16.2</v>
      </c>
      <c r="E998" s="264">
        <v>16.2</v>
      </c>
      <c r="F998" s="264"/>
      <c r="G998" s="264"/>
      <c r="H998" s="264"/>
      <c r="I998" s="264"/>
      <c r="J998" s="264"/>
      <c r="K998" s="264"/>
      <c r="L998" s="264"/>
      <c r="M998" s="264"/>
      <c r="N998" s="260"/>
    </row>
    <row r="999" hidden="1" spans="1:14">
      <c r="A999" s="258"/>
      <c r="B999" s="46" t="s">
        <v>1675</v>
      </c>
      <c r="C999" s="264">
        <v>0.1</v>
      </c>
      <c r="D999" s="264">
        <v>0.1</v>
      </c>
      <c r="E999" s="264">
        <v>0.1</v>
      </c>
      <c r="F999" s="264"/>
      <c r="G999" s="264"/>
      <c r="H999" s="264"/>
      <c r="I999" s="264"/>
      <c r="J999" s="264"/>
      <c r="K999" s="264"/>
      <c r="L999" s="264"/>
      <c r="M999" s="264"/>
      <c r="N999" s="260"/>
    </row>
    <row r="1000" hidden="1" spans="1:14">
      <c r="A1000" s="258"/>
      <c r="B1000" s="46" t="s">
        <v>1676</v>
      </c>
      <c r="C1000" s="264">
        <v>78.1</v>
      </c>
      <c r="D1000" s="264">
        <v>78.1</v>
      </c>
      <c r="E1000" s="264">
        <v>78.1</v>
      </c>
      <c r="F1000" s="264"/>
      <c r="G1000" s="264"/>
      <c r="H1000" s="264"/>
      <c r="I1000" s="264"/>
      <c r="J1000" s="264"/>
      <c r="K1000" s="264"/>
      <c r="L1000" s="264"/>
      <c r="M1000" s="264"/>
      <c r="N1000" s="260"/>
    </row>
    <row r="1001" hidden="1" spans="1:14">
      <c r="A1001" s="258"/>
      <c r="B1001" s="46" t="s">
        <v>1677</v>
      </c>
      <c r="C1001" s="264">
        <v>0.3</v>
      </c>
      <c r="D1001" s="264">
        <v>0.3</v>
      </c>
      <c r="E1001" s="264">
        <v>0.3</v>
      </c>
      <c r="F1001" s="264"/>
      <c r="G1001" s="264"/>
      <c r="H1001" s="264"/>
      <c r="I1001" s="264"/>
      <c r="J1001" s="264"/>
      <c r="K1001" s="264"/>
      <c r="L1001" s="264"/>
      <c r="M1001" s="264"/>
      <c r="N1001" s="260"/>
    </row>
    <row r="1002" hidden="1" spans="1:14">
      <c r="A1002" s="258"/>
      <c r="B1002" s="46" t="s">
        <v>865</v>
      </c>
      <c r="C1002" s="264">
        <v>8</v>
      </c>
      <c r="D1002" s="264">
        <v>8</v>
      </c>
      <c r="E1002" s="264">
        <v>8</v>
      </c>
      <c r="F1002" s="264"/>
      <c r="G1002" s="264"/>
      <c r="H1002" s="264"/>
      <c r="I1002" s="264"/>
      <c r="J1002" s="264"/>
      <c r="K1002" s="264"/>
      <c r="L1002" s="264"/>
      <c r="M1002" s="264"/>
      <c r="N1002" s="260"/>
    </row>
    <row r="1003" hidden="1" spans="1:14">
      <c r="A1003" s="258"/>
      <c r="B1003" s="46" t="s">
        <v>1678</v>
      </c>
      <c r="C1003" s="264">
        <v>97.2</v>
      </c>
      <c r="D1003" s="264">
        <v>97.2</v>
      </c>
      <c r="E1003" s="264">
        <v>97.2</v>
      </c>
      <c r="F1003" s="264"/>
      <c r="G1003" s="264"/>
      <c r="H1003" s="264"/>
      <c r="I1003" s="264"/>
      <c r="J1003" s="264"/>
      <c r="K1003" s="264"/>
      <c r="L1003" s="264"/>
      <c r="M1003" s="264"/>
      <c r="N1003" s="260"/>
    </row>
    <row r="1004" hidden="1" spans="1:14">
      <c r="A1004" s="258"/>
      <c r="B1004" s="46" t="s">
        <v>1679</v>
      </c>
      <c r="C1004" s="264">
        <v>809.6</v>
      </c>
      <c r="D1004" s="264">
        <v>809.6</v>
      </c>
      <c r="E1004" s="264">
        <v>809.6</v>
      </c>
      <c r="F1004" s="264"/>
      <c r="G1004" s="264"/>
      <c r="H1004" s="264"/>
      <c r="I1004" s="264"/>
      <c r="J1004" s="264"/>
      <c r="K1004" s="264"/>
      <c r="L1004" s="264"/>
      <c r="M1004" s="264"/>
      <c r="N1004" s="260"/>
    </row>
    <row r="1005" hidden="1" spans="1:14">
      <c r="A1005" s="258"/>
      <c r="B1005" s="46" t="s">
        <v>1680</v>
      </c>
      <c r="C1005" s="264">
        <v>219</v>
      </c>
      <c r="D1005" s="264">
        <v>219</v>
      </c>
      <c r="E1005" s="264">
        <v>219</v>
      </c>
      <c r="F1005" s="264"/>
      <c r="G1005" s="264"/>
      <c r="H1005" s="264"/>
      <c r="I1005" s="264"/>
      <c r="J1005" s="264"/>
      <c r="K1005" s="264"/>
      <c r="L1005" s="264"/>
      <c r="M1005" s="264"/>
      <c r="N1005" s="260"/>
    </row>
    <row r="1006" spans="1:14">
      <c r="A1006" s="258" t="s">
        <v>1681</v>
      </c>
      <c r="B1006" s="46" t="s">
        <v>654</v>
      </c>
      <c r="C1006" s="262">
        <v>551.1</v>
      </c>
      <c r="D1006" s="262">
        <v>551.1</v>
      </c>
      <c r="E1006" s="262">
        <v>551.1</v>
      </c>
      <c r="F1006" s="262"/>
      <c r="G1006" s="262"/>
      <c r="H1006" s="262"/>
      <c r="I1006" s="262"/>
      <c r="J1006" s="262"/>
      <c r="K1006" s="262"/>
      <c r="L1006" s="262"/>
      <c r="M1006" s="262"/>
      <c r="N1006" s="263" t="s">
        <v>530</v>
      </c>
    </row>
    <row r="1007" hidden="1" spans="1:14">
      <c r="A1007" s="258"/>
      <c r="B1007" s="265" t="s">
        <v>1682</v>
      </c>
      <c r="C1007" s="264">
        <v>0.1</v>
      </c>
      <c r="D1007" s="264">
        <v>0.1</v>
      </c>
      <c r="E1007" s="264">
        <v>0.1</v>
      </c>
      <c r="F1007" s="264"/>
      <c r="G1007" s="264"/>
      <c r="H1007" s="264"/>
      <c r="I1007" s="264"/>
      <c r="J1007" s="264"/>
      <c r="K1007" s="264"/>
      <c r="L1007" s="264"/>
      <c r="M1007" s="264"/>
      <c r="N1007" s="260"/>
    </row>
    <row r="1008" hidden="1" spans="1:14">
      <c r="A1008" s="258"/>
      <c r="B1008" s="265" t="s">
        <v>1683</v>
      </c>
      <c r="C1008" s="264">
        <v>41.7</v>
      </c>
      <c r="D1008" s="264">
        <v>41.7</v>
      </c>
      <c r="E1008" s="264">
        <v>41.7</v>
      </c>
      <c r="F1008" s="264"/>
      <c r="G1008" s="264"/>
      <c r="H1008" s="264"/>
      <c r="I1008" s="264"/>
      <c r="J1008" s="264"/>
      <c r="K1008" s="264"/>
      <c r="L1008" s="264"/>
      <c r="M1008" s="264"/>
      <c r="N1008" s="260"/>
    </row>
    <row r="1009" hidden="1" spans="1:14">
      <c r="A1009" s="258"/>
      <c r="B1009" s="265" t="s">
        <v>865</v>
      </c>
      <c r="C1009" s="264">
        <v>6</v>
      </c>
      <c r="D1009" s="264">
        <v>6</v>
      </c>
      <c r="E1009" s="264">
        <v>6</v>
      </c>
      <c r="F1009" s="264"/>
      <c r="G1009" s="264"/>
      <c r="H1009" s="264"/>
      <c r="I1009" s="264"/>
      <c r="J1009" s="264"/>
      <c r="K1009" s="264"/>
      <c r="L1009" s="264"/>
      <c r="M1009" s="264"/>
      <c r="N1009" s="260"/>
    </row>
    <row r="1010" hidden="1" spans="1:14">
      <c r="A1010" s="258"/>
      <c r="B1010" s="265" t="s">
        <v>862</v>
      </c>
      <c r="C1010" s="264">
        <v>3.2</v>
      </c>
      <c r="D1010" s="264">
        <v>3.2</v>
      </c>
      <c r="E1010" s="264">
        <v>3.2</v>
      </c>
      <c r="F1010" s="264"/>
      <c r="G1010" s="264"/>
      <c r="H1010" s="264"/>
      <c r="I1010" s="264"/>
      <c r="J1010" s="264"/>
      <c r="K1010" s="264"/>
      <c r="L1010" s="264"/>
      <c r="M1010" s="264"/>
      <c r="N1010" s="260"/>
    </row>
    <row r="1011" hidden="1" spans="1:14">
      <c r="A1011" s="258"/>
      <c r="B1011" s="265" t="s">
        <v>1684</v>
      </c>
      <c r="C1011" s="264">
        <v>7</v>
      </c>
      <c r="D1011" s="264">
        <v>7</v>
      </c>
      <c r="E1011" s="264">
        <v>7</v>
      </c>
      <c r="F1011" s="264"/>
      <c r="G1011" s="264"/>
      <c r="H1011" s="264"/>
      <c r="I1011" s="264"/>
      <c r="J1011" s="264"/>
      <c r="K1011" s="264"/>
      <c r="L1011" s="264"/>
      <c r="M1011" s="264"/>
      <c r="N1011" s="260"/>
    </row>
    <row r="1012" hidden="1" spans="1:14">
      <c r="A1012" s="258"/>
      <c r="B1012" s="265" t="s">
        <v>1685</v>
      </c>
      <c r="C1012" s="264">
        <v>15.3</v>
      </c>
      <c r="D1012" s="264">
        <v>15.3</v>
      </c>
      <c r="E1012" s="264">
        <v>15.3</v>
      </c>
      <c r="F1012" s="264"/>
      <c r="G1012" s="264"/>
      <c r="H1012" s="264"/>
      <c r="I1012" s="264"/>
      <c r="J1012" s="264"/>
      <c r="K1012" s="264"/>
      <c r="L1012" s="264"/>
      <c r="M1012" s="264"/>
      <c r="N1012" s="260"/>
    </row>
    <row r="1013" hidden="1" spans="1:14">
      <c r="A1013" s="258"/>
      <c r="B1013" s="265" t="s">
        <v>1686</v>
      </c>
      <c r="C1013" s="264">
        <v>97.1</v>
      </c>
      <c r="D1013" s="264">
        <v>97.1</v>
      </c>
      <c r="E1013" s="264">
        <v>97.1</v>
      </c>
      <c r="F1013" s="264"/>
      <c r="G1013" s="264"/>
      <c r="H1013" s="264"/>
      <c r="I1013" s="264"/>
      <c r="J1013" s="264"/>
      <c r="K1013" s="264"/>
      <c r="L1013" s="264"/>
      <c r="M1013" s="264"/>
      <c r="N1013" s="260"/>
    </row>
    <row r="1014" hidden="1" spans="1:14">
      <c r="A1014" s="258"/>
      <c r="B1014" s="265" t="s">
        <v>1687</v>
      </c>
      <c r="C1014" s="264">
        <v>32.9</v>
      </c>
      <c r="D1014" s="264">
        <v>32.9</v>
      </c>
      <c r="E1014" s="264">
        <v>32.9</v>
      </c>
      <c r="F1014" s="264"/>
      <c r="G1014" s="264"/>
      <c r="H1014" s="264"/>
      <c r="I1014" s="264"/>
      <c r="J1014" s="264"/>
      <c r="K1014" s="264"/>
      <c r="L1014" s="264"/>
      <c r="M1014" s="264"/>
      <c r="N1014" s="260"/>
    </row>
    <row r="1015" hidden="1" spans="1:14">
      <c r="A1015" s="258"/>
      <c r="B1015" s="265" t="s">
        <v>1688</v>
      </c>
      <c r="C1015" s="264">
        <v>347.7</v>
      </c>
      <c r="D1015" s="264">
        <v>347.7</v>
      </c>
      <c r="E1015" s="264">
        <v>347.7</v>
      </c>
      <c r="F1015" s="264"/>
      <c r="G1015" s="264"/>
      <c r="H1015" s="264"/>
      <c r="I1015" s="264"/>
      <c r="J1015" s="264"/>
      <c r="K1015" s="264"/>
      <c r="L1015" s="264"/>
      <c r="M1015" s="264"/>
      <c r="N1015" s="260"/>
    </row>
    <row r="1016" spans="1:14">
      <c r="A1016" s="258"/>
      <c r="B1016" s="259" t="s">
        <v>655</v>
      </c>
      <c r="C1016" s="245">
        <v>12235</v>
      </c>
      <c r="D1016" s="245">
        <v>12235</v>
      </c>
      <c r="E1016" s="245">
        <v>12235</v>
      </c>
      <c r="F1016" s="245"/>
      <c r="G1016" s="245"/>
      <c r="H1016" s="245"/>
      <c r="I1016" s="245"/>
      <c r="J1016" s="245"/>
      <c r="K1016" s="245"/>
      <c r="L1016" s="245"/>
      <c r="M1016" s="245"/>
      <c r="N1016" s="261" t="s">
        <v>530</v>
      </c>
    </row>
    <row r="1017" spans="1:14">
      <c r="A1017" s="258" t="s">
        <v>1689</v>
      </c>
      <c r="B1017" s="46" t="s">
        <v>656</v>
      </c>
      <c r="C1017" s="262">
        <v>1625.2</v>
      </c>
      <c r="D1017" s="262">
        <v>1625.2</v>
      </c>
      <c r="E1017" s="262">
        <v>1625.2</v>
      </c>
      <c r="F1017" s="262"/>
      <c r="G1017" s="262"/>
      <c r="H1017" s="262"/>
      <c r="I1017" s="262"/>
      <c r="J1017" s="262"/>
      <c r="K1017" s="262"/>
      <c r="L1017" s="262"/>
      <c r="M1017" s="262"/>
      <c r="N1017" s="263" t="s">
        <v>530</v>
      </c>
    </row>
    <row r="1018" hidden="1" spans="1:14">
      <c r="A1018" s="258"/>
      <c r="B1018" s="46" t="s">
        <v>862</v>
      </c>
      <c r="C1018" s="264">
        <v>42.6</v>
      </c>
      <c r="D1018" s="264">
        <v>42.6</v>
      </c>
      <c r="E1018" s="264">
        <v>42.6</v>
      </c>
      <c r="F1018" s="264"/>
      <c r="G1018" s="264"/>
      <c r="H1018" s="264"/>
      <c r="I1018" s="264"/>
      <c r="J1018" s="264"/>
      <c r="K1018" s="264"/>
      <c r="L1018" s="264"/>
      <c r="M1018" s="264"/>
      <c r="N1018" s="260"/>
    </row>
    <row r="1019" hidden="1" spans="1:14">
      <c r="A1019" s="258"/>
      <c r="B1019" s="46" t="s">
        <v>1690</v>
      </c>
      <c r="C1019" s="264">
        <v>92.7</v>
      </c>
      <c r="D1019" s="264">
        <v>92.7</v>
      </c>
      <c r="E1019" s="264">
        <v>92.7</v>
      </c>
      <c r="F1019" s="264"/>
      <c r="G1019" s="264"/>
      <c r="H1019" s="264"/>
      <c r="I1019" s="264"/>
      <c r="J1019" s="264"/>
      <c r="K1019" s="264"/>
      <c r="L1019" s="264"/>
      <c r="M1019" s="264"/>
      <c r="N1019" s="260"/>
    </row>
    <row r="1020" hidden="1" spans="1:14">
      <c r="A1020" s="258"/>
      <c r="B1020" s="46" t="s">
        <v>1691</v>
      </c>
      <c r="C1020" s="264">
        <v>999.5</v>
      </c>
      <c r="D1020" s="264">
        <v>999.5</v>
      </c>
      <c r="E1020" s="264">
        <v>999.5</v>
      </c>
      <c r="F1020" s="264"/>
      <c r="G1020" s="264"/>
      <c r="H1020" s="264"/>
      <c r="I1020" s="264"/>
      <c r="J1020" s="264"/>
      <c r="K1020" s="264"/>
      <c r="L1020" s="264"/>
      <c r="M1020" s="264"/>
      <c r="N1020" s="260"/>
    </row>
    <row r="1021" hidden="1" spans="1:14">
      <c r="A1021" s="258"/>
      <c r="B1021" s="46" t="s">
        <v>1692</v>
      </c>
      <c r="C1021" s="264">
        <v>0.3</v>
      </c>
      <c r="D1021" s="264">
        <v>0.3</v>
      </c>
      <c r="E1021" s="264">
        <v>0.3</v>
      </c>
      <c r="F1021" s="264"/>
      <c r="G1021" s="264"/>
      <c r="H1021" s="264"/>
      <c r="I1021" s="264"/>
      <c r="J1021" s="264"/>
      <c r="K1021" s="264"/>
      <c r="L1021" s="264"/>
      <c r="M1021" s="264"/>
      <c r="N1021" s="260"/>
    </row>
    <row r="1022" hidden="1" spans="1:14">
      <c r="A1022" s="258"/>
      <c r="B1022" s="46" t="s">
        <v>1693</v>
      </c>
      <c r="C1022" s="264">
        <v>44</v>
      </c>
      <c r="D1022" s="264">
        <v>44</v>
      </c>
      <c r="E1022" s="264">
        <v>44</v>
      </c>
      <c r="F1022" s="264"/>
      <c r="G1022" s="264"/>
      <c r="H1022" s="264"/>
      <c r="I1022" s="264"/>
      <c r="J1022" s="264"/>
      <c r="K1022" s="264"/>
      <c r="L1022" s="264"/>
      <c r="M1022" s="264"/>
      <c r="N1022" s="260"/>
    </row>
    <row r="1023" hidden="1" spans="1:14">
      <c r="A1023" s="258"/>
      <c r="B1023" s="46" t="s">
        <v>1694</v>
      </c>
      <c r="C1023" s="264">
        <v>277.1</v>
      </c>
      <c r="D1023" s="264">
        <v>277.1</v>
      </c>
      <c r="E1023" s="264">
        <v>277.1</v>
      </c>
      <c r="F1023" s="264"/>
      <c r="G1023" s="264"/>
      <c r="H1023" s="264"/>
      <c r="I1023" s="264"/>
      <c r="J1023" s="264"/>
      <c r="K1023" s="264"/>
      <c r="L1023" s="264"/>
      <c r="M1023" s="264"/>
      <c r="N1023" s="260"/>
    </row>
    <row r="1024" hidden="1" spans="1:14">
      <c r="A1024" s="258"/>
      <c r="B1024" s="46" t="s">
        <v>1695</v>
      </c>
      <c r="C1024" s="264">
        <v>119.9</v>
      </c>
      <c r="D1024" s="264">
        <v>119.9</v>
      </c>
      <c r="E1024" s="264">
        <v>119.9</v>
      </c>
      <c r="F1024" s="264"/>
      <c r="G1024" s="264"/>
      <c r="H1024" s="264"/>
      <c r="I1024" s="264"/>
      <c r="J1024" s="264"/>
      <c r="K1024" s="264"/>
      <c r="L1024" s="264"/>
      <c r="M1024" s="264"/>
      <c r="N1024" s="260"/>
    </row>
    <row r="1025" hidden="1" spans="1:14">
      <c r="A1025" s="258"/>
      <c r="B1025" s="46" t="s">
        <v>1696</v>
      </c>
      <c r="C1025" s="264">
        <v>20</v>
      </c>
      <c r="D1025" s="264">
        <v>20</v>
      </c>
      <c r="E1025" s="264">
        <v>20</v>
      </c>
      <c r="F1025" s="264"/>
      <c r="G1025" s="264"/>
      <c r="H1025" s="264"/>
      <c r="I1025" s="264"/>
      <c r="J1025" s="264"/>
      <c r="K1025" s="264"/>
      <c r="L1025" s="264"/>
      <c r="M1025" s="264"/>
      <c r="N1025" s="260"/>
    </row>
    <row r="1026" hidden="1" spans="1:14">
      <c r="A1026" s="258"/>
      <c r="B1026" s="46" t="s">
        <v>1697</v>
      </c>
      <c r="C1026" s="264">
        <v>1</v>
      </c>
      <c r="D1026" s="264">
        <v>1</v>
      </c>
      <c r="E1026" s="264">
        <v>1</v>
      </c>
      <c r="F1026" s="264"/>
      <c r="G1026" s="264"/>
      <c r="H1026" s="264"/>
      <c r="I1026" s="264"/>
      <c r="J1026" s="264"/>
      <c r="K1026" s="264"/>
      <c r="L1026" s="264"/>
      <c r="M1026" s="264"/>
      <c r="N1026" s="260"/>
    </row>
    <row r="1027" hidden="1" spans="1:14">
      <c r="A1027" s="258"/>
      <c r="B1027" s="46" t="s">
        <v>1698</v>
      </c>
      <c r="C1027" s="264">
        <v>1.5</v>
      </c>
      <c r="D1027" s="264">
        <v>1.5</v>
      </c>
      <c r="E1027" s="264">
        <v>1.5</v>
      </c>
      <c r="F1027" s="264"/>
      <c r="G1027" s="264"/>
      <c r="H1027" s="264"/>
      <c r="I1027" s="264"/>
      <c r="J1027" s="264"/>
      <c r="K1027" s="264"/>
      <c r="L1027" s="264"/>
      <c r="M1027" s="264"/>
      <c r="N1027" s="260"/>
    </row>
    <row r="1028" hidden="1" spans="1:14">
      <c r="A1028" s="258"/>
      <c r="B1028" s="46" t="s">
        <v>1699</v>
      </c>
      <c r="C1028" s="264">
        <v>20.6</v>
      </c>
      <c r="D1028" s="264">
        <v>20.6</v>
      </c>
      <c r="E1028" s="264">
        <v>20.6</v>
      </c>
      <c r="F1028" s="264"/>
      <c r="G1028" s="264"/>
      <c r="H1028" s="264"/>
      <c r="I1028" s="264"/>
      <c r="J1028" s="264"/>
      <c r="K1028" s="264"/>
      <c r="L1028" s="264"/>
      <c r="M1028" s="264"/>
      <c r="N1028" s="260"/>
    </row>
    <row r="1029" hidden="1" spans="1:14">
      <c r="A1029" s="258"/>
      <c r="B1029" s="46" t="s">
        <v>865</v>
      </c>
      <c r="C1029" s="264">
        <v>6</v>
      </c>
      <c r="D1029" s="264">
        <v>6</v>
      </c>
      <c r="E1029" s="264">
        <v>6</v>
      </c>
      <c r="F1029" s="264"/>
      <c r="G1029" s="264"/>
      <c r="H1029" s="264"/>
      <c r="I1029" s="264"/>
      <c r="J1029" s="264"/>
      <c r="K1029" s="264"/>
      <c r="L1029" s="264"/>
      <c r="M1029" s="264"/>
      <c r="N1029" s="260"/>
    </row>
    <row r="1030" spans="1:14">
      <c r="A1030" s="258" t="s">
        <v>1700</v>
      </c>
      <c r="B1030" s="46" t="s">
        <v>657</v>
      </c>
      <c r="C1030" s="264">
        <v>10327.6</v>
      </c>
      <c r="D1030" s="264">
        <v>10327.6</v>
      </c>
      <c r="E1030" s="264">
        <v>10327.6</v>
      </c>
      <c r="F1030" s="264"/>
      <c r="G1030" s="264"/>
      <c r="H1030" s="264"/>
      <c r="I1030" s="264"/>
      <c r="J1030" s="264"/>
      <c r="K1030" s="264"/>
      <c r="L1030" s="264"/>
      <c r="M1030" s="264"/>
      <c r="N1030" s="263" t="s">
        <v>530</v>
      </c>
    </row>
    <row r="1031" hidden="1" spans="1:14">
      <c r="A1031" s="258"/>
      <c r="B1031" s="46" t="s">
        <v>1701</v>
      </c>
      <c r="C1031" s="264">
        <v>3.4</v>
      </c>
      <c r="D1031" s="264">
        <v>3.4</v>
      </c>
      <c r="E1031" s="264">
        <v>3.4</v>
      </c>
      <c r="F1031" s="264"/>
      <c r="G1031" s="264"/>
      <c r="H1031" s="264"/>
      <c r="I1031" s="264"/>
      <c r="J1031" s="264"/>
      <c r="K1031" s="264"/>
      <c r="L1031" s="264"/>
      <c r="M1031" s="264"/>
      <c r="N1031" s="260"/>
    </row>
    <row r="1032" hidden="1" spans="1:14">
      <c r="A1032" s="258"/>
      <c r="B1032" s="46" t="s">
        <v>1702</v>
      </c>
      <c r="C1032" s="262">
        <v>3.8</v>
      </c>
      <c r="D1032" s="262">
        <v>3.8</v>
      </c>
      <c r="E1032" s="262">
        <v>3.8</v>
      </c>
      <c r="F1032" s="262"/>
      <c r="G1032" s="262"/>
      <c r="H1032" s="262"/>
      <c r="I1032" s="262"/>
      <c r="J1032" s="262"/>
      <c r="K1032" s="262"/>
      <c r="L1032" s="262"/>
      <c r="M1032" s="262"/>
      <c r="N1032" s="263"/>
    </row>
    <row r="1033" hidden="1" spans="1:14">
      <c r="A1033" s="258"/>
      <c r="B1033" s="46" t="s">
        <v>1703</v>
      </c>
      <c r="C1033" s="264">
        <v>39.9</v>
      </c>
      <c r="D1033" s="264">
        <v>39.9</v>
      </c>
      <c r="E1033" s="264">
        <v>39.9</v>
      </c>
      <c r="F1033" s="264"/>
      <c r="G1033" s="264"/>
      <c r="H1033" s="264"/>
      <c r="I1033" s="264"/>
      <c r="J1033" s="264"/>
      <c r="K1033" s="264"/>
      <c r="L1033" s="264"/>
      <c r="M1033" s="264"/>
      <c r="N1033" s="260"/>
    </row>
    <row r="1034" hidden="1" spans="1:14">
      <c r="A1034" s="258"/>
      <c r="B1034" s="46" t="s">
        <v>1704</v>
      </c>
      <c r="C1034" s="264">
        <v>19.5</v>
      </c>
      <c r="D1034" s="264">
        <v>19.5</v>
      </c>
      <c r="E1034" s="264">
        <v>19.5</v>
      </c>
      <c r="F1034" s="264"/>
      <c r="G1034" s="264"/>
      <c r="H1034" s="264"/>
      <c r="I1034" s="264"/>
      <c r="J1034" s="264"/>
      <c r="K1034" s="264"/>
      <c r="L1034" s="264"/>
      <c r="M1034" s="264"/>
      <c r="N1034" s="260"/>
    </row>
    <row r="1035" hidden="1" spans="1:14">
      <c r="A1035" s="258"/>
      <c r="B1035" s="46" t="s">
        <v>865</v>
      </c>
      <c r="C1035" s="264">
        <v>74</v>
      </c>
      <c r="D1035" s="264">
        <v>74</v>
      </c>
      <c r="E1035" s="264">
        <v>74</v>
      </c>
      <c r="F1035" s="264"/>
      <c r="G1035" s="264"/>
      <c r="H1035" s="264"/>
      <c r="I1035" s="264"/>
      <c r="J1035" s="264"/>
      <c r="K1035" s="264"/>
      <c r="L1035" s="264"/>
      <c r="M1035" s="264"/>
      <c r="N1035" s="260"/>
    </row>
    <row r="1036" hidden="1" spans="1:14">
      <c r="A1036" s="258"/>
      <c r="B1036" s="46" t="s">
        <v>1705</v>
      </c>
      <c r="C1036" s="264">
        <v>4</v>
      </c>
      <c r="D1036" s="264">
        <v>4</v>
      </c>
      <c r="E1036" s="264">
        <v>4</v>
      </c>
      <c r="F1036" s="264"/>
      <c r="G1036" s="264"/>
      <c r="H1036" s="264"/>
      <c r="I1036" s="264"/>
      <c r="J1036" s="264"/>
      <c r="K1036" s="264"/>
      <c r="L1036" s="264"/>
      <c r="M1036" s="264"/>
      <c r="N1036" s="260"/>
    </row>
    <row r="1037" hidden="1" spans="1:14">
      <c r="A1037" s="258"/>
      <c r="B1037" s="46" t="s">
        <v>1706</v>
      </c>
      <c r="C1037" s="264">
        <v>16.2</v>
      </c>
      <c r="D1037" s="264">
        <v>16.2</v>
      </c>
      <c r="E1037" s="264">
        <v>16.2</v>
      </c>
      <c r="F1037" s="264"/>
      <c r="G1037" s="264"/>
      <c r="H1037" s="264"/>
      <c r="I1037" s="264"/>
      <c r="J1037" s="264"/>
      <c r="K1037" s="264"/>
      <c r="L1037" s="264"/>
      <c r="M1037" s="264"/>
      <c r="N1037" s="260"/>
    </row>
    <row r="1038" hidden="1" spans="1:14">
      <c r="A1038" s="258"/>
      <c r="B1038" s="46" t="s">
        <v>862</v>
      </c>
      <c r="C1038" s="264">
        <v>554.5</v>
      </c>
      <c r="D1038" s="264">
        <v>554.5</v>
      </c>
      <c r="E1038" s="264">
        <v>554.5</v>
      </c>
      <c r="F1038" s="264"/>
      <c r="G1038" s="264"/>
      <c r="H1038" s="264"/>
      <c r="I1038" s="264"/>
      <c r="J1038" s="264"/>
      <c r="K1038" s="264"/>
      <c r="L1038" s="264"/>
      <c r="M1038" s="264"/>
      <c r="N1038" s="260"/>
    </row>
    <row r="1039" hidden="1" spans="1:14">
      <c r="A1039" s="258"/>
      <c r="B1039" s="46" t="s">
        <v>1707</v>
      </c>
      <c r="C1039" s="264">
        <v>6028</v>
      </c>
      <c r="D1039" s="264">
        <v>6028</v>
      </c>
      <c r="E1039" s="264">
        <v>6028</v>
      </c>
      <c r="F1039" s="264"/>
      <c r="G1039" s="264"/>
      <c r="H1039" s="264"/>
      <c r="I1039" s="264"/>
      <c r="J1039" s="264"/>
      <c r="K1039" s="264"/>
      <c r="L1039" s="264"/>
      <c r="M1039" s="264"/>
      <c r="N1039" s="260"/>
    </row>
    <row r="1040" hidden="1" spans="1:14">
      <c r="A1040" s="258"/>
      <c r="B1040" s="46" t="s">
        <v>1708</v>
      </c>
      <c r="C1040" s="264">
        <v>120.6</v>
      </c>
      <c r="D1040" s="264">
        <v>120.6</v>
      </c>
      <c r="E1040" s="264">
        <v>120.6</v>
      </c>
      <c r="F1040" s="264"/>
      <c r="G1040" s="264"/>
      <c r="H1040" s="264"/>
      <c r="I1040" s="264"/>
      <c r="J1040" s="264"/>
      <c r="K1040" s="264"/>
      <c r="L1040" s="264"/>
      <c r="M1040" s="264"/>
      <c r="N1040" s="260"/>
    </row>
    <row r="1041" hidden="1" spans="1:14">
      <c r="A1041" s="258"/>
      <c r="B1041" s="46" t="s">
        <v>1709</v>
      </c>
      <c r="C1041" s="264">
        <v>421.7</v>
      </c>
      <c r="D1041" s="264">
        <v>421.7</v>
      </c>
      <c r="E1041" s="264">
        <v>421.7</v>
      </c>
      <c r="F1041" s="264"/>
      <c r="G1041" s="264"/>
      <c r="H1041" s="264"/>
      <c r="I1041" s="264"/>
      <c r="J1041" s="264"/>
      <c r="K1041" s="264"/>
      <c r="L1041" s="264"/>
      <c r="M1041" s="264"/>
      <c r="N1041" s="260"/>
    </row>
    <row r="1042" hidden="1" spans="1:14">
      <c r="A1042" s="258"/>
      <c r="B1042" s="46" t="s">
        <v>1710</v>
      </c>
      <c r="C1042" s="264">
        <v>1756.7</v>
      </c>
      <c r="D1042" s="264">
        <v>1756.7</v>
      </c>
      <c r="E1042" s="264">
        <v>1756.7</v>
      </c>
      <c r="F1042" s="264"/>
      <c r="G1042" s="264"/>
      <c r="H1042" s="264"/>
      <c r="I1042" s="264"/>
      <c r="J1042" s="264"/>
      <c r="K1042" s="264"/>
      <c r="L1042" s="264"/>
      <c r="M1042" s="264"/>
      <c r="N1042" s="260"/>
    </row>
    <row r="1043" hidden="1" spans="1:14">
      <c r="A1043" s="258"/>
      <c r="B1043" s="46" t="s">
        <v>1711</v>
      </c>
      <c r="C1043" s="264">
        <v>562.1</v>
      </c>
      <c r="D1043" s="264">
        <v>562.1</v>
      </c>
      <c r="E1043" s="264">
        <v>562.1</v>
      </c>
      <c r="F1043" s="264"/>
      <c r="G1043" s="264"/>
      <c r="H1043" s="264"/>
      <c r="I1043" s="264"/>
      <c r="J1043" s="264"/>
      <c r="K1043" s="264"/>
      <c r="L1043" s="264"/>
      <c r="M1043" s="264"/>
      <c r="N1043" s="260"/>
    </row>
    <row r="1044" hidden="1" spans="1:14">
      <c r="A1044" s="258"/>
      <c r="B1044" s="46" t="s">
        <v>1712</v>
      </c>
      <c r="C1044" s="264">
        <v>723.4</v>
      </c>
      <c r="D1044" s="264">
        <v>723.4</v>
      </c>
      <c r="E1044" s="264">
        <v>723.4</v>
      </c>
      <c r="F1044" s="264"/>
      <c r="G1044" s="264"/>
      <c r="H1044" s="264"/>
      <c r="I1044" s="264"/>
      <c r="J1044" s="264"/>
      <c r="K1044" s="264"/>
      <c r="L1044" s="264"/>
      <c r="M1044" s="264"/>
      <c r="N1044" s="260"/>
    </row>
    <row r="1045" spans="1:14">
      <c r="A1045" s="258" t="s">
        <v>1713</v>
      </c>
      <c r="B1045" s="46" t="s">
        <v>659</v>
      </c>
      <c r="C1045" s="264">
        <v>253.9</v>
      </c>
      <c r="D1045" s="264">
        <v>253.9</v>
      </c>
      <c r="E1045" s="264">
        <v>253.9</v>
      </c>
      <c r="F1045" s="264"/>
      <c r="G1045" s="264"/>
      <c r="H1045" s="264"/>
      <c r="I1045" s="264"/>
      <c r="J1045" s="264"/>
      <c r="K1045" s="264"/>
      <c r="L1045" s="264"/>
      <c r="M1045" s="264"/>
      <c r="N1045" s="263" t="s">
        <v>530</v>
      </c>
    </row>
    <row r="1046" hidden="1" spans="1:14">
      <c r="A1046" s="258"/>
      <c r="B1046" s="46" t="s">
        <v>1714</v>
      </c>
      <c r="C1046" s="264">
        <v>167</v>
      </c>
      <c r="D1046" s="264">
        <v>167</v>
      </c>
      <c r="E1046" s="264">
        <v>167</v>
      </c>
      <c r="F1046" s="264"/>
      <c r="G1046" s="264"/>
      <c r="H1046" s="264"/>
      <c r="I1046" s="264"/>
      <c r="J1046" s="264"/>
      <c r="K1046" s="264"/>
      <c r="L1046" s="264"/>
      <c r="M1046" s="264"/>
      <c r="N1046" s="260"/>
    </row>
    <row r="1047" hidden="1" spans="1:14">
      <c r="A1047" s="258"/>
      <c r="B1047" s="46" t="s">
        <v>1715</v>
      </c>
      <c r="C1047" s="264">
        <v>2.8</v>
      </c>
      <c r="D1047" s="264">
        <v>2.8</v>
      </c>
      <c r="E1047" s="264">
        <v>2.8</v>
      </c>
      <c r="F1047" s="264"/>
      <c r="G1047" s="264"/>
      <c r="H1047" s="264"/>
      <c r="I1047" s="264"/>
      <c r="J1047" s="264"/>
      <c r="K1047" s="264"/>
      <c r="L1047" s="264"/>
      <c r="M1047" s="264"/>
      <c r="N1047" s="260"/>
    </row>
    <row r="1048" hidden="1" spans="1:14">
      <c r="A1048" s="258"/>
      <c r="B1048" s="46" t="s">
        <v>1716</v>
      </c>
      <c r="C1048" s="264">
        <v>44.9</v>
      </c>
      <c r="D1048" s="264">
        <v>44.9</v>
      </c>
      <c r="E1048" s="264">
        <v>44.9</v>
      </c>
      <c r="F1048" s="264"/>
      <c r="G1048" s="264"/>
      <c r="H1048" s="264"/>
      <c r="I1048" s="264"/>
      <c r="J1048" s="264"/>
      <c r="K1048" s="264"/>
      <c r="L1048" s="264"/>
      <c r="M1048" s="264"/>
      <c r="N1048" s="260"/>
    </row>
    <row r="1049" hidden="1" spans="1:14">
      <c r="A1049" s="258"/>
      <c r="B1049" s="46" t="s">
        <v>1717</v>
      </c>
      <c r="C1049" s="264">
        <v>20</v>
      </c>
      <c r="D1049" s="264">
        <v>20</v>
      </c>
      <c r="E1049" s="264">
        <v>20</v>
      </c>
      <c r="F1049" s="264"/>
      <c r="G1049" s="264"/>
      <c r="H1049" s="264"/>
      <c r="I1049" s="264"/>
      <c r="J1049" s="264"/>
      <c r="K1049" s="264"/>
      <c r="L1049" s="264"/>
      <c r="M1049" s="264"/>
      <c r="N1049" s="260"/>
    </row>
    <row r="1050" hidden="1" spans="1:14">
      <c r="A1050" s="258"/>
      <c r="B1050" s="46" t="s">
        <v>1718</v>
      </c>
      <c r="C1050" s="264">
        <v>15.9</v>
      </c>
      <c r="D1050" s="264">
        <v>15.9</v>
      </c>
      <c r="E1050" s="264">
        <v>15.9</v>
      </c>
      <c r="F1050" s="264"/>
      <c r="G1050" s="264"/>
      <c r="H1050" s="264"/>
      <c r="I1050" s="264"/>
      <c r="J1050" s="264"/>
      <c r="K1050" s="264"/>
      <c r="L1050" s="264"/>
      <c r="M1050" s="264"/>
      <c r="N1050" s="260"/>
    </row>
    <row r="1051" hidden="1" spans="1:14">
      <c r="A1051" s="258"/>
      <c r="B1051" s="46" t="s">
        <v>1719</v>
      </c>
      <c r="C1051" s="264">
        <v>3.3</v>
      </c>
      <c r="D1051" s="264">
        <v>3.3</v>
      </c>
      <c r="E1051" s="264">
        <v>3.3</v>
      </c>
      <c r="F1051" s="264"/>
      <c r="G1051" s="264"/>
      <c r="H1051" s="264"/>
      <c r="I1051" s="264"/>
      <c r="J1051" s="264"/>
      <c r="K1051" s="264"/>
      <c r="L1051" s="264"/>
      <c r="M1051" s="264"/>
      <c r="N1051" s="260"/>
    </row>
    <row r="1052" spans="1:14">
      <c r="A1052" s="258" t="s">
        <v>1720</v>
      </c>
      <c r="B1052" s="46" t="s">
        <v>660</v>
      </c>
      <c r="C1052" s="264">
        <v>27.7</v>
      </c>
      <c r="D1052" s="264">
        <v>27.7</v>
      </c>
      <c r="E1052" s="264">
        <v>27.7</v>
      </c>
      <c r="F1052" s="264"/>
      <c r="G1052" s="264"/>
      <c r="H1052" s="264"/>
      <c r="I1052" s="264"/>
      <c r="J1052" s="264"/>
      <c r="K1052" s="264"/>
      <c r="L1052" s="264"/>
      <c r="M1052" s="264"/>
      <c r="N1052" s="263" t="s">
        <v>530</v>
      </c>
    </row>
    <row r="1053" hidden="1" spans="1:14">
      <c r="A1053" s="258"/>
      <c r="B1053" s="265" t="s">
        <v>1721</v>
      </c>
      <c r="C1053" s="264">
        <v>0.4</v>
      </c>
      <c r="D1053" s="264">
        <v>0.4</v>
      </c>
      <c r="E1053" s="264">
        <v>0.4</v>
      </c>
      <c r="F1053" s="264"/>
      <c r="G1053" s="264"/>
      <c r="H1053" s="264"/>
      <c r="I1053" s="264"/>
      <c r="J1053" s="264"/>
      <c r="K1053" s="264"/>
      <c r="L1053" s="264"/>
      <c r="M1053" s="264"/>
      <c r="N1053" s="260"/>
    </row>
    <row r="1054" hidden="1" spans="1:14">
      <c r="A1054" s="258"/>
      <c r="B1054" s="265" t="s">
        <v>1722</v>
      </c>
      <c r="C1054" s="264">
        <v>1.6</v>
      </c>
      <c r="D1054" s="264">
        <v>1.6</v>
      </c>
      <c r="E1054" s="264">
        <v>1.6</v>
      </c>
      <c r="F1054" s="264"/>
      <c r="G1054" s="264"/>
      <c r="H1054" s="264"/>
      <c r="I1054" s="264"/>
      <c r="J1054" s="264"/>
      <c r="K1054" s="264"/>
      <c r="L1054" s="264"/>
      <c r="M1054" s="264"/>
      <c r="N1054" s="260"/>
    </row>
    <row r="1055" hidden="1" spans="1:14">
      <c r="A1055" s="258"/>
      <c r="B1055" s="265" t="s">
        <v>1723</v>
      </c>
      <c r="C1055" s="264">
        <v>18.2</v>
      </c>
      <c r="D1055" s="264">
        <v>18.2</v>
      </c>
      <c r="E1055" s="264">
        <v>18.2</v>
      </c>
      <c r="F1055" s="264"/>
      <c r="G1055" s="264"/>
      <c r="H1055" s="264"/>
      <c r="I1055" s="264"/>
      <c r="J1055" s="264"/>
      <c r="K1055" s="264"/>
      <c r="L1055" s="264"/>
      <c r="M1055" s="264"/>
      <c r="N1055" s="260"/>
    </row>
    <row r="1056" hidden="1" spans="1:14">
      <c r="A1056" s="258"/>
      <c r="B1056" s="265" t="s">
        <v>1724</v>
      </c>
      <c r="C1056" s="264">
        <v>5.3</v>
      </c>
      <c r="D1056" s="264">
        <v>5.3</v>
      </c>
      <c r="E1056" s="264">
        <v>5.3</v>
      </c>
      <c r="F1056" s="264"/>
      <c r="G1056" s="264"/>
      <c r="H1056" s="264"/>
      <c r="I1056" s="264"/>
      <c r="J1056" s="264"/>
      <c r="K1056" s="264"/>
      <c r="L1056" s="264"/>
      <c r="M1056" s="264"/>
      <c r="N1056" s="260"/>
    </row>
    <row r="1057" hidden="1" spans="1:15">
      <c r="A1057" s="258"/>
      <c r="B1057" s="265" t="s">
        <v>1725</v>
      </c>
      <c r="C1057" s="264">
        <v>2.2</v>
      </c>
      <c r="D1057" s="264">
        <v>2.2</v>
      </c>
      <c r="E1057" s="264">
        <v>2.2</v>
      </c>
      <c r="F1057" s="264"/>
      <c r="G1057" s="264"/>
      <c r="H1057" s="264"/>
      <c r="I1057" s="264"/>
      <c r="J1057" s="264"/>
      <c r="K1057" s="264"/>
      <c r="L1057" s="264"/>
      <c r="M1057" s="264"/>
      <c r="N1057" s="260"/>
    </row>
    <row r="1058" spans="1:15">
      <c r="A1058" s="258"/>
      <c r="B1058" s="259" t="s">
        <v>661</v>
      </c>
      <c r="C1058" s="245">
        <v>4368</v>
      </c>
      <c r="D1058" s="245">
        <v>4368</v>
      </c>
      <c r="E1058" s="245">
        <v>3788</v>
      </c>
      <c r="F1058" s="245">
        <v>580</v>
      </c>
      <c r="G1058" s="245"/>
      <c r="H1058" s="245"/>
      <c r="I1058" s="245"/>
      <c r="J1058" s="245"/>
      <c r="K1058" s="245"/>
      <c r="L1058" s="245"/>
      <c r="M1058" s="245"/>
      <c r="N1058" s="261" t="s">
        <v>530</v>
      </c>
      <c r="O1058" s="261"/>
    </row>
    <row r="1059" spans="1:15">
      <c r="A1059" s="258" t="s">
        <v>1726</v>
      </c>
      <c r="B1059" s="46" t="s">
        <v>662</v>
      </c>
      <c r="C1059" s="262">
        <v>761</v>
      </c>
      <c r="D1059" s="262">
        <v>761</v>
      </c>
      <c r="E1059" s="262">
        <v>761</v>
      </c>
      <c r="F1059" s="262"/>
      <c r="G1059" s="262"/>
      <c r="H1059" s="262"/>
      <c r="I1059" s="262"/>
      <c r="J1059" s="262"/>
      <c r="K1059" s="262"/>
      <c r="L1059" s="262"/>
      <c r="M1059" s="262"/>
      <c r="N1059" s="263" t="s">
        <v>530</v>
      </c>
    </row>
    <row r="1060" hidden="1" spans="1:15">
      <c r="A1060" s="258"/>
      <c r="B1060" s="46" t="s">
        <v>862</v>
      </c>
      <c r="C1060" s="264">
        <v>148.8</v>
      </c>
      <c r="D1060" s="264">
        <v>148.8</v>
      </c>
      <c r="E1060" s="264">
        <v>148.8</v>
      </c>
      <c r="F1060" s="264"/>
      <c r="G1060" s="264"/>
      <c r="H1060" s="264"/>
      <c r="I1060" s="264"/>
      <c r="J1060" s="264"/>
      <c r="K1060" s="264"/>
      <c r="L1060" s="264"/>
      <c r="M1060" s="264"/>
      <c r="N1060" s="260"/>
    </row>
    <row r="1061" hidden="1" spans="1:15">
      <c r="A1061" s="258"/>
      <c r="B1061" s="46" t="s">
        <v>1727</v>
      </c>
      <c r="C1061" s="264">
        <v>366.1</v>
      </c>
      <c r="D1061" s="264">
        <v>366.1</v>
      </c>
      <c r="E1061" s="264">
        <v>366.1</v>
      </c>
      <c r="F1061" s="264"/>
      <c r="G1061" s="264"/>
      <c r="H1061" s="264"/>
      <c r="I1061" s="264"/>
      <c r="J1061" s="264"/>
      <c r="K1061" s="264"/>
      <c r="L1061" s="264"/>
      <c r="M1061" s="264"/>
      <c r="N1061" s="260"/>
    </row>
    <row r="1062" hidden="1" spans="1:15">
      <c r="A1062" s="258"/>
      <c r="B1062" s="46" t="s">
        <v>1728</v>
      </c>
      <c r="C1062" s="264">
        <v>7.3</v>
      </c>
      <c r="D1062" s="264">
        <v>7.3</v>
      </c>
      <c r="E1062" s="264">
        <v>7.3</v>
      </c>
      <c r="F1062" s="264"/>
      <c r="G1062" s="264"/>
      <c r="H1062" s="264"/>
      <c r="I1062" s="264"/>
      <c r="J1062" s="264"/>
      <c r="K1062" s="264"/>
      <c r="L1062" s="264"/>
      <c r="M1062" s="264"/>
      <c r="N1062" s="260"/>
    </row>
    <row r="1063" hidden="1" spans="1:15">
      <c r="A1063" s="258"/>
      <c r="B1063" s="46" t="s">
        <v>1729</v>
      </c>
      <c r="C1063" s="264">
        <v>1.1</v>
      </c>
      <c r="D1063" s="264">
        <v>1.1</v>
      </c>
      <c r="E1063" s="264">
        <v>1.1</v>
      </c>
      <c r="F1063" s="264"/>
      <c r="G1063" s="264"/>
      <c r="H1063" s="264"/>
      <c r="I1063" s="264"/>
      <c r="J1063" s="264"/>
      <c r="K1063" s="264"/>
      <c r="L1063" s="264"/>
      <c r="M1063" s="264"/>
      <c r="N1063" s="260"/>
    </row>
    <row r="1064" hidden="1" spans="1:15">
      <c r="A1064" s="258"/>
      <c r="B1064" s="46" t="s">
        <v>1730</v>
      </c>
      <c r="C1064" s="264">
        <v>5.1</v>
      </c>
      <c r="D1064" s="264">
        <v>5.1</v>
      </c>
      <c r="E1064" s="264">
        <v>5.1</v>
      </c>
      <c r="F1064" s="264"/>
      <c r="G1064" s="264"/>
      <c r="H1064" s="264"/>
      <c r="I1064" s="264"/>
      <c r="J1064" s="264"/>
      <c r="K1064" s="264"/>
      <c r="L1064" s="264"/>
      <c r="M1064" s="264"/>
      <c r="N1064" s="260"/>
    </row>
    <row r="1065" hidden="1" spans="1:15">
      <c r="A1065" s="258"/>
      <c r="B1065" s="46" t="s">
        <v>865</v>
      </c>
      <c r="C1065" s="264">
        <v>10</v>
      </c>
      <c r="D1065" s="264">
        <v>10</v>
      </c>
      <c r="E1065" s="264">
        <v>10</v>
      </c>
      <c r="F1065" s="264"/>
      <c r="G1065" s="264"/>
      <c r="H1065" s="264"/>
      <c r="I1065" s="264"/>
      <c r="J1065" s="264"/>
      <c r="K1065" s="264"/>
      <c r="L1065" s="264"/>
      <c r="M1065" s="264"/>
      <c r="N1065" s="260"/>
    </row>
    <row r="1066" hidden="1" spans="1:15">
      <c r="A1066" s="258"/>
      <c r="B1066" s="46" t="s">
        <v>1731</v>
      </c>
      <c r="C1066" s="264">
        <v>31.8</v>
      </c>
      <c r="D1066" s="264">
        <v>31.8</v>
      </c>
      <c r="E1066" s="264">
        <v>31.8</v>
      </c>
      <c r="F1066" s="264"/>
      <c r="G1066" s="264"/>
      <c r="H1066" s="264"/>
      <c r="I1066" s="264"/>
      <c r="J1066" s="264"/>
      <c r="K1066" s="264"/>
      <c r="L1066" s="264"/>
      <c r="M1066" s="264"/>
      <c r="N1066" s="260"/>
    </row>
    <row r="1067" hidden="1" spans="1:15">
      <c r="A1067" s="258"/>
      <c r="B1067" s="46" t="s">
        <v>1732</v>
      </c>
      <c r="C1067" s="264">
        <v>133.1</v>
      </c>
      <c r="D1067" s="264">
        <v>133.1</v>
      </c>
      <c r="E1067" s="264">
        <v>133.1</v>
      </c>
      <c r="F1067" s="264"/>
      <c r="G1067" s="264"/>
      <c r="H1067" s="264"/>
      <c r="I1067" s="264"/>
      <c r="J1067" s="264"/>
      <c r="K1067" s="264"/>
      <c r="L1067" s="264"/>
      <c r="M1067" s="264"/>
      <c r="N1067" s="260"/>
    </row>
    <row r="1068" hidden="1" spans="1:15">
      <c r="A1068" s="258"/>
      <c r="B1068" s="46" t="s">
        <v>1733</v>
      </c>
      <c r="C1068" s="264">
        <v>12.8</v>
      </c>
      <c r="D1068" s="264">
        <v>12.8</v>
      </c>
      <c r="E1068" s="264">
        <v>12.8</v>
      </c>
      <c r="F1068" s="264"/>
      <c r="G1068" s="264"/>
      <c r="H1068" s="264"/>
      <c r="I1068" s="264"/>
      <c r="J1068" s="264"/>
      <c r="K1068" s="264"/>
      <c r="L1068" s="264"/>
      <c r="M1068" s="264"/>
      <c r="N1068" s="260"/>
    </row>
    <row r="1069" hidden="1" spans="1:15">
      <c r="A1069" s="258"/>
      <c r="B1069" s="46" t="s">
        <v>1734</v>
      </c>
      <c r="C1069" s="264">
        <v>43.9</v>
      </c>
      <c r="D1069" s="264">
        <v>43.9</v>
      </c>
      <c r="E1069" s="264">
        <v>43.9</v>
      </c>
      <c r="F1069" s="264"/>
      <c r="G1069" s="264"/>
      <c r="H1069" s="264"/>
      <c r="I1069" s="264"/>
      <c r="J1069" s="264"/>
      <c r="K1069" s="264"/>
      <c r="L1069" s="264"/>
      <c r="M1069" s="264"/>
      <c r="N1069" s="260"/>
    </row>
    <row r="1070" hidden="1" spans="1:15">
      <c r="A1070" s="258"/>
      <c r="B1070" s="46" t="s">
        <v>1735</v>
      </c>
      <c r="C1070" s="264">
        <v>1</v>
      </c>
      <c r="D1070" s="264">
        <v>1</v>
      </c>
      <c r="E1070" s="264">
        <v>1</v>
      </c>
      <c r="F1070" s="264"/>
      <c r="G1070" s="264"/>
      <c r="H1070" s="264"/>
      <c r="I1070" s="264"/>
      <c r="J1070" s="264"/>
      <c r="K1070" s="264"/>
      <c r="L1070" s="264"/>
      <c r="M1070" s="264"/>
      <c r="N1070" s="260"/>
    </row>
    <row r="1071" hidden="1" spans="1:15">
      <c r="A1071" s="258"/>
      <c r="B1071" s="46" t="s">
        <v>1736</v>
      </c>
      <c r="C1071" s="262">
        <v>0</v>
      </c>
      <c r="D1071" s="262">
        <v>0</v>
      </c>
      <c r="E1071" s="262">
        <v>0</v>
      </c>
      <c r="F1071" s="262"/>
      <c r="G1071" s="262"/>
      <c r="H1071" s="262"/>
      <c r="I1071" s="262"/>
      <c r="J1071" s="262"/>
      <c r="K1071" s="262"/>
      <c r="L1071" s="262"/>
      <c r="M1071" s="262"/>
      <c r="N1071" s="263"/>
    </row>
    <row r="1072" spans="1:15">
      <c r="A1072" s="258" t="s">
        <v>1737</v>
      </c>
      <c r="B1072" s="46" t="s">
        <v>663</v>
      </c>
      <c r="C1072" s="264">
        <v>580</v>
      </c>
      <c r="D1072" s="264">
        <v>580</v>
      </c>
      <c r="E1072" s="264"/>
      <c r="F1072" s="264">
        <v>580</v>
      </c>
      <c r="G1072" s="264"/>
      <c r="H1072" s="264"/>
      <c r="I1072" s="264"/>
      <c r="J1072" s="264"/>
      <c r="K1072" s="264"/>
      <c r="L1072" s="264"/>
      <c r="M1072" s="264"/>
      <c r="N1072" s="263" t="s">
        <v>530</v>
      </c>
    </row>
    <row r="1073" hidden="1" spans="1:14">
      <c r="A1073" s="258"/>
      <c r="B1073" s="46" t="s">
        <v>1738</v>
      </c>
      <c r="C1073" s="264">
        <v>1.5</v>
      </c>
      <c r="D1073" s="264">
        <v>1.5</v>
      </c>
      <c r="E1073" s="264"/>
      <c r="F1073" s="264">
        <v>1.5</v>
      </c>
      <c r="G1073" s="264"/>
      <c r="H1073" s="264"/>
      <c r="I1073" s="264"/>
      <c r="J1073" s="264"/>
      <c r="K1073" s="264"/>
      <c r="L1073" s="264"/>
      <c r="M1073" s="264"/>
      <c r="N1073" s="260"/>
    </row>
    <row r="1074" hidden="1" spans="1:14">
      <c r="A1074" s="258"/>
      <c r="B1074" s="46" t="s">
        <v>1739</v>
      </c>
      <c r="C1074" s="264">
        <v>314.2</v>
      </c>
      <c r="D1074" s="264">
        <v>314.2</v>
      </c>
      <c r="E1074" s="264"/>
      <c r="F1074" s="264">
        <v>314.2</v>
      </c>
      <c r="G1074" s="264"/>
      <c r="H1074" s="264"/>
      <c r="I1074" s="264"/>
      <c r="J1074" s="264"/>
      <c r="K1074" s="264"/>
      <c r="L1074" s="264"/>
      <c r="M1074" s="264"/>
      <c r="N1074" s="260"/>
    </row>
    <row r="1075" hidden="1" spans="1:14">
      <c r="A1075" s="258"/>
      <c r="B1075" s="46" t="s">
        <v>1740</v>
      </c>
      <c r="C1075" s="264">
        <v>9.1</v>
      </c>
      <c r="D1075" s="264">
        <v>9.1</v>
      </c>
      <c r="E1075" s="264"/>
      <c r="F1075" s="264">
        <v>9.1</v>
      </c>
      <c r="G1075" s="264"/>
      <c r="H1075" s="264"/>
      <c r="I1075" s="264"/>
      <c r="J1075" s="264"/>
      <c r="K1075" s="264"/>
      <c r="L1075" s="264"/>
      <c r="M1075" s="264"/>
      <c r="N1075" s="260"/>
    </row>
    <row r="1076" hidden="1" spans="1:14">
      <c r="A1076" s="258"/>
      <c r="B1076" s="46" t="s">
        <v>1741</v>
      </c>
      <c r="C1076" s="264">
        <v>54.5</v>
      </c>
      <c r="D1076" s="264">
        <v>54.5</v>
      </c>
      <c r="E1076" s="264"/>
      <c r="F1076" s="264">
        <v>54.5</v>
      </c>
      <c r="G1076" s="264"/>
      <c r="H1076" s="264"/>
      <c r="I1076" s="264"/>
      <c r="J1076" s="264"/>
      <c r="K1076" s="264"/>
      <c r="L1076" s="264"/>
      <c r="M1076" s="264"/>
      <c r="N1076" s="260"/>
    </row>
    <row r="1077" hidden="1" spans="1:14">
      <c r="A1077" s="258"/>
      <c r="B1077" s="46" t="s">
        <v>1742</v>
      </c>
      <c r="C1077" s="264">
        <v>175.9</v>
      </c>
      <c r="D1077" s="264">
        <v>175.9</v>
      </c>
      <c r="E1077" s="264"/>
      <c r="F1077" s="264">
        <v>175.9</v>
      </c>
      <c r="G1077" s="264"/>
      <c r="H1077" s="264"/>
      <c r="I1077" s="264"/>
      <c r="J1077" s="264"/>
      <c r="K1077" s="264"/>
      <c r="L1077" s="264"/>
      <c r="M1077" s="264"/>
      <c r="N1077" s="260"/>
    </row>
    <row r="1078" hidden="1" spans="1:14">
      <c r="A1078" s="258"/>
      <c r="B1078" s="46" t="s">
        <v>1743</v>
      </c>
      <c r="C1078" s="264">
        <v>24.8</v>
      </c>
      <c r="D1078" s="264">
        <v>24.8</v>
      </c>
      <c r="E1078" s="264"/>
      <c r="F1078" s="264">
        <v>24.8</v>
      </c>
      <c r="G1078" s="264"/>
      <c r="H1078" s="264"/>
      <c r="I1078" s="264"/>
      <c r="J1078" s="264"/>
      <c r="K1078" s="264"/>
      <c r="L1078" s="264"/>
      <c r="M1078" s="264"/>
      <c r="N1078" s="260"/>
    </row>
    <row r="1079" spans="1:14">
      <c r="A1079" s="258" t="s">
        <v>1744</v>
      </c>
      <c r="B1079" s="46" t="s">
        <v>664</v>
      </c>
      <c r="C1079" s="264">
        <v>492.7</v>
      </c>
      <c r="D1079" s="264">
        <v>492.7</v>
      </c>
      <c r="E1079" s="264">
        <v>492.7</v>
      </c>
      <c r="F1079" s="264"/>
      <c r="G1079" s="264"/>
      <c r="H1079" s="264"/>
      <c r="I1079" s="264"/>
      <c r="J1079" s="264"/>
      <c r="K1079" s="264"/>
      <c r="L1079" s="264"/>
      <c r="M1079" s="264"/>
      <c r="N1079" s="263" t="s">
        <v>530</v>
      </c>
    </row>
    <row r="1080" hidden="1" spans="1:14">
      <c r="A1080" s="258"/>
      <c r="B1080" s="46" t="s">
        <v>1745</v>
      </c>
      <c r="C1080" s="264">
        <v>19.5</v>
      </c>
      <c r="D1080" s="264">
        <v>19.5</v>
      </c>
      <c r="E1080" s="264">
        <v>19.5</v>
      </c>
      <c r="F1080" s="264"/>
      <c r="G1080" s="264"/>
      <c r="H1080" s="264"/>
      <c r="I1080" s="264"/>
      <c r="J1080" s="264"/>
      <c r="K1080" s="264"/>
      <c r="L1080" s="264"/>
      <c r="M1080" s="264"/>
      <c r="N1080" s="260"/>
    </row>
    <row r="1081" hidden="1" spans="1:14">
      <c r="A1081" s="258"/>
      <c r="B1081" s="46" t="s">
        <v>1746</v>
      </c>
      <c r="C1081" s="264">
        <v>3</v>
      </c>
      <c r="D1081" s="264">
        <v>3</v>
      </c>
      <c r="E1081" s="264">
        <v>3</v>
      </c>
      <c r="F1081" s="264"/>
      <c r="G1081" s="264"/>
      <c r="H1081" s="264"/>
      <c r="I1081" s="264"/>
      <c r="J1081" s="264"/>
      <c r="K1081" s="264"/>
      <c r="L1081" s="264"/>
      <c r="M1081" s="264"/>
      <c r="N1081" s="260"/>
    </row>
    <row r="1082" hidden="1" spans="1:14">
      <c r="A1082" s="258"/>
      <c r="B1082" s="46" t="s">
        <v>1747</v>
      </c>
      <c r="C1082" s="264">
        <v>0.2</v>
      </c>
      <c r="D1082" s="264">
        <v>0.2</v>
      </c>
      <c r="E1082" s="264">
        <v>0.2</v>
      </c>
      <c r="F1082" s="264"/>
      <c r="G1082" s="264"/>
      <c r="H1082" s="264"/>
      <c r="I1082" s="264"/>
      <c r="J1082" s="264"/>
      <c r="K1082" s="264"/>
      <c r="L1082" s="264"/>
      <c r="M1082" s="264"/>
      <c r="N1082" s="260"/>
    </row>
    <row r="1083" hidden="1" spans="1:14">
      <c r="A1083" s="258"/>
      <c r="B1083" s="46" t="s">
        <v>1748</v>
      </c>
      <c r="C1083" s="264">
        <v>84.8</v>
      </c>
      <c r="D1083" s="264">
        <v>84.8</v>
      </c>
      <c r="E1083" s="264">
        <v>84.8</v>
      </c>
      <c r="F1083" s="264"/>
      <c r="G1083" s="264"/>
      <c r="H1083" s="264"/>
      <c r="I1083" s="264"/>
      <c r="J1083" s="264"/>
      <c r="K1083" s="264"/>
      <c r="L1083" s="264"/>
      <c r="M1083" s="264"/>
      <c r="N1083" s="260"/>
    </row>
    <row r="1084" hidden="1" spans="1:14">
      <c r="A1084" s="258"/>
      <c r="B1084" s="46" t="s">
        <v>1749</v>
      </c>
      <c r="C1084" s="264">
        <v>18.8</v>
      </c>
      <c r="D1084" s="264">
        <v>18.8</v>
      </c>
      <c r="E1084" s="264">
        <v>18.8</v>
      </c>
      <c r="F1084" s="264"/>
      <c r="G1084" s="264"/>
      <c r="H1084" s="264"/>
      <c r="I1084" s="264"/>
      <c r="J1084" s="264"/>
      <c r="K1084" s="264"/>
      <c r="L1084" s="264"/>
      <c r="M1084" s="264"/>
      <c r="N1084" s="260"/>
    </row>
    <row r="1085" hidden="1" spans="1:14">
      <c r="A1085" s="258"/>
      <c r="B1085" s="46" t="s">
        <v>1750</v>
      </c>
      <c r="C1085" s="262">
        <v>0.8</v>
      </c>
      <c r="D1085" s="262">
        <v>0.8</v>
      </c>
      <c r="E1085" s="262">
        <v>0.8</v>
      </c>
      <c r="F1085" s="262"/>
      <c r="G1085" s="262"/>
      <c r="H1085" s="262"/>
      <c r="I1085" s="262"/>
      <c r="J1085" s="262"/>
      <c r="K1085" s="262"/>
      <c r="L1085" s="262"/>
      <c r="M1085" s="262"/>
      <c r="N1085" s="263"/>
    </row>
    <row r="1086" hidden="1" spans="1:14">
      <c r="A1086" s="258"/>
      <c r="B1086" s="46" t="s">
        <v>1751</v>
      </c>
      <c r="C1086" s="264">
        <v>4.6</v>
      </c>
      <c r="D1086" s="264">
        <v>4.6</v>
      </c>
      <c r="E1086" s="264">
        <v>4.6</v>
      </c>
      <c r="F1086" s="264"/>
      <c r="G1086" s="264"/>
      <c r="H1086" s="264"/>
      <c r="I1086" s="264"/>
      <c r="J1086" s="264"/>
      <c r="K1086" s="264"/>
      <c r="L1086" s="264"/>
      <c r="M1086" s="264"/>
      <c r="N1086" s="260"/>
    </row>
    <row r="1087" hidden="1" spans="1:14">
      <c r="A1087" s="258"/>
      <c r="B1087" s="46" t="s">
        <v>865</v>
      </c>
      <c r="C1087" s="264">
        <v>2</v>
      </c>
      <c r="D1087" s="264">
        <v>2</v>
      </c>
      <c r="E1087" s="264">
        <v>2</v>
      </c>
      <c r="F1087" s="264"/>
      <c r="G1087" s="264"/>
      <c r="H1087" s="264"/>
      <c r="I1087" s="264"/>
      <c r="J1087" s="264"/>
      <c r="K1087" s="264"/>
      <c r="L1087" s="264"/>
      <c r="M1087" s="264"/>
      <c r="N1087" s="260"/>
    </row>
    <row r="1088" hidden="1" spans="1:14">
      <c r="A1088" s="258"/>
      <c r="B1088" s="46" t="s">
        <v>1752</v>
      </c>
      <c r="C1088" s="264">
        <v>11.4</v>
      </c>
      <c r="D1088" s="264">
        <v>11.4</v>
      </c>
      <c r="E1088" s="264">
        <v>11.4</v>
      </c>
      <c r="F1088" s="264"/>
      <c r="G1088" s="264"/>
      <c r="H1088" s="264"/>
      <c r="I1088" s="264"/>
      <c r="J1088" s="264"/>
      <c r="K1088" s="264"/>
      <c r="L1088" s="264"/>
      <c r="M1088" s="264"/>
      <c r="N1088" s="260"/>
    </row>
    <row r="1089" hidden="1" spans="1:14">
      <c r="A1089" s="258"/>
      <c r="B1089" s="46" t="s">
        <v>862</v>
      </c>
      <c r="C1089" s="264">
        <v>90.4</v>
      </c>
      <c r="D1089" s="264">
        <v>90.4</v>
      </c>
      <c r="E1089" s="264">
        <v>90.4</v>
      </c>
      <c r="F1089" s="264"/>
      <c r="G1089" s="264"/>
      <c r="H1089" s="264"/>
      <c r="I1089" s="264"/>
      <c r="J1089" s="264"/>
      <c r="K1089" s="264"/>
      <c r="L1089" s="264"/>
      <c r="M1089" s="264"/>
      <c r="N1089" s="260"/>
    </row>
    <row r="1090" hidden="1" spans="1:14">
      <c r="A1090" s="258"/>
      <c r="B1090" s="46" t="s">
        <v>1753</v>
      </c>
      <c r="C1090" s="264">
        <v>27.6</v>
      </c>
      <c r="D1090" s="264">
        <v>27.6</v>
      </c>
      <c r="E1090" s="264">
        <v>27.6</v>
      </c>
      <c r="F1090" s="264"/>
      <c r="G1090" s="264"/>
      <c r="H1090" s="264"/>
      <c r="I1090" s="264"/>
      <c r="J1090" s="264"/>
      <c r="K1090" s="264"/>
      <c r="L1090" s="264"/>
      <c r="M1090" s="264"/>
      <c r="N1090" s="260"/>
    </row>
    <row r="1091" hidden="1" spans="1:14">
      <c r="A1091" s="258"/>
      <c r="B1091" s="46" t="s">
        <v>1754</v>
      </c>
      <c r="C1091" s="264">
        <v>229.7</v>
      </c>
      <c r="D1091" s="264">
        <v>229.7</v>
      </c>
      <c r="E1091" s="264">
        <v>229.7</v>
      </c>
      <c r="F1091" s="264"/>
      <c r="G1091" s="264"/>
      <c r="H1091" s="264"/>
      <c r="I1091" s="264"/>
      <c r="J1091" s="264"/>
      <c r="K1091" s="264"/>
      <c r="L1091" s="264"/>
      <c r="M1091" s="264"/>
      <c r="N1091" s="260"/>
    </row>
    <row r="1092" spans="1:14">
      <c r="A1092" s="258" t="s">
        <v>1755</v>
      </c>
      <c r="B1092" s="46" t="s">
        <v>665</v>
      </c>
      <c r="C1092" s="262">
        <v>678.1</v>
      </c>
      <c r="D1092" s="262">
        <v>678.1</v>
      </c>
      <c r="E1092" s="262">
        <v>678.1</v>
      </c>
      <c r="F1092" s="262"/>
      <c r="G1092" s="262"/>
      <c r="H1092" s="262"/>
      <c r="I1092" s="262"/>
      <c r="J1092" s="262"/>
      <c r="K1092" s="262"/>
      <c r="L1092" s="262"/>
      <c r="M1092" s="262"/>
      <c r="N1092" s="263" t="s">
        <v>530</v>
      </c>
    </row>
    <row r="1093" hidden="1" spans="1:14">
      <c r="A1093" s="258"/>
      <c r="B1093" s="46" t="s">
        <v>1756</v>
      </c>
      <c r="C1093" s="264">
        <v>51.6</v>
      </c>
      <c r="D1093" s="264">
        <v>51.6</v>
      </c>
      <c r="E1093" s="264">
        <v>51.6</v>
      </c>
      <c r="F1093" s="264"/>
      <c r="G1093" s="264"/>
      <c r="H1093" s="264"/>
      <c r="I1093" s="264"/>
      <c r="J1093" s="264"/>
      <c r="K1093" s="264"/>
      <c r="L1093" s="264"/>
      <c r="M1093" s="264"/>
      <c r="N1093" s="260"/>
    </row>
    <row r="1094" hidden="1" spans="1:14">
      <c r="A1094" s="258"/>
      <c r="B1094" s="46" t="s">
        <v>1757</v>
      </c>
      <c r="C1094" s="264">
        <v>429.9</v>
      </c>
      <c r="D1094" s="264">
        <v>429.9</v>
      </c>
      <c r="E1094" s="264">
        <v>429.9</v>
      </c>
      <c r="F1094" s="264"/>
      <c r="G1094" s="264"/>
      <c r="H1094" s="264"/>
      <c r="I1094" s="264"/>
      <c r="J1094" s="264"/>
      <c r="K1094" s="264"/>
      <c r="L1094" s="264"/>
      <c r="M1094" s="264"/>
      <c r="N1094" s="260"/>
    </row>
    <row r="1095" hidden="1" spans="1:14">
      <c r="A1095" s="258"/>
      <c r="B1095" s="46" t="s">
        <v>1758</v>
      </c>
      <c r="C1095" s="264">
        <v>19.6</v>
      </c>
      <c r="D1095" s="264">
        <v>19.6</v>
      </c>
      <c r="E1095" s="264">
        <v>19.6</v>
      </c>
      <c r="F1095" s="264"/>
      <c r="G1095" s="264"/>
      <c r="H1095" s="264"/>
      <c r="I1095" s="264"/>
      <c r="J1095" s="264"/>
      <c r="K1095" s="264"/>
      <c r="L1095" s="264"/>
      <c r="M1095" s="264"/>
      <c r="N1095" s="260"/>
    </row>
    <row r="1096" hidden="1" spans="1:14">
      <c r="A1096" s="258"/>
      <c r="B1096" s="46" t="s">
        <v>1759</v>
      </c>
      <c r="C1096" s="264">
        <v>8.6</v>
      </c>
      <c r="D1096" s="264">
        <v>8.6</v>
      </c>
      <c r="E1096" s="264">
        <v>8.6</v>
      </c>
      <c r="F1096" s="264"/>
      <c r="G1096" s="264"/>
      <c r="H1096" s="264"/>
      <c r="I1096" s="264"/>
      <c r="J1096" s="264"/>
      <c r="K1096" s="264"/>
      <c r="L1096" s="264"/>
      <c r="M1096" s="264"/>
      <c r="N1096" s="260"/>
    </row>
    <row r="1097" hidden="1" spans="1:14">
      <c r="A1097" s="258"/>
      <c r="B1097" s="46" t="s">
        <v>1760</v>
      </c>
      <c r="C1097" s="264">
        <v>8</v>
      </c>
      <c r="D1097" s="264">
        <v>8</v>
      </c>
      <c r="E1097" s="264">
        <v>8</v>
      </c>
      <c r="F1097" s="264"/>
      <c r="G1097" s="264"/>
      <c r="H1097" s="264"/>
      <c r="I1097" s="264"/>
      <c r="J1097" s="264"/>
      <c r="K1097" s="264"/>
      <c r="L1097" s="264"/>
      <c r="M1097" s="264"/>
      <c r="N1097" s="260"/>
    </row>
    <row r="1098" hidden="1" spans="1:14">
      <c r="A1098" s="258"/>
      <c r="B1098" s="46" t="s">
        <v>1761</v>
      </c>
      <c r="C1098" s="264">
        <v>117.7</v>
      </c>
      <c r="D1098" s="264">
        <v>117.7</v>
      </c>
      <c r="E1098" s="264">
        <v>117.7</v>
      </c>
      <c r="F1098" s="264"/>
      <c r="G1098" s="264"/>
      <c r="H1098" s="264"/>
      <c r="I1098" s="264"/>
      <c r="J1098" s="264"/>
      <c r="K1098" s="264"/>
      <c r="L1098" s="264"/>
      <c r="M1098" s="264"/>
      <c r="N1098" s="260"/>
    </row>
    <row r="1099" hidden="1" spans="1:14">
      <c r="A1099" s="258"/>
      <c r="B1099" s="46" t="s">
        <v>1762</v>
      </c>
      <c r="C1099" s="264">
        <v>42.7</v>
      </c>
      <c r="D1099" s="264">
        <v>42.7</v>
      </c>
      <c r="E1099" s="264">
        <v>42.7</v>
      </c>
      <c r="F1099" s="264"/>
      <c r="G1099" s="264"/>
      <c r="H1099" s="264"/>
      <c r="I1099" s="264"/>
      <c r="J1099" s="264"/>
      <c r="K1099" s="264"/>
      <c r="L1099" s="264"/>
      <c r="M1099" s="264"/>
      <c r="N1099" s="260"/>
    </row>
    <row r="1100" spans="1:14">
      <c r="A1100" s="258" t="s">
        <v>1763</v>
      </c>
      <c r="B1100" s="46" t="s">
        <v>666</v>
      </c>
      <c r="C1100" s="264">
        <v>755.4</v>
      </c>
      <c r="D1100" s="264">
        <v>755.4</v>
      </c>
      <c r="E1100" s="264">
        <v>755.4</v>
      </c>
      <c r="F1100" s="264"/>
      <c r="G1100" s="264"/>
      <c r="H1100" s="264"/>
      <c r="I1100" s="264"/>
      <c r="J1100" s="264"/>
      <c r="K1100" s="264"/>
      <c r="L1100" s="264"/>
      <c r="M1100" s="264"/>
      <c r="N1100" s="263" t="s">
        <v>530</v>
      </c>
    </row>
    <row r="1101" hidden="1" spans="1:14">
      <c r="A1101" s="258"/>
      <c r="B1101" s="46" t="s">
        <v>1764</v>
      </c>
      <c r="C1101" s="264">
        <v>465.2</v>
      </c>
      <c r="D1101" s="264">
        <v>465.2</v>
      </c>
      <c r="E1101" s="264">
        <v>465.2</v>
      </c>
      <c r="F1101" s="264"/>
      <c r="G1101" s="264"/>
      <c r="H1101" s="264"/>
      <c r="I1101" s="264"/>
      <c r="J1101" s="264"/>
      <c r="K1101" s="264"/>
      <c r="L1101" s="264"/>
      <c r="M1101" s="264"/>
      <c r="N1101" s="260"/>
    </row>
    <row r="1102" hidden="1" spans="1:14">
      <c r="A1102" s="258"/>
      <c r="B1102" s="46" t="s">
        <v>1765</v>
      </c>
      <c r="C1102" s="264">
        <v>132.5</v>
      </c>
      <c r="D1102" s="264">
        <v>132.5</v>
      </c>
      <c r="E1102" s="264">
        <v>132.5</v>
      </c>
      <c r="F1102" s="264"/>
      <c r="G1102" s="264"/>
      <c r="H1102" s="264"/>
      <c r="I1102" s="264"/>
      <c r="J1102" s="264"/>
      <c r="K1102" s="264"/>
      <c r="L1102" s="264"/>
      <c r="M1102" s="264"/>
      <c r="N1102" s="260"/>
    </row>
    <row r="1103" hidden="1" spans="1:14">
      <c r="A1103" s="258"/>
      <c r="B1103" s="46" t="s">
        <v>1766</v>
      </c>
      <c r="C1103" s="264">
        <v>9.3</v>
      </c>
      <c r="D1103" s="264">
        <v>9.3</v>
      </c>
      <c r="E1103" s="264">
        <v>9.3</v>
      </c>
      <c r="F1103" s="264"/>
      <c r="G1103" s="264"/>
      <c r="H1103" s="264"/>
      <c r="I1103" s="264"/>
      <c r="J1103" s="264"/>
      <c r="K1103" s="264"/>
      <c r="L1103" s="264"/>
      <c r="M1103" s="264"/>
      <c r="N1103" s="260"/>
    </row>
    <row r="1104" hidden="1" spans="1:14">
      <c r="A1104" s="258"/>
      <c r="B1104" s="46" t="s">
        <v>1767</v>
      </c>
      <c r="C1104" s="264">
        <v>42.7</v>
      </c>
      <c r="D1104" s="264">
        <v>42.7</v>
      </c>
      <c r="E1104" s="264">
        <v>42.7</v>
      </c>
      <c r="F1104" s="264"/>
      <c r="G1104" s="264"/>
      <c r="H1104" s="264"/>
      <c r="I1104" s="264"/>
      <c r="J1104" s="264"/>
      <c r="K1104" s="264"/>
      <c r="L1104" s="264"/>
      <c r="M1104" s="264"/>
      <c r="N1104" s="260"/>
    </row>
    <row r="1105" hidden="1" spans="1:14">
      <c r="A1105" s="258"/>
      <c r="B1105" s="46" t="s">
        <v>862</v>
      </c>
      <c r="C1105" s="264">
        <v>22.7</v>
      </c>
      <c r="D1105" s="264">
        <v>22.7</v>
      </c>
      <c r="E1105" s="264">
        <v>22.7</v>
      </c>
      <c r="F1105" s="264"/>
      <c r="G1105" s="264"/>
      <c r="H1105" s="264"/>
      <c r="I1105" s="264"/>
      <c r="J1105" s="264"/>
      <c r="K1105" s="264"/>
      <c r="L1105" s="264"/>
      <c r="M1105" s="264"/>
      <c r="N1105" s="260"/>
    </row>
    <row r="1106" hidden="1" spans="1:14">
      <c r="A1106" s="258"/>
      <c r="B1106" s="46" t="s">
        <v>1768</v>
      </c>
      <c r="C1106" s="262">
        <v>0.8</v>
      </c>
      <c r="D1106" s="262">
        <v>0.8</v>
      </c>
      <c r="E1106" s="262">
        <v>0.8</v>
      </c>
      <c r="F1106" s="262"/>
      <c r="G1106" s="262"/>
      <c r="H1106" s="262"/>
      <c r="I1106" s="262"/>
      <c r="J1106" s="262"/>
      <c r="K1106" s="262"/>
      <c r="L1106" s="262"/>
      <c r="M1106" s="262"/>
      <c r="N1106" s="263"/>
    </row>
    <row r="1107" hidden="1" spans="1:14">
      <c r="A1107" s="258"/>
      <c r="B1107" s="46" t="s">
        <v>1769</v>
      </c>
      <c r="C1107" s="264">
        <v>0.1</v>
      </c>
      <c r="D1107" s="264">
        <v>0.1</v>
      </c>
      <c r="E1107" s="264">
        <v>0.1</v>
      </c>
      <c r="F1107" s="264"/>
      <c r="G1107" s="264"/>
      <c r="H1107" s="264"/>
      <c r="I1107" s="264"/>
      <c r="J1107" s="264"/>
      <c r="K1107" s="264"/>
      <c r="L1107" s="264"/>
      <c r="M1107" s="264"/>
      <c r="N1107" s="260"/>
    </row>
    <row r="1108" hidden="1" spans="1:14">
      <c r="A1108" s="258"/>
      <c r="B1108" s="46" t="s">
        <v>865</v>
      </c>
      <c r="C1108" s="264">
        <v>6</v>
      </c>
      <c r="D1108" s="264">
        <v>6</v>
      </c>
      <c r="E1108" s="264">
        <v>6</v>
      </c>
      <c r="F1108" s="264"/>
      <c r="G1108" s="264"/>
      <c r="H1108" s="264"/>
      <c r="I1108" s="264"/>
      <c r="J1108" s="264"/>
      <c r="K1108" s="264"/>
      <c r="L1108" s="264"/>
      <c r="M1108" s="264"/>
      <c r="N1108" s="260"/>
    </row>
    <row r="1109" hidden="1" spans="1:14">
      <c r="A1109" s="258"/>
      <c r="B1109" s="46" t="s">
        <v>1770</v>
      </c>
      <c r="C1109" s="264">
        <v>55.8</v>
      </c>
      <c r="D1109" s="264">
        <v>55.8</v>
      </c>
      <c r="E1109" s="264">
        <v>55.8</v>
      </c>
      <c r="F1109" s="264"/>
      <c r="G1109" s="264"/>
      <c r="H1109" s="264"/>
      <c r="I1109" s="267"/>
      <c r="J1109" s="264"/>
      <c r="K1109" s="264"/>
      <c r="L1109" s="264"/>
      <c r="M1109" s="264"/>
      <c r="N1109" s="260"/>
    </row>
    <row r="1110" hidden="1" spans="1:14">
      <c r="A1110" s="258"/>
      <c r="B1110" s="46" t="s">
        <v>1771</v>
      </c>
      <c r="C1110" s="264">
        <v>20.3</v>
      </c>
      <c r="D1110" s="264">
        <v>20.3</v>
      </c>
      <c r="E1110" s="264">
        <v>20.3</v>
      </c>
      <c r="F1110" s="264"/>
      <c r="G1110" s="264"/>
      <c r="H1110" s="264"/>
      <c r="I1110" s="264"/>
      <c r="J1110" s="264"/>
      <c r="K1110" s="264"/>
      <c r="L1110" s="264"/>
      <c r="M1110" s="264"/>
      <c r="N1110" s="260"/>
    </row>
    <row r="1111" spans="1:14">
      <c r="A1111" s="258" t="s">
        <v>1772</v>
      </c>
      <c r="B1111" s="46" t="s">
        <v>667</v>
      </c>
      <c r="C1111" s="264">
        <v>578.1</v>
      </c>
      <c r="D1111" s="264">
        <v>578.1</v>
      </c>
      <c r="E1111" s="264">
        <v>578.1</v>
      </c>
      <c r="F1111" s="264"/>
      <c r="G1111" s="264"/>
      <c r="H1111" s="264"/>
      <c r="I1111" s="264"/>
      <c r="J1111" s="264"/>
      <c r="K1111" s="264"/>
      <c r="L1111" s="264"/>
      <c r="M1111" s="264"/>
      <c r="N1111" s="263" t="s">
        <v>530</v>
      </c>
    </row>
    <row r="1112" hidden="1" spans="1:14">
      <c r="A1112" s="258"/>
      <c r="B1112" s="46" t="s">
        <v>1773</v>
      </c>
      <c r="C1112" s="264">
        <v>2</v>
      </c>
      <c r="D1112" s="264">
        <v>2</v>
      </c>
      <c r="E1112" s="264">
        <v>2</v>
      </c>
      <c r="F1112" s="264"/>
      <c r="G1112" s="264"/>
      <c r="H1112" s="264"/>
      <c r="I1112" s="264"/>
      <c r="J1112" s="264"/>
      <c r="K1112" s="264"/>
      <c r="L1112" s="264"/>
      <c r="M1112" s="264"/>
      <c r="N1112" s="260"/>
    </row>
    <row r="1113" hidden="1" spans="1:14">
      <c r="A1113" s="258"/>
      <c r="B1113" s="46" t="s">
        <v>865</v>
      </c>
      <c r="C1113" s="264">
        <v>6</v>
      </c>
      <c r="D1113" s="264">
        <v>6</v>
      </c>
      <c r="E1113" s="264">
        <v>6</v>
      </c>
      <c r="F1113" s="264"/>
      <c r="G1113" s="264"/>
      <c r="H1113" s="264"/>
      <c r="I1113" s="264"/>
      <c r="J1113" s="264"/>
      <c r="K1113" s="264"/>
      <c r="L1113" s="264"/>
      <c r="M1113" s="264"/>
      <c r="N1113" s="260"/>
    </row>
    <row r="1114" hidden="1" spans="1:14">
      <c r="A1114" s="258"/>
      <c r="B1114" s="46" t="s">
        <v>1774</v>
      </c>
      <c r="C1114" s="262">
        <v>0.5</v>
      </c>
      <c r="D1114" s="262">
        <v>0.5</v>
      </c>
      <c r="E1114" s="262">
        <v>0.5</v>
      </c>
      <c r="F1114" s="262"/>
      <c r="G1114" s="262"/>
      <c r="H1114" s="262"/>
      <c r="I1114" s="262"/>
      <c r="J1114" s="262"/>
      <c r="K1114" s="262"/>
      <c r="L1114" s="262"/>
      <c r="M1114" s="262"/>
      <c r="N1114" s="263"/>
    </row>
    <row r="1115" hidden="1" spans="1:14">
      <c r="A1115" s="258"/>
      <c r="B1115" s="46" t="s">
        <v>1775</v>
      </c>
      <c r="C1115" s="264">
        <v>99.4</v>
      </c>
      <c r="D1115" s="264">
        <v>99.4</v>
      </c>
      <c r="E1115" s="264">
        <v>99.4</v>
      </c>
      <c r="F1115" s="264"/>
      <c r="G1115" s="264"/>
      <c r="H1115" s="264"/>
      <c r="I1115" s="264"/>
      <c r="J1115" s="264"/>
      <c r="K1115" s="264"/>
      <c r="L1115" s="264"/>
      <c r="M1115" s="264"/>
      <c r="N1115" s="260"/>
    </row>
    <row r="1116" hidden="1" spans="1:14">
      <c r="A1116" s="258"/>
      <c r="B1116" s="46" t="s">
        <v>1776</v>
      </c>
      <c r="C1116" s="264">
        <v>321.8</v>
      </c>
      <c r="D1116" s="264">
        <v>321.8</v>
      </c>
      <c r="E1116" s="264">
        <v>321.8</v>
      </c>
      <c r="F1116" s="264"/>
      <c r="G1116" s="264"/>
      <c r="H1116" s="264"/>
      <c r="I1116" s="264"/>
      <c r="J1116" s="264"/>
      <c r="K1116" s="264"/>
      <c r="L1116" s="264"/>
      <c r="M1116" s="264"/>
      <c r="N1116" s="260"/>
    </row>
    <row r="1117" hidden="1" spans="1:14">
      <c r="A1117" s="258"/>
      <c r="B1117" s="46" t="s">
        <v>862</v>
      </c>
      <c r="C1117" s="264">
        <v>64.7</v>
      </c>
      <c r="D1117" s="264">
        <v>64.7</v>
      </c>
      <c r="E1117" s="264">
        <v>64.7</v>
      </c>
      <c r="F1117" s="264"/>
      <c r="G1117" s="264"/>
      <c r="H1117" s="264"/>
      <c r="I1117" s="264"/>
      <c r="J1117" s="264"/>
      <c r="K1117" s="264"/>
      <c r="L1117" s="264"/>
      <c r="M1117" s="264"/>
      <c r="N1117" s="260"/>
    </row>
    <row r="1118" hidden="1" spans="1:14">
      <c r="A1118" s="258"/>
      <c r="B1118" s="46" t="s">
        <v>1777</v>
      </c>
      <c r="C1118" s="264">
        <v>10.2</v>
      </c>
      <c r="D1118" s="264">
        <v>10.2</v>
      </c>
      <c r="E1118" s="264">
        <v>10.2</v>
      </c>
      <c r="F1118" s="264"/>
      <c r="G1118" s="264"/>
      <c r="H1118" s="264"/>
      <c r="I1118" s="264"/>
      <c r="J1118" s="264"/>
      <c r="K1118" s="264"/>
      <c r="L1118" s="264"/>
      <c r="M1118" s="264"/>
      <c r="N1118" s="260"/>
    </row>
    <row r="1119" hidden="1" spans="1:14">
      <c r="A1119" s="258"/>
      <c r="B1119" s="46" t="s">
        <v>1778</v>
      </c>
      <c r="C1119" s="264">
        <v>6.4</v>
      </c>
      <c r="D1119" s="264">
        <v>6.4</v>
      </c>
      <c r="E1119" s="264">
        <v>6.4</v>
      </c>
      <c r="F1119" s="264"/>
      <c r="G1119" s="264"/>
      <c r="H1119" s="264"/>
      <c r="I1119" s="264"/>
      <c r="J1119" s="264"/>
      <c r="K1119" s="264"/>
      <c r="L1119" s="264"/>
      <c r="M1119" s="264"/>
      <c r="N1119" s="260"/>
    </row>
    <row r="1120" hidden="1" spans="1:14">
      <c r="A1120" s="258"/>
      <c r="B1120" s="46" t="s">
        <v>1779</v>
      </c>
      <c r="C1120" s="264">
        <v>28.1</v>
      </c>
      <c r="D1120" s="264">
        <v>28.1</v>
      </c>
      <c r="E1120" s="264">
        <v>28.1</v>
      </c>
      <c r="F1120" s="264"/>
      <c r="G1120" s="264"/>
      <c r="H1120" s="264"/>
      <c r="I1120" s="264"/>
      <c r="J1120" s="264"/>
      <c r="K1120" s="264"/>
      <c r="L1120" s="264"/>
      <c r="M1120" s="264"/>
      <c r="N1120" s="260"/>
    </row>
    <row r="1121" hidden="1" spans="1:14">
      <c r="A1121" s="258"/>
      <c r="B1121" s="46" t="s">
        <v>1780</v>
      </c>
      <c r="C1121" s="264">
        <v>0.3</v>
      </c>
      <c r="D1121" s="264">
        <v>0.3</v>
      </c>
      <c r="E1121" s="264">
        <v>0.3</v>
      </c>
      <c r="F1121" s="264"/>
      <c r="G1121" s="264"/>
      <c r="H1121" s="264"/>
      <c r="I1121" s="264"/>
      <c r="J1121" s="264"/>
      <c r="K1121" s="264"/>
      <c r="L1121" s="264"/>
      <c r="M1121" s="264"/>
      <c r="N1121" s="260"/>
    </row>
    <row r="1122" hidden="1" spans="1:14">
      <c r="A1122" s="258"/>
      <c r="B1122" s="46" t="s">
        <v>1781</v>
      </c>
      <c r="C1122" s="264">
        <v>38.6</v>
      </c>
      <c r="D1122" s="264">
        <v>38.6</v>
      </c>
      <c r="E1122" s="264">
        <v>38.6</v>
      </c>
      <c r="F1122" s="264"/>
      <c r="G1122" s="264"/>
      <c r="H1122" s="264"/>
      <c r="I1122" s="264"/>
      <c r="J1122" s="264"/>
      <c r="K1122" s="264"/>
      <c r="L1122" s="264"/>
      <c r="M1122" s="264"/>
      <c r="N1122" s="260"/>
    </row>
    <row r="1123" spans="1:14">
      <c r="A1123" s="258" t="s">
        <v>1782</v>
      </c>
      <c r="B1123" s="46" t="s">
        <v>668</v>
      </c>
      <c r="C1123" s="264">
        <v>474.2</v>
      </c>
      <c r="D1123" s="264">
        <v>474.2</v>
      </c>
      <c r="E1123" s="264">
        <v>474.2</v>
      </c>
      <c r="F1123" s="264"/>
      <c r="G1123" s="264"/>
      <c r="H1123" s="264"/>
      <c r="I1123" s="264"/>
      <c r="J1123" s="264"/>
      <c r="K1123" s="264"/>
      <c r="L1123" s="264"/>
      <c r="M1123" s="264"/>
      <c r="N1123" s="263" t="s">
        <v>530</v>
      </c>
    </row>
    <row r="1124" hidden="1" spans="1:14">
      <c r="A1124" s="258"/>
      <c r="B1124" s="46" t="s">
        <v>1783</v>
      </c>
      <c r="C1124" s="264">
        <v>17.1</v>
      </c>
      <c r="D1124" s="264">
        <v>17.1</v>
      </c>
      <c r="E1124" s="264">
        <v>17.1</v>
      </c>
      <c r="F1124" s="264"/>
      <c r="G1124" s="264"/>
      <c r="H1124" s="264"/>
      <c r="I1124" s="264"/>
      <c r="J1124" s="264"/>
      <c r="K1124" s="264"/>
      <c r="L1124" s="264"/>
      <c r="M1124" s="264"/>
      <c r="N1124" s="260"/>
    </row>
    <row r="1125" hidden="1" spans="1:14">
      <c r="A1125" s="258"/>
      <c r="B1125" s="46" t="s">
        <v>862</v>
      </c>
      <c r="C1125" s="264">
        <v>165.4</v>
      </c>
      <c r="D1125" s="264">
        <v>165.4</v>
      </c>
      <c r="E1125" s="264">
        <v>165.4</v>
      </c>
      <c r="F1125" s="264"/>
      <c r="G1125" s="264"/>
      <c r="H1125" s="264"/>
      <c r="I1125" s="264"/>
      <c r="J1125" s="264"/>
      <c r="K1125" s="264"/>
      <c r="L1125" s="264"/>
      <c r="M1125" s="264"/>
      <c r="N1125" s="260"/>
    </row>
    <row r="1126" hidden="1" spans="1:14">
      <c r="A1126" s="258"/>
      <c r="B1126" s="46" t="s">
        <v>1784</v>
      </c>
      <c r="C1126" s="262">
        <v>169.6</v>
      </c>
      <c r="D1126" s="262">
        <v>169.6</v>
      </c>
      <c r="E1126" s="262">
        <v>169.6</v>
      </c>
      <c r="F1126" s="262"/>
      <c r="G1126" s="262"/>
      <c r="H1126" s="262"/>
      <c r="I1126" s="262"/>
      <c r="J1126" s="262"/>
      <c r="K1126" s="262"/>
      <c r="L1126" s="262"/>
      <c r="M1126" s="262"/>
      <c r="N1126" s="263"/>
    </row>
    <row r="1127" hidden="1" spans="1:14">
      <c r="A1127" s="258"/>
      <c r="B1127" s="46" t="s">
        <v>1785</v>
      </c>
      <c r="C1127" s="264">
        <v>1.3</v>
      </c>
      <c r="D1127" s="264">
        <v>1.3</v>
      </c>
      <c r="E1127" s="264">
        <v>1.3</v>
      </c>
      <c r="F1127" s="264"/>
      <c r="G1127" s="264"/>
      <c r="H1127" s="264"/>
      <c r="I1127" s="264"/>
      <c r="J1127" s="264"/>
      <c r="K1127" s="264"/>
      <c r="L1127" s="264"/>
      <c r="M1127" s="264"/>
      <c r="N1127" s="260"/>
    </row>
    <row r="1128" hidden="1" spans="1:14">
      <c r="A1128" s="258"/>
      <c r="B1128" s="46" t="s">
        <v>865</v>
      </c>
      <c r="C1128" s="264">
        <v>4</v>
      </c>
      <c r="D1128" s="264">
        <v>4</v>
      </c>
      <c r="E1128" s="264">
        <v>4</v>
      </c>
      <c r="F1128" s="264"/>
      <c r="G1128" s="264"/>
      <c r="H1128" s="264"/>
      <c r="I1128" s="264"/>
      <c r="J1128" s="264"/>
      <c r="K1128" s="264"/>
      <c r="L1128" s="264"/>
      <c r="M1128" s="264"/>
      <c r="N1128" s="260"/>
    </row>
    <row r="1129" hidden="1" spans="1:14">
      <c r="A1129" s="258"/>
      <c r="B1129" s="46" t="s">
        <v>1786</v>
      </c>
      <c r="C1129" s="264">
        <v>20.4</v>
      </c>
      <c r="D1129" s="264">
        <v>20.4</v>
      </c>
      <c r="E1129" s="264">
        <v>20.4</v>
      </c>
      <c r="F1129" s="264"/>
      <c r="G1129" s="264"/>
      <c r="H1129" s="264"/>
      <c r="I1129" s="264"/>
      <c r="J1129" s="264"/>
      <c r="K1129" s="264"/>
      <c r="L1129" s="264"/>
      <c r="M1129" s="264"/>
      <c r="N1129" s="260"/>
    </row>
    <row r="1130" hidden="1" spans="1:14">
      <c r="A1130" s="258"/>
      <c r="B1130" s="46" t="s">
        <v>1787</v>
      </c>
      <c r="C1130" s="264">
        <v>82.6</v>
      </c>
      <c r="D1130" s="264">
        <v>82.6</v>
      </c>
      <c r="E1130" s="264">
        <v>82.6</v>
      </c>
      <c r="F1130" s="264"/>
      <c r="G1130" s="264"/>
      <c r="H1130" s="264"/>
      <c r="I1130" s="264"/>
      <c r="J1130" s="264"/>
      <c r="K1130" s="264"/>
      <c r="L1130" s="264"/>
      <c r="M1130" s="264"/>
      <c r="N1130" s="260"/>
    </row>
    <row r="1131" hidden="1" spans="1:14">
      <c r="A1131" s="258"/>
      <c r="B1131" s="46" t="s">
        <v>1788</v>
      </c>
      <c r="C1131" s="264">
        <v>2</v>
      </c>
      <c r="D1131" s="264">
        <v>2</v>
      </c>
      <c r="E1131" s="264">
        <v>2</v>
      </c>
      <c r="F1131" s="264"/>
      <c r="G1131" s="264"/>
      <c r="H1131" s="264"/>
      <c r="I1131" s="264"/>
      <c r="J1131" s="264"/>
      <c r="K1131" s="264"/>
      <c r="L1131" s="264"/>
      <c r="M1131" s="264"/>
      <c r="N1131" s="260"/>
    </row>
    <row r="1132" hidden="1" spans="1:14">
      <c r="A1132" s="258"/>
      <c r="B1132" s="46" t="s">
        <v>1789</v>
      </c>
      <c r="C1132" s="264">
        <v>2.6</v>
      </c>
      <c r="D1132" s="264">
        <v>2.6</v>
      </c>
      <c r="E1132" s="264">
        <v>2.6</v>
      </c>
      <c r="F1132" s="264"/>
      <c r="G1132" s="264"/>
      <c r="H1132" s="264"/>
      <c r="I1132" s="264"/>
      <c r="J1132" s="264"/>
      <c r="K1132" s="264"/>
      <c r="L1132" s="264"/>
      <c r="M1132" s="264"/>
      <c r="N1132" s="260"/>
    </row>
    <row r="1133" hidden="1" spans="1:14">
      <c r="A1133" s="258"/>
      <c r="B1133" s="46" t="s">
        <v>1790</v>
      </c>
      <c r="C1133" s="264">
        <v>3.4</v>
      </c>
      <c r="D1133" s="264">
        <v>3.4</v>
      </c>
      <c r="E1133" s="264">
        <v>3.4</v>
      </c>
      <c r="F1133" s="264"/>
      <c r="G1133" s="264"/>
      <c r="H1133" s="264"/>
      <c r="I1133" s="264"/>
      <c r="J1133" s="264"/>
      <c r="K1133" s="264"/>
      <c r="L1133" s="264"/>
      <c r="M1133" s="264"/>
      <c r="N1133" s="260"/>
    </row>
    <row r="1134" hidden="1" spans="1:14">
      <c r="A1134" s="258"/>
      <c r="B1134" s="46" t="s">
        <v>1791</v>
      </c>
      <c r="C1134" s="264">
        <v>5.7</v>
      </c>
      <c r="D1134" s="264">
        <v>5.7</v>
      </c>
      <c r="E1134" s="264">
        <v>5.7</v>
      </c>
      <c r="F1134" s="264"/>
      <c r="G1134" s="264"/>
      <c r="H1134" s="264"/>
      <c r="I1134" s="264"/>
      <c r="J1134" s="264"/>
      <c r="K1134" s="264"/>
      <c r="L1134" s="264"/>
      <c r="M1134" s="264"/>
      <c r="N1134" s="260"/>
    </row>
    <row r="1135" spans="1:14">
      <c r="A1135" s="258" t="s">
        <v>669</v>
      </c>
      <c r="B1135" s="46" t="s">
        <v>670</v>
      </c>
      <c r="C1135" s="264">
        <v>48.2</v>
      </c>
      <c r="D1135" s="264">
        <v>48.2</v>
      </c>
      <c r="E1135" s="264">
        <v>48.2</v>
      </c>
      <c r="F1135" s="264"/>
      <c r="G1135" s="264"/>
      <c r="H1135" s="264"/>
      <c r="I1135" s="264"/>
      <c r="J1135" s="264"/>
      <c r="K1135" s="264"/>
      <c r="L1135" s="264"/>
      <c r="M1135" s="264"/>
      <c r="N1135" s="263" t="s">
        <v>530</v>
      </c>
    </row>
    <row r="1136" hidden="1" spans="1:14">
      <c r="A1136" s="258"/>
      <c r="B1136" s="265" t="s">
        <v>1076</v>
      </c>
      <c r="C1136" s="264">
        <v>3</v>
      </c>
      <c r="D1136" s="264">
        <v>3</v>
      </c>
      <c r="E1136" s="264">
        <v>3</v>
      </c>
      <c r="F1136" s="264"/>
      <c r="G1136" s="264"/>
      <c r="H1136" s="264"/>
      <c r="I1136" s="264"/>
      <c r="J1136" s="264"/>
      <c r="K1136" s="264"/>
      <c r="L1136" s="264"/>
      <c r="M1136" s="264"/>
      <c r="N1136" s="260"/>
    </row>
    <row r="1137" hidden="1" spans="1:14">
      <c r="A1137" s="258"/>
      <c r="B1137" s="265" t="s">
        <v>1077</v>
      </c>
      <c r="C1137" s="264">
        <v>0.7</v>
      </c>
      <c r="D1137" s="264">
        <v>0.7</v>
      </c>
      <c r="E1137" s="264">
        <v>0.7</v>
      </c>
      <c r="F1137" s="264"/>
      <c r="G1137" s="264"/>
      <c r="H1137" s="264"/>
      <c r="I1137" s="264"/>
      <c r="J1137" s="264"/>
      <c r="K1137" s="264"/>
      <c r="L1137" s="264"/>
      <c r="M1137" s="264"/>
      <c r="N1137" s="260"/>
    </row>
    <row r="1138" hidden="1" spans="1:14">
      <c r="A1138" s="258"/>
      <c r="B1138" s="265" t="s">
        <v>1075</v>
      </c>
      <c r="C1138" s="264">
        <v>6.9</v>
      </c>
      <c r="D1138" s="264">
        <v>6.9</v>
      </c>
      <c r="E1138" s="264">
        <v>6.9</v>
      </c>
      <c r="F1138" s="264"/>
      <c r="G1138" s="264"/>
      <c r="H1138" s="264"/>
      <c r="I1138" s="264"/>
      <c r="J1138" s="264"/>
      <c r="K1138" s="264"/>
      <c r="L1138" s="264"/>
      <c r="M1138" s="264"/>
      <c r="N1138" s="260"/>
    </row>
    <row r="1139" hidden="1" spans="1:14">
      <c r="A1139" s="258"/>
      <c r="B1139" s="266" t="s">
        <v>1073</v>
      </c>
      <c r="C1139" s="262">
        <v>25</v>
      </c>
      <c r="D1139" s="262">
        <v>25</v>
      </c>
      <c r="E1139" s="262">
        <v>25</v>
      </c>
      <c r="F1139" s="262"/>
      <c r="G1139" s="262"/>
      <c r="H1139" s="262"/>
      <c r="I1139" s="262"/>
      <c r="J1139" s="262"/>
      <c r="K1139" s="262"/>
      <c r="L1139" s="262"/>
      <c r="M1139" s="262"/>
      <c r="N1139" s="263"/>
    </row>
    <row r="1140" hidden="1" spans="1:14">
      <c r="A1140" s="258"/>
      <c r="B1140" s="265" t="s">
        <v>1074</v>
      </c>
      <c r="C1140" s="264">
        <v>12.2</v>
      </c>
      <c r="D1140" s="264">
        <v>12.2</v>
      </c>
      <c r="E1140" s="264">
        <v>12.2</v>
      </c>
      <c r="F1140" s="264"/>
      <c r="G1140" s="264"/>
      <c r="H1140" s="264"/>
      <c r="I1140" s="264"/>
      <c r="J1140" s="264"/>
      <c r="K1140" s="264"/>
      <c r="L1140" s="264"/>
      <c r="M1140" s="264"/>
      <c r="N1140" s="260"/>
    </row>
    <row r="1141" hidden="1" spans="1:14">
      <c r="A1141" s="258"/>
      <c r="B1141" s="265" t="s">
        <v>1078</v>
      </c>
      <c r="C1141" s="264">
        <v>0.5</v>
      </c>
      <c r="D1141" s="264">
        <v>0.5</v>
      </c>
      <c r="E1141" s="264">
        <v>0.5</v>
      </c>
      <c r="F1141" s="264"/>
      <c r="G1141" s="264"/>
      <c r="H1141" s="264"/>
      <c r="I1141" s="264"/>
      <c r="J1141" s="264"/>
      <c r="K1141" s="264"/>
      <c r="L1141" s="264"/>
      <c r="M1141" s="264"/>
      <c r="N1141" s="260"/>
    </row>
    <row r="1142" spans="1:14">
      <c r="A1142" s="258"/>
      <c r="B1142" s="259" t="s">
        <v>671</v>
      </c>
      <c r="C1142" s="245">
        <v>150930</v>
      </c>
      <c r="D1142" s="245">
        <v>146092</v>
      </c>
      <c r="E1142" s="245">
        <v>143972</v>
      </c>
      <c r="F1142" s="245">
        <v>2120</v>
      </c>
      <c r="G1142" s="245">
        <v>4838</v>
      </c>
      <c r="H1142" s="245"/>
      <c r="I1142" s="245"/>
      <c r="J1142" s="245"/>
      <c r="K1142" s="245"/>
      <c r="L1142" s="245"/>
      <c r="M1142" s="245"/>
      <c r="N1142" s="261" t="s">
        <v>530</v>
      </c>
    </row>
    <row r="1143" spans="1:14">
      <c r="A1143" s="258" t="s">
        <v>1792</v>
      </c>
      <c r="B1143" s="46" t="s">
        <v>672</v>
      </c>
      <c r="C1143" s="262">
        <v>453.9</v>
      </c>
      <c r="D1143" s="262">
        <v>453.9</v>
      </c>
      <c r="E1143" s="262">
        <v>453.9</v>
      </c>
      <c r="F1143" s="262"/>
      <c r="G1143" s="262"/>
      <c r="H1143" s="262"/>
      <c r="I1143" s="262"/>
      <c r="J1143" s="262"/>
      <c r="K1143" s="262"/>
      <c r="L1143" s="262"/>
      <c r="M1143" s="262"/>
      <c r="N1143" s="263" t="s">
        <v>530</v>
      </c>
    </row>
    <row r="1144" hidden="1" spans="1:14">
      <c r="A1144" s="258"/>
      <c r="B1144" s="46" t="s">
        <v>1793</v>
      </c>
      <c r="C1144" s="264">
        <v>4.9</v>
      </c>
      <c r="D1144" s="264">
        <v>4.9</v>
      </c>
      <c r="E1144" s="264">
        <v>4.9</v>
      </c>
      <c r="F1144" s="264"/>
      <c r="G1144" s="264"/>
      <c r="H1144" s="264"/>
      <c r="I1144" s="264"/>
      <c r="J1144" s="264"/>
      <c r="K1144" s="264"/>
      <c r="L1144" s="264"/>
      <c r="M1144" s="264"/>
      <c r="N1144" s="260"/>
    </row>
    <row r="1145" hidden="1" spans="1:14">
      <c r="A1145" s="258"/>
      <c r="B1145" s="46" t="s">
        <v>1794</v>
      </c>
      <c r="C1145" s="264">
        <v>22</v>
      </c>
      <c r="D1145" s="264">
        <v>22</v>
      </c>
      <c r="E1145" s="264">
        <v>22</v>
      </c>
      <c r="F1145" s="264"/>
      <c r="G1145" s="264"/>
      <c r="H1145" s="264"/>
      <c r="I1145" s="264"/>
      <c r="J1145" s="264"/>
      <c r="K1145" s="264"/>
      <c r="L1145" s="264"/>
      <c r="M1145" s="264"/>
      <c r="N1145" s="260"/>
    </row>
    <row r="1146" hidden="1" spans="1:14">
      <c r="A1146" s="258"/>
      <c r="B1146" s="46" t="s">
        <v>1795</v>
      </c>
      <c r="C1146" s="264">
        <v>76.3</v>
      </c>
      <c r="D1146" s="264">
        <v>76.3</v>
      </c>
      <c r="E1146" s="264">
        <v>76.3</v>
      </c>
      <c r="F1146" s="264"/>
      <c r="G1146" s="264"/>
      <c r="H1146" s="264"/>
      <c r="I1146" s="264"/>
      <c r="J1146" s="264"/>
      <c r="K1146" s="264"/>
      <c r="L1146" s="264"/>
      <c r="M1146" s="264"/>
      <c r="N1146" s="260"/>
    </row>
    <row r="1147" hidden="1" spans="1:14">
      <c r="A1147" s="258"/>
      <c r="B1147" s="46" t="s">
        <v>865</v>
      </c>
      <c r="C1147" s="264">
        <v>6</v>
      </c>
      <c r="D1147" s="264">
        <v>6</v>
      </c>
      <c r="E1147" s="264">
        <v>6</v>
      </c>
      <c r="F1147" s="264"/>
      <c r="G1147" s="264"/>
      <c r="H1147" s="264"/>
      <c r="I1147" s="264"/>
      <c r="J1147" s="264"/>
      <c r="K1147" s="264"/>
      <c r="L1147" s="264"/>
      <c r="M1147" s="264"/>
      <c r="N1147" s="260"/>
    </row>
    <row r="1148" hidden="1" spans="1:14">
      <c r="A1148" s="258"/>
      <c r="B1148" s="46" t="s">
        <v>1796</v>
      </c>
      <c r="C1148" s="264">
        <v>1.7</v>
      </c>
      <c r="D1148" s="264">
        <v>1.7</v>
      </c>
      <c r="E1148" s="264">
        <v>1.7</v>
      </c>
      <c r="F1148" s="264"/>
      <c r="G1148" s="264"/>
      <c r="H1148" s="264"/>
      <c r="I1148" s="264"/>
      <c r="J1148" s="264"/>
      <c r="K1148" s="264"/>
      <c r="L1148" s="264"/>
      <c r="M1148" s="264"/>
      <c r="N1148" s="260"/>
    </row>
    <row r="1149" hidden="1" spans="1:14">
      <c r="A1149" s="258"/>
      <c r="B1149" s="46" t="s">
        <v>1797</v>
      </c>
      <c r="C1149" s="264">
        <v>0.4</v>
      </c>
      <c r="D1149" s="264">
        <v>0.4</v>
      </c>
      <c r="E1149" s="264">
        <v>0.4</v>
      </c>
      <c r="F1149" s="264"/>
      <c r="G1149" s="264"/>
      <c r="H1149" s="264"/>
      <c r="I1149" s="264"/>
      <c r="J1149" s="264"/>
      <c r="K1149" s="264"/>
      <c r="L1149" s="264"/>
      <c r="M1149" s="264"/>
      <c r="N1149" s="260"/>
    </row>
    <row r="1150" hidden="1" spans="1:14">
      <c r="A1150" s="258"/>
      <c r="B1150" s="46" t="s">
        <v>1798</v>
      </c>
      <c r="C1150" s="264">
        <v>29.3</v>
      </c>
      <c r="D1150" s="264">
        <v>29.3</v>
      </c>
      <c r="E1150" s="264">
        <v>29.3</v>
      </c>
      <c r="F1150" s="264"/>
      <c r="G1150" s="264"/>
      <c r="H1150" s="264"/>
      <c r="I1150" s="264"/>
      <c r="J1150" s="264"/>
      <c r="K1150" s="264"/>
      <c r="L1150" s="264"/>
      <c r="M1150" s="264"/>
      <c r="N1150" s="260"/>
    </row>
    <row r="1151" hidden="1" spans="1:14">
      <c r="A1151" s="258"/>
      <c r="B1151" s="46" t="s">
        <v>1799</v>
      </c>
      <c r="C1151" s="264">
        <v>10.1</v>
      </c>
      <c r="D1151" s="264">
        <v>10.1</v>
      </c>
      <c r="E1151" s="264">
        <v>10.1</v>
      </c>
      <c r="F1151" s="264"/>
      <c r="G1151" s="264"/>
      <c r="H1151" s="264"/>
      <c r="I1151" s="264"/>
      <c r="J1151" s="264"/>
      <c r="K1151" s="264"/>
      <c r="L1151" s="264"/>
      <c r="M1151" s="264"/>
      <c r="N1151" s="260"/>
    </row>
    <row r="1152" hidden="1" spans="1:14">
      <c r="A1152" s="258"/>
      <c r="B1152" s="46" t="s">
        <v>862</v>
      </c>
      <c r="C1152" s="264">
        <v>56.9</v>
      </c>
      <c r="D1152" s="264">
        <v>56.9</v>
      </c>
      <c r="E1152" s="264">
        <v>56.9</v>
      </c>
      <c r="F1152" s="264"/>
      <c r="G1152" s="264"/>
      <c r="H1152" s="264"/>
      <c r="I1152" s="264"/>
      <c r="J1152" s="264"/>
      <c r="K1152" s="264"/>
      <c r="L1152" s="264"/>
      <c r="M1152" s="264"/>
      <c r="N1152" s="260"/>
    </row>
    <row r="1153" hidden="1" spans="1:14">
      <c r="A1153" s="258"/>
      <c r="B1153" s="46" t="s">
        <v>1800</v>
      </c>
      <c r="C1153" s="264">
        <v>2.2</v>
      </c>
      <c r="D1153" s="264">
        <v>2.2</v>
      </c>
      <c r="E1153" s="264">
        <v>2.2</v>
      </c>
      <c r="F1153" s="264"/>
      <c r="G1153" s="264"/>
      <c r="H1153" s="264"/>
      <c r="I1153" s="264"/>
      <c r="J1153" s="264"/>
      <c r="K1153" s="264"/>
      <c r="L1153" s="264"/>
      <c r="M1153" s="264"/>
      <c r="N1153" s="260"/>
    </row>
    <row r="1154" hidden="1" spans="1:14">
      <c r="A1154" s="258"/>
      <c r="B1154" s="46" t="s">
        <v>1801</v>
      </c>
      <c r="C1154" s="264">
        <v>244.2</v>
      </c>
      <c r="D1154" s="264">
        <v>244.2</v>
      </c>
      <c r="E1154" s="264">
        <v>244.2</v>
      </c>
      <c r="F1154" s="264"/>
      <c r="G1154" s="264"/>
      <c r="H1154" s="264"/>
      <c r="I1154" s="264"/>
      <c r="J1154" s="264"/>
      <c r="K1154" s="264"/>
      <c r="L1154" s="264"/>
      <c r="M1154" s="264"/>
      <c r="N1154" s="260"/>
    </row>
    <row r="1155" spans="1:14">
      <c r="A1155" s="258" t="s">
        <v>1802</v>
      </c>
      <c r="B1155" s="46" t="s">
        <v>673</v>
      </c>
      <c r="C1155" s="262">
        <v>518.7</v>
      </c>
      <c r="D1155" s="262">
        <v>518.7</v>
      </c>
      <c r="E1155" s="262">
        <v>518.7</v>
      </c>
      <c r="F1155" s="262"/>
      <c r="G1155" s="262"/>
      <c r="H1155" s="262"/>
      <c r="I1155" s="262"/>
      <c r="J1155" s="262"/>
      <c r="K1155" s="262"/>
      <c r="L1155" s="262"/>
      <c r="M1155" s="262"/>
      <c r="N1155" s="263" t="s">
        <v>530</v>
      </c>
    </row>
    <row r="1156" hidden="1" spans="1:14">
      <c r="A1156" s="258"/>
      <c r="B1156" s="46" t="s">
        <v>862</v>
      </c>
      <c r="C1156" s="264">
        <v>101.9</v>
      </c>
      <c r="D1156" s="264">
        <v>101.9</v>
      </c>
      <c r="E1156" s="264">
        <v>101.9</v>
      </c>
      <c r="F1156" s="264"/>
      <c r="G1156" s="264"/>
      <c r="H1156" s="264"/>
      <c r="I1156" s="264"/>
      <c r="J1156" s="264"/>
      <c r="K1156" s="264"/>
      <c r="L1156" s="264"/>
      <c r="M1156" s="264"/>
      <c r="N1156" s="260"/>
    </row>
    <row r="1157" hidden="1" spans="1:14">
      <c r="A1157" s="258"/>
      <c r="B1157" s="46" t="s">
        <v>1803</v>
      </c>
      <c r="C1157" s="264">
        <v>3.4</v>
      </c>
      <c r="D1157" s="264">
        <v>3.4</v>
      </c>
      <c r="E1157" s="264">
        <v>3.4</v>
      </c>
      <c r="F1157" s="264"/>
      <c r="G1157" s="264"/>
      <c r="H1157" s="264"/>
      <c r="I1157" s="264"/>
      <c r="J1157" s="264"/>
      <c r="K1157" s="264"/>
      <c r="L1157" s="264"/>
      <c r="M1157" s="264"/>
      <c r="N1157" s="260"/>
    </row>
    <row r="1158" hidden="1" spans="1:14">
      <c r="A1158" s="258"/>
      <c r="B1158" s="46" t="s">
        <v>1804</v>
      </c>
      <c r="C1158" s="264">
        <v>0.8</v>
      </c>
      <c r="D1158" s="264">
        <v>0.8</v>
      </c>
      <c r="E1158" s="264">
        <v>0.8</v>
      </c>
      <c r="F1158" s="264"/>
      <c r="G1158" s="264"/>
      <c r="H1158" s="264"/>
      <c r="I1158" s="264"/>
      <c r="J1158" s="264"/>
      <c r="K1158" s="264"/>
      <c r="L1158" s="264"/>
      <c r="M1158" s="264"/>
      <c r="N1158" s="260"/>
    </row>
    <row r="1159" hidden="1" spans="1:14">
      <c r="A1159" s="258"/>
      <c r="B1159" s="46" t="s">
        <v>1805</v>
      </c>
      <c r="C1159" s="264">
        <v>12.2</v>
      </c>
      <c r="D1159" s="264">
        <v>12.2</v>
      </c>
      <c r="E1159" s="264">
        <v>12.2</v>
      </c>
      <c r="F1159" s="264"/>
      <c r="G1159" s="264"/>
      <c r="H1159" s="264"/>
      <c r="I1159" s="264"/>
      <c r="J1159" s="264"/>
      <c r="K1159" s="264"/>
      <c r="L1159" s="264"/>
      <c r="M1159" s="264"/>
      <c r="N1159" s="260"/>
    </row>
    <row r="1160" hidden="1" spans="1:14">
      <c r="A1160" s="258"/>
      <c r="B1160" s="46" t="s">
        <v>1806</v>
      </c>
      <c r="C1160" s="264">
        <v>245.6</v>
      </c>
      <c r="D1160" s="264">
        <v>245.6</v>
      </c>
      <c r="E1160" s="264">
        <v>245.6</v>
      </c>
      <c r="F1160" s="264"/>
      <c r="G1160" s="264"/>
      <c r="H1160" s="264"/>
      <c r="I1160" s="264"/>
      <c r="J1160" s="264"/>
      <c r="K1160" s="264"/>
      <c r="L1160" s="264"/>
      <c r="M1160" s="264"/>
      <c r="N1160" s="260"/>
    </row>
    <row r="1161" hidden="1" spans="1:14">
      <c r="A1161" s="258"/>
      <c r="B1161" s="46" t="s">
        <v>1807</v>
      </c>
      <c r="C1161" s="264">
        <v>87.7</v>
      </c>
      <c r="D1161" s="264">
        <v>87.7</v>
      </c>
      <c r="E1161" s="264">
        <v>87.7</v>
      </c>
      <c r="F1161" s="264"/>
      <c r="G1161" s="264"/>
      <c r="H1161" s="264"/>
      <c r="I1161" s="264"/>
      <c r="J1161" s="264"/>
      <c r="K1161" s="264"/>
      <c r="L1161" s="264"/>
      <c r="M1161" s="264"/>
      <c r="N1161" s="260"/>
    </row>
    <row r="1162" hidden="1" spans="1:14">
      <c r="A1162" s="258"/>
      <c r="B1162" s="46" t="s">
        <v>1808</v>
      </c>
      <c r="C1162" s="264">
        <v>29.5</v>
      </c>
      <c r="D1162" s="264">
        <v>29.5</v>
      </c>
      <c r="E1162" s="264">
        <v>29.5</v>
      </c>
      <c r="F1162" s="264"/>
      <c r="G1162" s="264"/>
      <c r="H1162" s="264"/>
      <c r="I1162" s="264"/>
      <c r="J1162" s="264"/>
      <c r="K1162" s="264"/>
      <c r="L1162" s="264"/>
      <c r="M1162" s="264"/>
      <c r="N1162" s="260"/>
    </row>
    <row r="1163" hidden="1" spans="1:14">
      <c r="A1163" s="258"/>
      <c r="B1163" s="46" t="s">
        <v>865</v>
      </c>
      <c r="C1163" s="264">
        <v>8</v>
      </c>
      <c r="D1163" s="264">
        <v>8</v>
      </c>
      <c r="E1163" s="264">
        <v>8</v>
      </c>
      <c r="F1163" s="264"/>
      <c r="G1163" s="264"/>
      <c r="H1163" s="264"/>
      <c r="I1163" s="264"/>
      <c r="J1163" s="264"/>
      <c r="K1163" s="264"/>
      <c r="L1163" s="264"/>
      <c r="M1163" s="264"/>
      <c r="N1163" s="260"/>
    </row>
    <row r="1164" hidden="1" spans="1:14">
      <c r="A1164" s="258"/>
      <c r="B1164" s="46" t="s">
        <v>1809</v>
      </c>
      <c r="C1164" s="264">
        <v>20.7</v>
      </c>
      <c r="D1164" s="264">
        <v>20.7</v>
      </c>
      <c r="E1164" s="264">
        <v>20.7</v>
      </c>
      <c r="F1164" s="264"/>
      <c r="G1164" s="264"/>
      <c r="H1164" s="264"/>
      <c r="I1164" s="264"/>
      <c r="J1164" s="264"/>
      <c r="K1164" s="264"/>
      <c r="L1164" s="264"/>
      <c r="M1164" s="264"/>
      <c r="N1164" s="260"/>
    </row>
    <row r="1165" hidden="1" spans="1:14">
      <c r="A1165" s="258"/>
      <c r="B1165" s="46" t="s">
        <v>1810</v>
      </c>
      <c r="C1165" s="264">
        <v>4.9</v>
      </c>
      <c r="D1165" s="264">
        <v>4.9</v>
      </c>
      <c r="E1165" s="264">
        <v>4.9</v>
      </c>
      <c r="F1165" s="264"/>
      <c r="G1165" s="264"/>
      <c r="H1165" s="264"/>
      <c r="I1165" s="264"/>
      <c r="J1165" s="264"/>
      <c r="K1165" s="264"/>
      <c r="L1165" s="264"/>
      <c r="M1165" s="264"/>
      <c r="N1165" s="260"/>
    </row>
    <row r="1166" hidden="1" spans="1:14">
      <c r="A1166" s="258"/>
      <c r="B1166" s="46" t="s">
        <v>1811</v>
      </c>
      <c r="C1166" s="264">
        <v>4</v>
      </c>
      <c r="D1166" s="264">
        <v>4</v>
      </c>
      <c r="E1166" s="264">
        <v>4</v>
      </c>
      <c r="F1166" s="264"/>
      <c r="G1166" s="264"/>
      <c r="H1166" s="264"/>
      <c r="I1166" s="264"/>
      <c r="J1166" s="264"/>
      <c r="K1166" s="264"/>
      <c r="L1166" s="264"/>
      <c r="M1166" s="264"/>
      <c r="N1166" s="260"/>
    </row>
    <row r="1167" spans="1:14">
      <c r="A1167" s="258" t="s">
        <v>1812</v>
      </c>
      <c r="B1167" s="46" t="s">
        <v>674</v>
      </c>
      <c r="C1167" s="264">
        <v>364.6</v>
      </c>
      <c r="D1167" s="264">
        <v>364.6</v>
      </c>
      <c r="E1167" s="264">
        <v>364.6</v>
      </c>
      <c r="F1167" s="264"/>
      <c r="G1167" s="264"/>
      <c r="H1167" s="264"/>
      <c r="I1167" s="264"/>
      <c r="J1167" s="264"/>
      <c r="K1167" s="264"/>
      <c r="L1167" s="264"/>
      <c r="M1167" s="264"/>
      <c r="N1167" s="263" t="s">
        <v>530</v>
      </c>
    </row>
    <row r="1168" hidden="1" spans="1:14">
      <c r="A1168" s="258"/>
      <c r="B1168" s="46" t="s">
        <v>1813</v>
      </c>
      <c r="C1168" s="264">
        <v>14.6</v>
      </c>
      <c r="D1168" s="264">
        <v>14.6</v>
      </c>
      <c r="E1168" s="264">
        <v>14.6</v>
      </c>
      <c r="F1168" s="264"/>
      <c r="G1168" s="264"/>
      <c r="H1168" s="264"/>
      <c r="I1168" s="264"/>
      <c r="J1168" s="264"/>
      <c r="K1168" s="264"/>
      <c r="L1168" s="264"/>
      <c r="M1168" s="264"/>
      <c r="N1168" s="260"/>
    </row>
    <row r="1169" hidden="1" spans="1:14">
      <c r="A1169" s="258"/>
      <c r="B1169" s="46" t="s">
        <v>1814</v>
      </c>
      <c r="C1169" s="262">
        <v>27.9</v>
      </c>
      <c r="D1169" s="262">
        <v>27.9</v>
      </c>
      <c r="E1169" s="262">
        <v>27.9</v>
      </c>
      <c r="F1169" s="262"/>
      <c r="G1169" s="262"/>
      <c r="H1169" s="262"/>
      <c r="I1169" s="262"/>
      <c r="J1169" s="262"/>
      <c r="K1169" s="262"/>
      <c r="L1169" s="262"/>
      <c r="M1169" s="262"/>
      <c r="N1169" s="263"/>
    </row>
    <row r="1170" hidden="1" spans="1:14">
      <c r="A1170" s="258"/>
      <c r="B1170" s="46" t="s">
        <v>865</v>
      </c>
      <c r="C1170" s="264">
        <v>2</v>
      </c>
      <c r="D1170" s="264">
        <v>2</v>
      </c>
      <c r="E1170" s="264">
        <v>2</v>
      </c>
      <c r="F1170" s="264"/>
      <c r="G1170" s="264"/>
      <c r="H1170" s="264"/>
      <c r="I1170" s="264"/>
      <c r="J1170" s="264"/>
      <c r="K1170" s="264"/>
      <c r="L1170" s="264"/>
      <c r="M1170" s="264"/>
      <c r="N1170" s="260"/>
    </row>
    <row r="1171" hidden="1" spans="1:14">
      <c r="A1171" s="258"/>
      <c r="B1171" s="46" t="s">
        <v>862</v>
      </c>
      <c r="C1171" s="264">
        <v>11.7</v>
      </c>
      <c r="D1171" s="264">
        <v>11.7</v>
      </c>
      <c r="E1171" s="264">
        <v>11.7</v>
      </c>
      <c r="F1171" s="264"/>
      <c r="G1171" s="264"/>
      <c r="H1171" s="264"/>
      <c r="I1171" s="264"/>
      <c r="J1171" s="264"/>
      <c r="K1171" s="264"/>
      <c r="L1171" s="264"/>
      <c r="M1171" s="264"/>
      <c r="N1171" s="260"/>
    </row>
    <row r="1172" hidden="1" spans="1:14">
      <c r="A1172" s="258"/>
      <c r="B1172" s="46" t="s">
        <v>1815</v>
      </c>
      <c r="C1172" s="264">
        <v>66.3</v>
      </c>
      <c r="D1172" s="264">
        <v>66.3</v>
      </c>
      <c r="E1172" s="264">
        <v>66.3</v>
      </c>
      <c r="F1172" s="264"/>
      <c r="G1172" s="264"/>
      <c r="H1172" s="264"/>
      <c r="I1172" s="264"/>
      <c r="J1172" s="264"/>
      <c r="K1172" s="264"/>
      <c r="L1172" s="264"/>
      <c r="M1172" s="264"/>
      <c r="N1172" s="260"/>
    </row>
    <row r="1173" hidden="1" spans="1:14">
      <c r="A1173" s="258"/>
      <c r="B1173" s="46" t="s">
        <v>1816</v>
      </c>
      <c r="C1173" s="264">
        <v>0.4</v>
      </c>
      <c r="D1173" s="264">
        <v>0.4</v>
      </c>
      <c r="E1173" s="264">
        <v>0.4</v>
      </c>
      <c r="F1173" s="264"/>
      <c r="G1173" s="264"/>
      <c r="H1173" s="264"/>
      <c r="I1173" s="264"/>
      <c r="J1173" s="264"/>
      <c r="K1173" s="264"/>
      <c r="L1173" s="264"/>
      <c r="M1173" s="264"/>
      <c r="N1173" s="260"/>
    </row>
    <row r="1174" hidden="1" spans="1:14">
      <c r="A1174" s="258"/>
      <c r="B1174" s="46" t="s">
        <v>1817</v>
      </c>
      <c r="C1174" s="264">
        <v>4.6</v>
      </c>
      <c r="D1174" s="264">
        <v>4.6</v>
      </c>
      <c r="E1174" s="264">
        <v>4.6</v>
      </c>
      <c r="F1174" s="264"/>
      <c r="G1174" s="264"/>
      <c r="H1174" s="264"/>
      <c r="I1174" s="264"/>
      <c r="J1174" s="264"/>
      <c r="K1174" s="264"/>
      <c r="L1174" s="264"/>
      <c r="M1174" s="264"/>
      <c r="N1174" s="260"/>
    </row>
    <row r="1175" hidden="1" spans="1:14">
      <c r="A1175" s="258"/>
      <c r="B1175" s="46" t="s">
        <v>1818</v>
      </c>
      <c r="C1175" s="264">
        <v>232.4</v>
      </c>
      <c r="D1175" s="264">
        <v>232.4</v>
      </c>
      <c r="E1175" s="264">
        <v>232.4</v>
      </c>
      <c r="F1175" s="264"/>
      <c r="G1175" s="264"/>
      <c r="H1175" s="264"/>
      <c r="I1175" s="264"/>
      <c r="J1175" s="264"/>
      <c r="K1175" s="264"/>
      <c r="L1175" s="264"/>
      <c r="M1175" s="264"/>
      <c r="N1175" s="260"/>
    </row>
    <row r="1176" hidden="1" spans="1:14">
      <c r="A1176" s="258"/>
      <c r="B1176" s="46" t="s">
        <v>1819</v>
      </c>
      <c r="C1176" s="264">
        <v>4.7</v>
      </c>
      <c r="D1176" s="264">
        <v>4.7</v>
      </c>
      <c r="E1176" s="264">
        <v>4.7</v>
      </c>
      <c r="F1176" s="264"/>
      <c r="G1176" s="264"/>
      <c r="H1176" s="264"/>
      <c r="I1176" s="264"/>
      <c r="J1176" s="264"/>
      <c r="K1176" s="264"/>
      <c r="L1176" s="264"/>
      <c r="M1176" s="264"/>
      <c r="N1176" s="260"/>
    </row>
    <row r="1177" spans="1:14">
      <c r="A1177" s="258" t="s">
        <v>1820</v>
      </c>
      <c r="B1177" s="46" t="s">
        <v>675</v>
      </c>
      <c r="C1177" s="264">
        <v>429.3</v>
      </c>
      <c r="D1177" s="264">
        <v>429.3</v>
      </c>
      <c r="E1177" s="264">
        <v>429.3</v>
      </c>
      <c r="F1177" s="264"/>
      <c r="G1177" s="264"/>
      <c r="H1177" s="264"/>
      <c r="I1177" s="264"/>
      <c r="J1177" s="264"/>
      <c r="K1177" s="264"/>
      <c r="L1177" s="264"/>
      <c r="M1177" s="264"/>
      <c r="N1177" s="263" t="s">
        <v>530</v>
      </c>
    </row>
    <row r="1178" hidden="1" spans="1:14">
      <c r="A1178" s="258"/>
      <c r="B1178" s="46" t="s">
        <v>1821</v>
      </c>
      <c r="C1178" s="264">
        <v>0.3</v>
      </c>
      <c r="D1178" s="264">
        <v>0.3</v>
      </c>
      <c r="E1178" s="264">
        <v>0.3</v>
      </c>
      <c r="F1178" s="264"/>
      <c r="G1178" s="264"/>
      <c r="H1178" s="264"/>
      <c r="I1178" s="264"/>
      <c r="J1178" s="264"/>
      <c r="K1178" s="264"/>
      <c r="L1178" s="264"/>
      <c r="M1178" s="264"/>
      <c r="N1178" s="260"/>
    </row>
    <row r="1179" hidden="1" spans="1:14">
      <c r="A1179" s="258"/>
      <c r="B1179" s="46" t="s">
        <v>862</v>
      </c>
      <c r="C1179" s="262">
        <v>36</v>
      </c>
      <c r="D1179" s="262">
        <v>36</v>
      </c>
      <c r="E1179" s="262">
        <v>36</v>
      </c>
      <c r="F1179" s="262"/>
      <c r="G1179" s="262"/>
      <c r="H1179" s="262"/>
      <c r="I1179" s="262"/>
      <c r="J1179" s="262"/>
      <c r="K1179" s="262"/>
      <c r="L1179" s="262"/>
      <c r="M1179" s="262"/>
      <c r="N1179" s="263"/>
    </row>
    <row r="1180" hidden="1" spans="1:14">
      <c r="A1180" s="258"/>
      <c r="B1180" s="46" t="s">
        <v>1822</v>
      </c>
      <c r="C1180" s="264">
        <v>79.2</v>
      </c>
      <c r="D1180" s="264">
        <v>79.2</v>
      </c>
      <c r="E1180" s="264">
        <v>79.2</v>
      </c>
      <c r="F1180" s="264"/>
      <c r="G1180" s="264"/>
      <c r="H1180" s="264"/>
      <c r="I1180" s="264"/>
      <c r="J1180" s="264"/>
      <c r="K1180" s="264"/>
      <c r="L1180" s="264"/>
      <c r="M1180" s="264"/>
      <c r="N1180" s="260"/>
    </row>
    <row r="1181" hidden="1" spans="1:14">
      <c r="A1181" s="258"/>
      <c r="B1181" s="46" t="s">
        <v>1823</v>
      </c>
      <c r="C1181" s="264">
        <v>5.2</v>
      </c>
      <c r="D1181" s="264">
        <v>5.2</v>
      </c>
      <c r="E1181" s="264">
        <v>5.2</v>
      </c>
      <c r="F1181" s="264"/>
      <c r="G1181" s="264"/>
      <c r="H1181" s="264"/>
      <c r="I1181" s="264"/>
      <c r="J1181" s="264"/>
      <c r="K1181" s="264"/>
      <c r="L1181" s="264"/>
      <c r="M1181" s="264"/>
      <c r="N1181" s="260"/>
    </row>
    <row r="1182" hidden="1" spans="1:14">
      <c r="A1182" s="258"/>
      <c r="B1182" s="46" t="s">
        <v>1824</v>
      </c>
      <c r="C1182" s="264">
        <v>1.2</v>
      </c>
      <c r="D1182" s="264">
        <v>1.2</v>
      </c>
      <c r="E1182" s="264">
        <v>1.2</v>
      </c>
      <c r="F1182" s="264"/>
      <c r="G1182" s="264"/>
      <c r="H1182" s="264"/>
      <c r="I1182" s="264"/>
      <c r="J1182" s="264"/>
      <c r="K1182" s="264"/>
      <c r="L1182" s="264"/>
      <c r="M1182" s="264"/>
      <c r="N1182" s="260"/>
    </row>
    <row r="1183" hidden="1" spans="1:14">
      <c r="A1183" s="258"/>
      <c r="B1183" s="46" t="s">
        <v>1825</v>
      </c>
      <c r="C1183" s="264">
        <v>17</v>
      </c>
      <c r="D1183" s="264">
        <v>17</v>
      </c>
      <c r="E1183" s="264">
        <v>17</v>
      </c>
      <c r="F1183" s="264"/>
      <c r="G1183" s="264"/>
      <c r="H1183" s="264"/>
      <c r="I1183" s="264"/>
      <c r="J1183" s="264"/>
      <c r="K1183" s="264"/>
      <c r="L1183" s="264"/>
      <c r="M1183" s="264"/>
      <c r="N1183" s="260"/>
    </row>
    <row r="1184" hidden="1" spans="1:14">
      <c r="A1184" s="258"/>
      <c r="B1184" s="46" t="s">
        <v>1826</v>
      </c>
      <c r="C1184" s="264">
        <v>31.1</v>
      </c>
      <c r="D1184" s="264">
        <v>31.1</v>
      </c>
      <c r="E1184" s="264">
        <v>31.1</v>
      </c>
      <c r="F1184" s="264"/>
      <c r="G1184" s="264"/>
      <c r="H1184" s="264"/>
      <c r="I1184" s="264"/>
      <c r="J1184" s="264"/>
      <c r="K1184" s="264"/>
      <c r="L1184" s="264"/>
      <c r="M1184" s="264"/>
      <c r="N1184" s="260"/>
    </row>
    <row r="1185" hidden="1" spans="1:14">
      <c r="A1185" s="258"/>
      <c r="B1185" s="46" t="s">
        <v>1827</v>
      </c>
      <c r="C1185" s="264">
        <v>259.2</v>
      </c>
      <c r="D1185" s="264">
        <v>259.2</v>
      </c>
      <c r="E1185" s="264">
        <v>259.2</v>
      </c>
      <c r="F1185" s="264"/>
      <c r="G1185" s="264"/>
      <c r="H1185" s="264"/>
      <c r="I1185" s="264"/>
      <c r="J1185" s="264"/>
      <c r="K1185" s="264"/>
      <c r="L1185" s="264"/>
      <c r="M1185" s="264"/>
      <c r="N1185" s="260"/>
    </row>
    <row r="1186" spans="1:14">
      <c r="A1186" s="258" t="s">
        <v>1828</v>
      </c>
      <c r="B1186" s="46" t="s">
        <v>676</v>
      </c>
      <c r="C1186" s="264">
        <v>364.1</v>
      </c>
      <c r="D1186" s="264">
        <v>364.1</v>
      </c>
      <c r="E1186" s="264">
        <v>364.1</v>
      </c>
      <c r="F1186" s="264"/>
      <c r="G1186" s="264"/>
      <c r="H1186" s="264"/>
      <c r="I1186" s="264"/>
      <c r="J1186" s="264"/>
      <c r="K1186" s="264"/>
      <c r="L1186" s="264"/>
      <c r="M1186" s="264"/>
      <c r="N1186" s="263" t="s">
        <v>530</v>
      </c>
    </row>
    <row r="1187" hidden="1" spans="1:14">
      <c r="A1187" s="258"/>
      <c r="B1187" s="46" t="s">
        <v>1829</v>
      </c>
      <c r="C1187" s="264">
        <v>201.7</v>
      </c>
      <c r="D1187" s="264">
        <v>201.7</v>
      </c>
      <c r="E1187" s="264">
        <v>201.7</v>
      </c>
      <c r="F1187" s="264"/>
      <c r="G1187" s="264"/>
      <c r="H1187" s="264"/>
      <c r="I1187" s="264"/>
      <c r="J1187" s="264"/>
      <c r="K1187" s="264"/>
      <c r="L1187" s="264"/>
      <c r="M1187" s="264"/>
      <c r="N1187" s="260"/>
    </row>
    <row r="1188" hidden="1" spans="1:14">
      <c r="A1188" s="258"/>
      <c r="B1188" s="46" t="s">
        <v>1830</v>
      </c>
      <c r="C1188" s="264">
        <v>68.3</v>
      </c>
      <c r="D1188" s="264">
        <v>68.3</v>
      </c>
      <c r="E1188" s="264">
        <v>68.3</v>
      </c>
      <c r="F1188" s="264"/>
      <c r="G1188" s="264"/>
      <c r="H1188" s="264"/>
      <c r="I1188" s="264"/>
      <c r="J1188" s="264"/>
      <c r="K1188" s="264"/>
      <c r="L1188" s="264"/>
      <c r="M1188" s="264"/>
      <c r="N1188" s="260"/>
    </row>
    <row r="1189" hidden="1" spans="1:14">
      <c r="A1189" s="258"/>
      <c r="B1189" s="46" t="s">
        <v>1831</v>
      </c>
      <c r="C1189" s="262">
        <v>12.2</v>
      </c>
      <c r="D1189" s="262">
        <v>12.2</v>
      </c>
      <c r="E1189" s="262">
        <v>12.2</v>
      </c>
      <c r="F1189" s="262"/>
      <c r="G1189" s="262"/>
      <c r="H1189" s="262"/>
      <c r="I1189" s="262"/>
      <c r="J1189" s="262"/>
      <c r="K1189" s="262"/>
      <c r="L1189" s="262"/>
      <c r="M1189" s="262"/>
      <c r="N1189" s="263"/>
    </row>
    <row r="1190" hidden="1" spans="1:14">
      <c r="A1190" s="258"/>
      <c r="B1190" s="46" t="s">
        <v>1832</v>
      </c>
      <c r="C1190" s="264">
        <v>0.2</v>
      </c>
      <c r="D1190" s="264">
        <v>0.2</v>
      </c>
      <c r="E1190" s="264">
        <v>0.2</v>
      </c>
      <c r="F1190" s="264"/>
      <c r="G1190" s="264"/>
      <c r="H1190" s="264"/>
      <c r="I1190" s="264"/>
      <c r="J1190" s="264"/>
      <c r="K1190" s="264"/>
      <c r="L1190" s="264"/>
      <c r="M1190" s="264"/>
      <c r="N1190" s="260"/>
    </row>
    <row r="1191" hidden="1" spans="1:14">
      <c r="A1191" s="258"/>
      <c r="B1191" s="46" t="s">
        <v>1833</v>
      </c>
      <c r="C1191" s="264">
        <v>24.2</v>
      </c>
      <c r="D1191" s="264">
        <v>24.2</v>
      </c>
      <c r="E1191" s="264">
        <v>24.2</v>
      </c>
      <c r="F1191" s="264"/>
      <c r="G1191" s="264"/>
      <c r="H1191" s="264"/>
      <c r="I1191" s="264"/>
      <c r="J1191" s="264"/>
      <c r="K1191" s="264"/>
      <c r="L1191" s="264"/>
      <c r="M1191" s="264"/>
      <c r="N1191" s="260"/>
    </row>
    <row r="1192" hidden="1" spans="1:14">
      <c r="A1192" s="258"/>
      <c r="B1192" s="46" t="s">
        <v>862</v>
      </c>
      <c r="C1192" s="264">
        <v>51.8</v>
      </c>
      <c r="D1192" s="264">
        <v>51.8</v>
      </c>
      <c r="E1192" s="264">
        <v>51.8</v>
      </c>
      <c r="F1192" s="264"/>
      <c r="G1192" s="264"/>
      <c r="H1192" s="264"/>
      <c r="I1192" s="264"/>
      <c r="J1192" s="264"/>
      <c r="K1192" s="264"/>
      <c r="L1192" s="264"/>
      <c r="M1192" s="264"/>
      <c r="N1192" s="260"/>
    </row>
    <row r="1193" hidden="1" spans="1:14">
      <c r="A1193" s="258"/>
      <c r="B1193" s="46" t="s">
        <v>1834</v>
      </c>
      <c r="C1193" s="264">
        <v>1.7</v>
      </c>
      <c r="D1193" s="264">
        <v>1.7</v>
      </c>
      <c r="E1193" s="264">
        <v>1.7</v>
      </c>
      <c r="F1193" s="264"/>
      <c r="G1193" s="264"/>
      <c r="H1193" s="264"/>
      <c r="I1193" s="264"/>
      <c r="J1193" s="264"/>
      <c r="K1193" s="264"/>
      <c r="L1193" s="264"/>
      <c r="M1193" s="264"/>
      <c r="N1193" s="260"/>
    </row>
    <row r="1194" hidden="1" spans="1:14">
      <c r="A1194" s="258"/>
      <c r="B1194" s="46" t="s">
        <v>1835</v>
      </c>
      <c r="C1194" s="264">
        <v>4</v>
      </c>
      <c r="D1194" s="264">
        <v>4</v>
      </c>
      <c r="E1194" s="264">
        <v>4</v>
      </c>
      <c r="F1194" s="264"/>
      <c r="G1194" s="264"/>
      <c r="H1194" s="264"/>
      <c r="I1194" s="264"/>
      <c r="J1194" s="264"/>
      <c r="K1194" s="264"/>
      <c r="L1194" s="264"/>
      <c r="M1194" s="264"/>
      <c r="N1194" s="260"/>
    </row>
    <row r="1195" spans="1:14">
      <c r="A1195" s="258" t="s">
        <v>1836</v>
      </c>
      <c r="B1195" s="46" t="s">
        <v>677</v>
      </c>
      <c r="C1195" s="264">
        <v>588.1</v>
      </c>
      <c r="D1195" s="264">
        <v>588.1</v>
      </c>
      <c r="E1195" s="264">
        <v>588.1</v>
      </c>
      <c r="F1195" s="264"/>
      <c r="G1195" s="264"/>
      <c r="H1195" s="264"/>
      <c r="I1195" s="264"/>
      <c r="J1195" s="264"/>
      <c r="K1195" s="264"/>
      <c r="L1195" s="264"/>
      <c r="M1195" s="264"/>
      <c r="N1195" s="263" t="s">
        <v>530</v>
      </c>
    </row>
    <row r="1196" hidden="1" spans="1:14">
      <c r="A1196" s="258"/>
      <c r="B1196" s="46" t="s">
        <v>1837</v>
      </c>
      <c r="C1196" s="264">
        <v>3</v>
      </c>
      <c r="D1196" s="264">
        <v>3</v>
      </c>
      <c r="E1196" s="264">
        <v>3</v>
      </c>
      <c r="F1196" s="264"/>
      <c r="G1196" s="264"/>
      <c r="H1196" s="264"/>
      <c r="I1196" s="264"/>
      <c r="J1196" s="264"/>
      <c r="K1196" s="264"/>
      <c r="L1196" s="264"/>
      <c r="M1196" s="264"/>
      <c r="N1196" s="260"/>
    </row>
    <row r="1197" hidden="1" spans="1:14">
      <c r="A1197" s="258"/>
      <c r="B1197" s="46" t="s">
        <v>1838</v>
      </c>
      <c r="C1197" s="264">
        <v>27.5</v>
      </c>
      <c r="D1197" s="264">
        <v>27.5</v>
      </c>
      <c r="E1197" s="264">
        <v>27.5</v>
      </c>
      <c r="F1197" s="264"/>
      <c r="G1197" s="264"/>
      <c r="H1197" s="264"/>
      <c r="I1197" s="264"/>
      <c r="J1197" s="264"/>
      <c r="K1197" s="264"/>
      <c r="L1197" s="264"/>
      <c r="M1197" s="264"/>
      <c r="N1197" s="260"/>
    </row>
    <row r="1198" hidden="1" spans="1:14">
      <c r="A1198" s="258"/>
      <c r="B1198" s="46" t="s">
        <v>1839</v>
      </c>
      <c r="C1198" s="264">
        <v>3.4</v>
      </c>
      <c r="D1198" s="264">
        <v>3.4</v>
      </c>
      <c r="E1198" s="264">
        <v>3.4</v>
      </c>
      <c r="F1198" s="264"/>
      <c r="G1198" s="264"/>
      <c r="H1198" s="264"/>
      <c r="I1198" s="264"/>
      <c r="J1198" s="264"/>
      <c r="K1198" s="264"/>
      <c r="L1198" s="264"/>
      <c r="M1198" s="264"/>
      <c r="N1198" s="260"/>
    </row>
    <row r="1199" hidden="1" spans="1:14">
      <c r="A1199" s="258"/>
      <c r="B1199" s="46" t="s">
        <v>1840</v>
      </c>
      <c r="C1199" s="262">
        <v>6.1</v>
      </c>
      <c r="D1199" s="262">
        <v>6.1</v>
      </c>
      <c r="E1199" s="262">
        <v>6.1</v>
      </c>
      <c r="F1199" s="262"/>
      <c r="G1199" s="262"/>
      <c r="H1199" s="262"/>
      <c r="I1199" s="262"/>
      <c r="J1199" s="262"/>
      <c r="K1199" s="262"/>
      <c r="L1199" s="262"/>
      <c r="M1199" s="262"/>
      <c r="N1199" s="263"/>
    </row>
    <row r="1200" hidden="1" spans="1:14">
      <c r="A1200" s="258"/>
      <c r="B1200" s="46" t="s">
        <v>1841</v>
      </c>
      <c r="C1200" s="264">
        <v>36.5</v>
      </c>
      <c r="D1200" s="264">
        <v>36.5</v>
      </c>
      <c r="E1200" s="264">
        <v>36.5</v>
      </c>
      <c r="F1200" s="264"/>
      <c r="G1200" s="264"/>
      <c r="H1200" s="264"/>
      <c r="I1200" s="264"/>
      <c r="J1200" s="264"/>
      <c r="K1200" s="264"/>
      <c r="L1200" s="264"/>
      <c r="M1200" s="264"/>
      <c r="N1200" s="260"/>
    </row>
    <row r="1201" hidden="1" spans="1:14">
      <c r="A1201" s="258"/>
      <c r="B1201" s="46" t="s">
        <v>1842</v>
      </c>
      <c r="C1201" s="264">
        <v>406.1</v>
      </c>
      <c r="D1201" s="264">
        <v>406.1</v>
      </c>
      <c r="E1201" s="264">
        <v>406.1</v>
      </c>
      <c r="F1201" s="264"/>
      <c r="G1201" s="264"/>
      <c r="H1201" s="264"/>
      <c r="I1201" s="264"/>
      <c r="J1201" s="264"/>
      <c r="K1201" s="264"/>
      <c r="L1201" s="264"/>
      <c r="M1201" s="264"/>
      <c r="N1201" s="260"/>
    </row>
    <row r="1202" hidden="1" spans="1:14">
      <c r="A1202" s="258"/>
      <c r="B1202" s="46" t="s">
        <v>1843</v>
      </c>
      <c r="C1202" s="264">
        <v>105.1</v>
      </c>
      <c r="D1202" s="264">
        <v>105.1</v>
      </c>
      <c r="E1202" s="264">
        <v>105.1</v>
      </c>
      <c r="F1202" s="264"/>
      <c r="G1202" s="264"/>
      <c r="H1202" s="264"/>
      <c r="I1202" s="264"/>
      <c r="J1202" s="264"/>
      <c r="K1202" s="264"/>
      <c r="L1202" s="264"/>
      <c r="M1202" s="264"/>
      <c r="N1202" s="260"/>
    </row>
    <row r="1203" hidden="1" spans="1:14">
      <c r="A1203" s="258"/>
      <c r="B1203" s="46" t="s">
        <v>1844</v>
      </c>
      <c r="C1203" s="264">
        <v>0.5</v>
      </c>
      <c r="D1203" s="264">
        <v>0.5</v>
      </c>
      <c r="E1203" s="264">
        <v>0.5</v>
      </c>
      <c r="F1203" s="264"/>
      <c r="G1203" s="264"/>
      <c r="H1203" s="264"/>
      <c r="I1203" s="264"/>
      <c r="J1203" s="264"/>
      <c r="K1203" s="264"/>
      <c r="L1203" s="264"/>
      <c r="M1203" s="264"/>
      <c r="N1203" s="260"/>
    </row>
    <row r="1204" spans="1:14">
      <c r="A1204" s="258" t="s">
        <v>1845</v>
      </c>
      <c r="B1204" s="46" t="s">
        <v>678</v>
      </c>
      <c r="C1204" s="264">
        <v>177.7</v>
      </c>
      <c r="D1204" s="264">
        <v>177.7</v>
      </c>
      <c r="E1204" s="264">
        <v>177.7</v>
      </c>
      <c r="F1204" s="264"/>
      <c r="G1204" s="264"/>
      <c r="H1204" s="264"/>
      <c r="I1204" s="264"/>
      <c r="J1204" s="264"/>
      <c r="K1204" s="264"/>
      <c r="L1204" s="264"/>
      <c r="M1204" s="264"/>
      <c r="N1204" s="263" t="s">
        <v>530</v>
      </c>
    </row>
    <row r="1205" hidden="1" spans="1:14">
      <c r="A1205" s="258"/>
      <c r="B1205" s="46" t="s">
        <v>1846</v>
      </c>
      <c r="C1205" s="264">
        <v>33.3</v>
      </c>
      <c r="D1205" s="264">
        <v>33.3</v>
      </c>
      <c r="E1205" s="264">
        <v>33.3</v>
      </c>
      <c r="F1205" s="264"/>
      <c r="G1205" s="264"/>
      <c r="H1205" s="264"/>
      <c r="I1205" s="264"/>
      <c r="J1205" s="264"/>
      <c r="K1205" s="264"/>
      <c r="L1205" s="264"/>
      <c r="M1205" s="264"/>
      <c r="N1205" s="260"/>
    </row>
    <row r="1206" hidden="1" spans="1:14">
      <c r="A1206" s="258"/>
      <c r="B1206" s="46" t="s">
        <v>1847</v>
      </c>
      <c r="C1206" s="264">
        <v>106.1</v>
      </c>
      <c r="D1206" s="264">
        <v>106.1</v>
      </c>
      <c r="E1206" s="264">
        <v>106.1</v>
      </c>
      <c r="F1206" s="264"/>
      <c r="G1206" s="264"/>
      <c r="H1206" s="264"/>
      <c r="I1206" s="264"/>
      <c r="J1206" s="264"/>
      <c r="K1206" s="264"/>
      <c r="L1206" s="264"/>
      <c r="M1206" s="264"/>
      <c r="N1206" s="260"/>
    </row>
    <row r="1207" hidden="1" spans="1:14">
      <c r="A1207" s="258"/>
      <c r="B1207" s="46" t="s">
        <v>1848</v>
      </c>
      <c r="C1207" s="264">
        <v>0.6</v>
      </c>
      <c r="D1207" s="264">
        <v>0.6</v>
      </c>
      <c r="E1207" s="264">
        <v>0.6</v>
      </c>
      <c r="F1207" s="264"/>
      <c r="G1207" s="264"/>
      <c r="H1207" s="264"/>
      <c r="I1207" s="264"/>
      <c r="J1207" s="264"/>
      <c r="K1207" s="264"/>
      <c r="L1207" s="264"/>
      <c r="M1207" s="264"/>
      <c r="N1207" s="260"/>
    </row>
    <row r="1208" hidden="1" spans="1:14">
      <c r="A1208" s="258"/>
      <c r="B1208" s="46" t="s">
        <v>1849</v>
      </c>
      <c r="C1208" s="264">
        <v>0.7</v>
      </c>
      <c r="D1208" s="264">
        <v>0.7</v>
      </c>
      <c r="E1208" s="264">
        <v>0.7</v>
      </c>
      <c r="F1208" s="264"/>
      <c r="G1208" s="264"/>
      <c r="H1208" s="264"/>
      <c r="I1208" s="264"/>
      <c r="J1208" s="264"/>
      <c r="K1208" s="264"/>
      <c r="L1208" s="264"/>
      <c r="M1208" s="264"/>
      <c r="N1208" s="260"/>
    </row>
    <row r="1209" hidden="1" spans="1:14">
      <c r="A1209" s="258"/>
      <c r="B1209" s="46" t="s">
        <v>862</v>
      </c>
      <c r="C1209" s="264">
        <v>16.3</v>
      </c>
      <c r="D1209" s="264">
        <v>16.3</v>
      </c>
      <c r="E1209" s="264">
        <v>16.3</v>
      </c>
      <c r="F1209" s="264"/>
      <c r="G1209" s="264"/>
      <c r="H1209" s="264"/>
      <c r="I1209" s="264"/>
      <c r="J1209" s="264"/>
      <c r="K1209" s="264"/>
      <c r="L1209" s="264"/>
      <c r="M1209" s="264"/>
      <c r="N1209" s="260"/>
    </row>
    <row r="1210" hidden="1" spans="1:14">
      <c r="A1210" s="258"/>
      <c r="B1210" s="46" t="s">
        <v>1850</v>
      </c>
      <c r="C1210" s="262">
        <v>5.8</v>
      </c>
      <c r="D1210" s="262">
        <v>5.8</v>
      </c>
      <c r="E1210" s="262">
        <v>5.8</v>
      </c>
      <c r="F1210" s="262"/>
      <c r="G1210" s="262"/>
      <c r="H1210" s="262"/>
      <c r="I1210" s="262"/>
      <c r="J1210" s="262"/>
      <c r="K1210" s="262"/>
      <c r="L1210" s="262"/>
      <c r="M1210" s="262"/>
      <c r="N1210" s="263"/>
    </row>
    <row r="1211" hidden="1" spans="1:14">
      <c r="A1211" s="258"/>
      <c r="B1211" s="46" t="s">
        <v>1851</v>
      </c>
      <c r="C1211" s="264">
        <v>2.1</v>
      </c>
      <c r="D1211" s="264">
        <v>2.1</v>
      </c>
      <c r="E1211" s="264">
        <v>2.1</v>
      </c>
      <c r="F1211" s="264"/>
      <c r="G1211" s="264"/>
      <c r="H1211" s="264"/>
      <c r="I1211" s="264"/>
      <c r="J1211" s="264"/>
      <c r="K1211" s="264"/>
      <c r="L1211" s="264"/>
      <c r="M1211" s="264"/>
      <c r="N1211" s="260"/>
    </row>
    <row r="1212" hidden="1" spans="1:14">
      <c r="A1212" s="258"/>
      <c r="B1212" s="46" t="s">
        <v>1852</v>
      </c>
      <c r="C1212" s="264">
        <v>0.2</v>
      </c>
      <c r="D1212" s="264">
        <v>0.2</v>
      </c>
      <c r="E1212" s="264">
        <v>0.2</v>
      </c>
      <c r="F1212" s="264"/>
      <c r="G1212" s="264"/>
      <c r="H1212" s="264"/>
      <c r="I1212" s="264"/>
      <c r="J1212" s="264"/>
      <c r="K1212" s="264"/>
      <c r="L1212" s="264"/>
      <c r="M1212" s="264"/>
      <c r="N1212" s="260"/>
    </row>
    <row r="1213" hidden="1" spans="1:14">
      <c r="A1213" s="258"/>
      <c r="B1213" s="46" t="s">
        <v>1853</v>
      </c>
      <c r="C1213" s="264">
        <v>12.7</v>
      </c>
      <c r="D1213" s="264">
        <v>12.7</v>
      </c>
      <c r="E1213" s="264">
        <v>12.7</v>
      </c>
      <c r="F1213" s="264"/>
      <c r="G1213" s="264"/>
      <c r="H1213" s="264"/>
      <c r="I1213" s="264"/>
      <c r="J1213" s="264"/>
      <c r="K1213" s="264"/>
      <c r="L1213" s="264"/>
      <c r="M1213" s="264"/>
      <c r="N1213" s="260"/>
    </row>
    <row r="1214" spans="1:14">
      <c r="A1214" s="258" t="s">
        <v>1854</v>
      </c>
      <c r="B1214" s="46" t="s">
        <v>679</v>
      </c>
      <c r="C1214" s="264">
        <v>373.3</v>
      </c>
      <c r="D1214" s="264">
        <v>373.3</v>
      </c>
      <c r="E1214" s="264">
        <v>373.3</v>
      </c>
      <c r="F1214" s="264"/>
      <c r="G1214" s="264"/>
      <c r="H1214" s="264"/>
      <c r="I1214" s="264"/>
      <c r="J1214" s="264"/>
      <c r="K1214" s="264"/>
      <c r="L1214" s="264"/>
      <c r="M1214" s="264"/>
      <c r="N1214" s="263" t="s">
        <v>530</v>
      </c>
    </row>
    <row r="1215" hidden="1" spans="1:14">
      <c r="A1215" s="258"/>
      <c r="B1215" s="46" t="s">
        <v>1855</v>
      </c>
      <c r="C1215" s="264">
        <v>27.7</v>
      </c>
      <c r="D1215" s="264">
        <v>27.7</v>
      </c>
      <c r="E1215" s="264">
        <v>27.7</v>
      </c>
      <c r="F1215" s="264"/>
      <c r="G1215" s="264"/>
      <c r="H1215" s="264"/>
      <c r="I1215" s="264"/>
      <c r="J1215" s="264"/>
      <c r="K1215" s="264"/>
      <c r="L1215" s="264"/>
      <c r="M1215" s="264"/>
      <c r="N1215" s="260"/>
    </row>
    <row r="1216" hidden="1" spans="1:14">
      <c r="A1216" s="258"/>
      <c r="B1216" s="46" t="s">
        <v>862</v>
      </c>
      <c r="C1216" s="264">
        <v>5.9</v>
      </c>
      <c r="D1216" s="264">
        <v>5.9</v>
      </c>
      <c r="E1216" s="264">
        <v>5.9</v>
      </c>
      <c r="F1216" s="264"/>
      <c r="G1216" s="264"/>
      <c r="H1216" s="264"/>
      <c r="I1216" s="264"/>
      <c r="J1216" s="264"/>
      <c r="K1216" s="264"/>
      <c r="L1216" s="264"/>
      <c r="M1216" s="264"/>
      <c r="N1216" s="260"/>
    </row>
    <row r="1217" hidden="1" spans="1:14">
      <c r="A1217" s="258"/>
      <c r="B1217" s="46" t="s">
        <v>1856</v>
      </c>
      <c r="C1217" s="264">
        <v>5.5</v>
      </c>
      <c r="D1217" s="264">
        <v>5.5</v>
      </c>
      <c r="E1217" s="264">
        <v>5.5</v>
      </c>
      <c r="F1217" s="264"/>
      <c r="G1217" s="264"/>
      <c r="H1217" s="264"/>
      <c r="I1217" s="264"/>
      <c r="J1217" s="264"/>
      <c r="K1217" s="264"/>
      <c r="L1217" s="264"/>
      <c r="M1217" s="264"/>
      <c r="N1217" s="260"/>
    </row>
    <row r="1218" hidden="1" spans="1:14">
      <c r="A1218" s="258"/>
      <c r="B1218" s="46" t="s">
        <v>1857</v>
      </c>
      <c r="C1218" s="264">
        <v>65.1</v>
      </c>
      <c r="D1218" s="264">
        <v>65.1</v>
      </c>
      <c r="E1218" s="264">
        <v>65.1</v>
      </c>
      <c r="F1218" s="264"/>
      <c r="G1218" s="264"/>
      <c r="H1218" s="264"/>
      <c r="I1218" s="264"/>
      <c r="J1218" s="264"/>
      <c r="K1218" s="264"/>
      <c r="L1218" s="264"/>
      <c r="M1218" s="264"/>
      <c r="N1218" s="260"/>
    </row>
    <row r="1219" hidden="1" spans="1:14">
      <c r="A1219" s="258"/>
      <c r="B1219" s="46" t="s">
        <v>1858</v>
      </c>
      <c r="C1219" s="262">
        <v>23.2</v>
      </c>
      <c r="D1219" s="262">
        <v>23.2</v>
      </c>
      <c r="E1219" s="262">
        <v>23.2</v>
      </c>
      <c r="F1219" s="262"/>
      <c r="G1219" s="262"/>
      <c r="H1219" s="262"/>
      <c r="I1219" s="262"/>
      <c r="J1219" s="262"/>
      <c r="K1219" s="262"/>
      <c r="L1219" s="262"/>
      <c r="M1219" s="262"/>
      <c r="N1219" s="263"/>
    </row>
    <row r="1220" hidden="1" spans="1:14">
      <c r="A1220" s="258"/>
      <c r="B1220" s="46" t="s">
        <v>1859</v>
      </c>
      <c r="C1220" s="264">
        <v>4</v>
      </c>
      <c r="D1220" s="264">
        <v>4</v>
      </c>
      <c r="E1220" s="264">
        <v>4</v>
      </c>
      <c r="F1220" s="264"/>
      <c r="G1220" s="264"/>
      <c r="H1220" s="264"/>
      <c r="I1220" s="264"/>
      <c r="J1220" s="264"/>
      <c r="K1220" s="264"/>
      <c r="L1220" s="264"/>
      <c r="M1220" s="264"/>
      <c r="N1220" s="260"/>
    </row>
    <row r="1221" hidden="1" spans="1:14">
      <c r="A1221" s="258"/>
      <c r="B1221" s="46" t="s">
        <v>865</v>
      </c>
      <c r="C1221" s="264">
        <v>6</v>
      </c>
      <c r="D1221" s="264">
        <v>6</v>
      </c>
      <c r="E1221" s="264">
        <v>6</v>
      </c>
      <c r="F1221" s="264"/>
      <c r="G1221" s="264"/>
      <c r="H1221" s="264"/>
      <c r="I1221" s="264"/>
      <c r="J1221" s="264"/>
      <c r="K1221" s="264"/>
      <c r="L1221" s="264"/>
      <c r="M1221" s="264"/>
      <c r="N1221" s="260"/>
    </row>
    <row r="1222" hidden="1" spans="1:14">
      <c r="A1222" s="258"/>
      <c r="B1222" s="46" t="s">
        <v>1860</v>
      </c>
      <c r="C1222" s="264">
        <v>231</v>
      </c>
      <c r="D1222" s="264">
        <v>231</v>
      </c>
      <c r="E1222" s="264">
        <v>231</v>
      </c>
      <c r="F1222" s="264"/>
      <c r="G1222" s="264"/>
      <c r="H1222" s="264"/>
      <c r="I1222" s="264"/>
      <c r="J1222" s="264"/>
      <c r="K1222" s="264"/>
      <c r="L1222" s="264"/>
      <c r="M1222" s="264"/>
      <c r="N1222" s="260"/>
    </row>
    <row r="1223" hidden="1" spans="1:14">
      <c r="A1223" s="258"/>
      <c r="B1223" s="46" t="s">
        <v>1861</v>
      </c>
      <c r="C1223" s="264">
        <v>0.2</v>
      </c>
      <c r="D1223" s="264">
        <v>0.2</v>
      </c>
      <c r="E1223" s="264">
        <v>0.2</v>
      </c>
      <c r="F1223" s="264"/>
      <c r="G1223" s="264"/>
      <c r="H1223" s="264"/>
      <c r="I1223" s="264"/>
      <c r="J1223" s="264"/>
      <c r="K1223" s="264"/>
      <c r="L1223" s="264"/>
      <c r="M1223" s="264"/>
      <c r="N1223" s="260"/>
    </row>
    <row r="1224" hidden="1" spans="1:14">
      <c r="A1224" s="258"/>
      <c r="B1224" s="46" t="s">
        <v>1862</v>
      </c>
      <c r="C1224" s="264">
        <v>4.6</v>
      </c>
      <c r="D1224" s="264">
        <v>4.6</v>
      </c>
      <c r="E1224" s="264">
        <v>4.6</v>
      </c>
      <c r="F1224" s="264"/>
      <c r="G1224" s="264"/>
      <c r="H1224" s="264"/>
      <c r="I1224" s="264"/>
      <c r="J1224" s="264"/>
      <c r="K1224" s="264"/>
      <c r="L1224" s="264"/>
      <c r="M1224" s="264"/>
      <c r="N1224" s="260"/>
    </row>
    <row r="1225" spans="1:14">
      <c r="A1225" s="258" t="s">
        <v>1863</v>
      </c>
      <c r="B1225" s="46" t="s">
        <v>680</v>
      </c>
      <c r="C1225" s="264">
        <v>1961.1</v>
      </c>
      <c r="D1225" s="264">
        <v>1961.1</v>
      </c>
      <c r="E1225" s="264">
        <v>1961.1</v>
      </c>
      <c r="F1225" s="264"/>
      <c r="G1225" s="264"/>
      <c r="H1225" s="264"/>
      <c r="I1225" s="264"/>
      <c r="J1225" s="264"/>
      <c r="K1225" s="264"/>
      <c r="L1225" s="264"/>
      <c r="M1225" s="264"/>
      <c r="N1225" s="263" t="s">
        <v>530</v>
      </c>
    </row>
    <row r="1226" hidden="1" spans="1:14">
      <c r="A1226" s="258"/>
      <c r="B1226" s="46" t="s">
        <v>1864</v>
      </c>
      <c r="C1226" s="264">
        <v>1146</v>
      </c>
      <c r="D1226" s="264">
        <v>1146</v>
      </c>
      <c r="E1226" s="264">
        <v>1146</v>
      </c>
      <c r="F1226" s="264"/>
      <c r="G1226" s="264"/>
      <c r="H1226" s="264"/>
      <c r="I1226" s="264"/>
      <c r="J1226" s="264"/>
      <c r="K1226" s="264"/>
      <c r="L1226" s="264"/>
      <c r="M1226" s="264"/>
      <c r="N1226" s="260"/>
    </row>
    <row r="1227" hidden="1" spans="1:14">
      <c r="A1227" s="258"/>
      <c r="B1227" s="46" t="s">
        <v>862</v>
      </c>
      <c r="C1227" s="264">
        <v>135.4</v>
      </c>
      <c r="D1227" s="264">
        <v>135.4</v>
      </c>
      <c r="E1227" s="264">
        <v>135.4</v>
      </c>
      <c r="F1227" s="264"/>
      <c r="G1227" s="264"/>
      <c r="H1227" s="264"/>
      <c r="I1227" s="264"/>
      <c r="J1227" s="264"/>
      <c r="K1227" s="264"/>
      <c r="L1227" s="264"/>
      <c r="M1227" s="264"/>
      <c r="N1227" s="260"/>
    </row>
    <row r="1228" hidden="1" spans="1:14">
      <c r="A1228" s="258"/>
      <c r="B1228" s="46" t="s">
        <v>1865</v>
      </c>
      <c r="C1228" s="264">
        <v>137.5</v>
      </c>
      <c r="D1228" s="264">
        <v>137.5</v>
      </c>
      <c r="E1228" s="264">
        <v>137.5</v>
      </c>
      <c r="F1228" s="264"/>
      <c r="G1228" s="264"/>
      <c r="H1228" s="264"/>
      <c r="I1228" s="264"/>
      <c r="J1228" s="264"/>
      <c r="K1228" s="264"/>
      <c r="L1228" s="264"/>
      <c r="M1228" s="264"/>
      <c r="N1228" s="260"/>
    </row>
    <row r="1229" hidden="1" spans="1:14">
      <c r="A1229" s="258"/>
      <c r="B1229" s="46" t="s">
        <v>1866</v>
      </c>
      <c r="C1229" s="264">
        <v>1</v>
      </c>
      <c r="D1229" s="264">
        <v>1</v>
      </c>
      <c r="E1229" s="264">
        <v>1</v>
      </c>
      <c r="F1229" s="264"/>
      <c r="G1229" s="264"/>
      <c r="H1229" s="264"/>
      <c r="I1229" s="264"/>
      <c r="J1229" s="264"/>
      <c r="K1229" s="264"/>
      <c r="L1229" s="264"/>
      <c r="M1229" s="264"/>
      <c r="N1229" s="260"/>
    </row>
    <row r="1230" hidden="1" spans="1:14">
      <c r="A1230" s="258"/>
      <c r="B1230" s="46" t="s">
        <v>1867</v>
      </c>
      <c r="C1230" s="262">
        <v>22.9</v>
      </c>
      <c r="D1230" s="262">
        <v>22.9</v>
      </c>
      <c r="E1230" s="262">
        <v>22.9</v>
      </c>
      <c r="F1230" s="262"/>
      <c r="G1230" s="262"/>
      <c r="H1230" s="262"/>
      <c r="I1230" s="262"/>
      <c r="J1230" s="262"/>
      <c r="K1230" s="262"/>
      <c r="L1230" s="262"/>
      <c r="M1230" s="262"/>
      <c r="N1230" s="263"/>
    </row>
    <row r="1231" hidden="1" spans="1:14">
      <c r="A1231" s="258"/>
      <c r="B1231" s="46" t="s">
        <v>865</v>
      </c>
      <c r="C1231" s="264">
        <v>6</v>
      </c>
      <c r="D1231" s="264">
        <v>6</v>
      </c>
      <c r="E1231" s="264">
        <v>6</v>
      </c>
      <c r="F1231" s="264"/>
      <c r="G1231" s="264"/>
      <c r="H1231" s="264"/>
      <c r="I1231" s="264"/>
      <c r="J1231" s="264"/>
      <c r="K1231" s="264"/>
      <c r="L1231" s="264"/>
      <c r="M1231" s="264"/>
      <c r="N1231" s="260"/>
    </row>
    <row r="1232" hidden="1" spans="1:14">
      <c r="A1232" s="258"/>
      <c r="B1232" s="46" t="s">
        <v>1868</v>
      </c>
      <c r="C1232" s="264">
        <v>344.5</v>
      </c>
      <c r="D1232" s="264">
        <v>344.5</v>
      </c>
      <c r="E1232" s="264">
        <v>344.5</v>
      </c>
      <c r="F1232" s="264"/>
      <c r="G1232" s="264"/>
      <c r="H1232" s="264"/>
      <c r="I1232" s="264"/>
      <c r="J1232" s="264"/>
      <c r="K1232" s="264"/>
      <c r="L1232" s="264"/>
      <c r="M1232" s="264"/>
      <c r="N1232" s="260"/>
    </row>
    <row r="1233" hidden="1" spans="1:14">
      <c r="A1233" s="258"/>
      <c r="B1233" s="46" t="s">
        <v>1869</v>
      </c>
      <c r="C1233" s="264">
        <v>4</v>
      </c>
      <c r="D1233" s="264">
        <v>4</v>
      </c>
      <c r="E1233" s="264">
        <v>4</v>
      </c>
      <c r="F1233" s="264"/>
      <c r="G1233" s="264"/>
      <c r="H1233" s="264"/>
      <c r="I1233" s="264"/>
      <c r="J1233" s="264"/>
      <c r="K1233" s="264"/>
      <c r="L1233" s="264"/>
      <c r="M1233" s="264"/>
      <c r="N1233" s="260"/>
    </row>
    <row r="1234" hidden="1" spans="1:14">
      <c r="A1234" s="258"/>
      <c r="B1234" s="46" t="s">
        <v>1870</v>
      </c>
      <c r="C1234" s="264">
        <v>4.5</v>
      </c>
      <c r="D1234" s="264">
        <v>4.5</v>
      </c>
      <c r="E1234" s="264">
        <v>4.5</v>
      </c>
      <c r="F1234" s="264"/>
      <c r="G1234" s="264"/>
      <c r="H1234" s="264"/>
      <c r="I1234" s="264"/>
      <c r="J1234" s="264"/>
      <c r="K1234" s="264"/>
      <c r="L1234" s="264"/>
      <c r="M1234" s="264"/>
      <c r="N1234" s="260"/>
    </row>
    <row r="1235" hidden="1" spans="1:14">
      <c r="A1235" s="258"/>
      <c r="B1235" s="46" t="s">
        <v>1871</v>
      </c>
      <c r="C1235" s="264">
        <v>50</v>
      </c>
      <c r="D1235" s="264">
        <v>50</v>
      </c>
      <c r="E1235" s="264">
        <v>50</v>
      </c>
      <c r="F1235" s="264"/>
      <c r="G1235" s="264"/>
      <c r="H1235" s="264"/>
      <c r="I1235" s="264"/>
      <c r="J1235" s="264"/>
      <c r="K1235" s="264"/>
      <c r="L1235" s="264"/>
      <c r="M1235" s="264"/>
      <c r="N1235" s="260"/>
    </row>
    <row r="1236" hidden="1" spans="1:14">
      <c r="A1236" s="258"/>
      <c r="B1236" s="46" t="s">
        <v>1872</v>
      </c>
      <c r="C1236" s="264">
        <v>0.6</v>
      </c>
      <c r="D1236" s="264">
        <v>0.6</v>
      </c>
      <c r="E1236" s="264">
        <v>0.6</v>
      </c>
      <c r="F1236" s="264"/>
      <c r="G1236" s="264"/>
      <c r="H1236" s="264"/>
      <c r="I1236" s="264"/>
      <c r="J1236" s="264"/>
      <c r="K1236" s="264"/>
      <c r="L1236" s="264"/>
      <c r="M1236" s="264"/>
      <c r="N1236" s="260"/>
    </row>
    <row r="1237" hidden="1" spans="1:14">
      <c r="A1237" s="258"/>
      <c r="B1237" s="46" t="s">
        <v>1873</v>
      </c>
      <c r="C1237" s="264">
        <v>108.6</v>
      </c>
      <c r="D1237" s="264">
        <v>108.6</v>
      </c>
      <c r="E1237" s="264">
        <v>108.6</v>
      </c>
      <c r="F1237" s="264"/>
      <c r="G1237" s="264"/>
      <c r="H1237" s="264"/>
      <c r="I1237" s="264"/>
      <c r="J1237" s="264"/>
      <c r="K1237" s="264"/>
      <c r="L1237" s="264"/>
      <c r="M1237" s="264"/>
      <c r="N1237" s="260"/>
    </row>
    <row r="1238" spans="1:14">
      <c r="A1238" s="258" t="s">
        <v>1874</v>
      </c>
      <c r="B1238" s="46" t="s">
        <v>681</v>
      </c>
      <c r="C1238" s="264">
        <v>506.1</v>
      </c>
      <c r="D1238" s="264">
        <v>506.1</v>
      </c>
      <c r="E1238" s="264">
        <v>506.1</v>
      </c>
      <c r="F1238" s="264"/>
      <c r="G1238" s="264"/>
      <c r="H1238" s="264"/>
      <c r="I1238" s="264"/>
      <c r="J1238" s="264"/>
      <c r="K1238" s="264"/>
      <c r="L1238" s="264"/>
      <c r="M1238" s="264"/>
      <c r="N1238" s="263" t="s">
        <v>530</v>
      </c>
    </row>
    <row r="1239" hidden="1" spans="1:14">
      <c r="A1239" s="258"/>
      <c r="B1239" s="46" t="s">
        <v>1875</v>
      </c>
      <c r="C1239" s="264">
        <v>0.7</v>
      </c>
      <c r="D1239" s="264">
        <v>0.7</v>
      </c>
      <c r="E1239" s="264">
        <v>0.7</v>
      </c>
      <c r="F1239" s="264"/>
      <c r="G1239" s="264"/>
      <c r="H1239" s="264"/>
      <c r="I1239" s="264"/>
      <c r="J1239" s="264"/>
      <c r="K1239" s="264"/>
      <c r="L1239" s="264"/>
      <c r="M1239" s="264"/>
      <c r="N1239" s="260"/>
    </row>
    <row r="1240" hidden="1" spans="1:14">
      <c r="A1240" s="258"/>
      <c r="B1240" s="46" t="s">
        <v>1876</v>
      </c>
      <c r="C1240" s="264">
        <v>24.4</v>
      </c>
      <c r="D1240" s="264">
        <v>24.4</v>
      </c>
      <c r="E1240" s="264">
        <v>24.4</v>
      </c>
      <c r="F1240" s="264"/>
      <c r="G1240" s="264"/>
      <c r="H1240" s="264"/>
      <c r="I1240" s="264"/>
      <c r="J1240" s="264"/>
      <c r="K1240" s="264"/>
      <c r="L1240" s="264"/>
      <c r="M1240" s="264"/>
      <c r="N1240" s="260"/>
    </row>
    <row r="1241" hidden="1" spans="1:14">
      <c r="A1241" s="258"/>
      <c r="B1241" s="46" t="s">
        <v>1877</v>
      </c>
      <c r="C1241" s="264">
        <v>84.3</v>
      </c>
      <c r="D1241" s="264">
        <v>84.3</v>
      </c>
      <c r="E1241" s="264">
        <v>84.3</v>
      </c>
      <c r="F1241" s="264"/>
      <c r="G1241" s="264"/>
      <c r="H1241" s="264"/>
      <c r="I1241" s="264"/>
      <c r="J1241" s="264"/>
      <c r="K1241" s="264"/>
      <c r="L1241" s="264"/>
      <c r="M1241" s="264"/>
      <c r="N1241" s="260"/>
    </row>
    <row r="1242" hidden="1" spans="1:14">
      <c r="A1242" s="258"/>
      <c r="B1242" s="46" t="s">
        <v>1878</v>
      </c>
      <c r="C1242" s="262">
        <v>2.4</v>
      </c>
      <c r="D1242" s="262">
        <v>2.4</v>
      </c>
      <c r="E1242" s="262">
        <v>2.4</v>
      </c>
      <c r="F1242" s="262"/>
      <c r="G1242" s="262"/>
      <c r="H1242" s="262"/>
      <c r="I1242" s="262"/>
      <c r="J1242" s="262"/>
      <c r="K1242" s="262"/>
      <c r="L1242" s="262"/>
      <c r="M1242" s="262"/>
      <c r="N1242" s="263"/>
    </row>
    <row r="1243" hidden="1" spans="1:14">
      <c r="A1243" s="258"/>
      <c r="B1243" s="46" t="s">
        <v>862</v>
      </c>
      <c r="C1243" s="264">
        <v>79.4</v>
      </c>
      <c r="D1243" s="264">
        <v>79.4</v>
      </c>
      <c r="E1243" s="264">
        <v>79.4</v>
      </c>
      <c r="F1243" s="264"/>
      <c r="G1243" s="264"/>
      <c r="H1243" s="264"/>
      <c r="I1243" s="264"/>
      <c r="J1243" s="264"/>
      <c r="K1243" s="264"/>
      <c r="L1243" s="264"/>
      <c r="M1243" s="264"/>
      <c r="N1243" s="260"/>
    </row>
    <row r="1244" hidden="1" spans="1:14">
      <c r="A1244" s="258"/>
      <c r="B1244" s="46" t="s">
        <v>865</v>
      </c>
      <c r="C1244" s="264">
        <v>8</v>
      </c>
      <c r="D1244" s="264">
        <v>8</v>
      </c>
      <c r="E1244" s="264">
        <v>8</v>
      </c>
      <c r="F1244" s="264"/>
      <c r="G1244" s="264"/>
      <c r="H1244" s="264"/>
      <c r="I1244" s="264"/>
      <c r="J1244" s="264"/>
      <c r="K1244" s="264"/>
      <c r="L1244" s="264"/>
      <c r="M1244" s="264"/>
      <c r="N1244" s="260"/>
    </row>
    <row r="1245" hidden="1" spans="1:14">
      <c r="A1245" s="258"/>
      <c r="B1245" s="46" t="s">
        <v>1879</v>
      </c>
      <c r="C1245" s="264">
        <v>13.2</v>
      </c>
      <c r="D1245" s="264">
        <v>13.2</v>
      </c>
      <c r="E1245" s="264">
        <v>13.2</v>
      </c>
      <c r="F1245" s="264"/>
      <c r="G1245" s="264"/>
      <c r="H1245" s="264"/>
      <c r="I1245" s="264"/>
      <c r="J1245" s="264"/>
      <c r="K1245" s="264"/>
      <c r="L1245" s="264"/>
      <c r="M1245" s="264"/>
      <c r="N1245" s="260"/>
    </row>
    <row r="1246" hidden="1" spans="1:14">
      <c r="A1246" s="258"/>
      <c r="B1246" s="46" t="s">
        <v>1880</v>
      </c>
      <c r="C1246" s="264">
        <v>30.8</v>
      </c>
      <c r="D1246" s="264">
        <v>30.8</v>
      </c>
      <c r="E1246" s="264">
        <v>30.8</v>
      </c>
      <c r="F1246" s="264"/>
      <c r="G1246" s="264"/>
      <c r="H1246" s="264"/>
      <c r="I1246" s="264"/>
      <c r="J1246" s="264"/>
      <c r="K1246" s="264"/>
      <c r="L1246" s="264"/>
      <c r="M1246" s="264"/>
      <c r="N1246" s="260"/>
    </row>
    <row r="1247" hidden="1" spans="1:14">
      <c r="A1247" s="258"/>
      <c r="B1247" s="46" t="s">
        <v>1881</v>
      </c>
      <c r="C1247" s="264">
        <v>1</v>
      </c>
      <c r="D1247" s="264">
        <v>1</v>
      </c>
      <c r="E1247" s="264">
        <v>1</v>
      </c>
      <c r="F1247" s="264"/>
      <c r="G1247" s="264"/>
      <c r="H1247" s="264"/>
      <c r="I1247" s="264"/>
      <c r="J1247" s="264"/>
      <c r="K1247" s="264"/>
      <c r="L1247" s="264"/>
      <c r="M1247" s="264"/>
      <c r="N1247" s="260"/>
    </row>
    <row r="1248" hidden="1" spans="1:14">
      <c r="A1248" s="258"/>
      <c r="B1248" s="46" t="s">
        <v>1882</v>
      </c>
      <c r="C1248" s="264">
        <v>256.8</v>
      </c>
      <c r="D1248" s="264">
        <v>256.8</v>
      </c>
      <c r="E1248" s="264">
        <v>256.8</v>
      </c>
      <c r="F1248" s="264"/>
      <c r="G1248" s="264"/>
      <c r="H1248" s="264"/>
      <c r="I1248" s="264"/>
      <c r="J1248" s="264"/>
      <c r="K1248" s="264"/>
      <c r="L1248" s="264"/>
      <c r="M1248" s="264"/>
      <c r="N1248" s="260"/>
    </row>
    <row r="1249" hidden="1" spans="1:14">
      <c r="A1249" s="258"/>
      <c r="B1249" s="46" t="s">
        <v>1883</v>
      </c>
      <c r="C1249" s="264">
        <v>5.1</v>
      </c>
      <c r="D1249" s="264">
        <v>5.1</v>
      </c>
      <c r="E1249" s="264">
        <v>5.1</v>
      </c>
      <c r="F1249" s="264"/>
      <c r="G1249" s="264"/>
      <c r="H1249" s="264"/>
      <c r="I1249" s="264"/>
      <c r="J1249" s="264"/>
      <c r="K1249" s="264"/>
      <c r="L1249" s="264"/>
      <c r="M1249" s="264"/>
      <c r="N1249" s="260"/>
    </row>
    <row r="1250" spans="1:14">
      <c r="A1250" s="258" t="s">
        <v>1884</v>
      </c>
      <c r="B1250" s="46" t="s">
        <v>682</v>
      </c>
      <c r="C1250" s="264">
        <v>191.7</v>
      </c>
      <c r="D1250" s="264">
        <v>191.7</v>
      </c>
      <c r="E1250" s="264">
        <v>191.7</v>
      </c>
      <c r="F1250" s="264"/>
      <c r="G1250" s="264"/>
      <c r="H1250" s="264"/>
      <c r="I1250" s="264"/>
      <c r="J1250" s="264"/>
      <c r="K1250" s="264"/>
      <c r="L1250" s="264"/>
      <c r="M1250" s="264"/>
      <c r="N1250" s="263" t="s">
        <v>530</v>
      </c>
    </row>
    <row r="1251" hidden="1" spans="1:14">
      <c r="A1251" s="258"/>
      <c r="B1251" s="46" t="s">
        <v>865</v>
      </c>
      <c r="C1251" s="264">
        <v>2</v>
      </c>
      <c r="D1251" s="264">
        <v>2</v>
      </c>
      <c r="E1251" s="264">
        <v>2</v>
      </c>
      <c r="F1251" s="264"/>
      <c r="G1251" s="264"/>
      <c r="H1251" s="264"/>
      <c r="I1251" s="264"/>
      <c r="J1251" s="264"/>
      <c r="K1251" s="264"/>
      <c r="L1251" s="264"/>
      <c r="M1251" s="264"/>
      <c r="N1251" s="260"/>
    </row>
    <row r="1252" hidden="1" spans="1:14">
      <c r="A1252" s="258"/>
      <c r="B1252" s="46" t="s">
        <v>1885</v>
      </c>
      <c r="C1252" s="264">
        <v>35.2</v>
      </c>
      <c r="D1252" s="264">
        <v>35.2</v>
      </c>
      <c r="E1252" s="264">
        <v>35.2</v>
      </c>
      <c r="F1252" s="264"/>
      <c r="G1252" s="264"/>
      <c r="H1252" s="264"/>
      <c r="I1252" s="264"/>
      <c r="J1252" s="264"/>
      <c r="K1252" s="264"/>
      <c r="L1252" s="264"/>
      <c r="M1252" s="264"/>
      <c r="N1252" s="260"/>
    </row>
    <row r="1253" hidden="1" spans="1:14">
      <c r="A1253" s="258"/>
      <c r="B1253" s="46" t="s">
        <v>1886</v>
      </c>
      <c r="C1253" s="264">
        <v>6.5</v>
      </c>
      <c r="D1253" s="264">
        <v>6.5</v>
      </c>
      <c r="E1253" s="264">
        <v>6.5</v>
      </c>
      <c r="F1253" s="264"/>
      <c r="G1253" s="264"/>
      <c r="H1253" s="264"/>
      <c r="I1253" s="264"/>
      <c r="J1253" s="264"/>
      <c r="K1253" s="264"/>
      <c r="L1253" s="264"/>
      <c r="M1253" s="264"/>
      <c r="N1253" s="260"/>
    </row>
    <row r="1254" hidden="1" spans="1:14">
      <c r="A1254" s="258"/>
      <c r="B1254" s="46" t="s">
        <v>1887</v>
      </c>
      <c r="C1254" s="264">
        <v>1</v>
      </c>
      <c r="D1254" s="264">
        <v>1</v>
      </c>
      <c r="E1254" s="264">
        <v>1</v>
      </c>
      <c r="F1254" s="264"/>
      <c r="G1254" s="264"/>
      <c r="H1254" s="264"/>
      <c r="I1254" s="264"/>
      <c r="J1254" s="264"/>
      <c r="K1254" s="264"/>
      <c r="L1254" s="264"/>
      <c r="M1254" s="264"/>
      <c r="N1254" s="260"/>
    </row>
    <row r="1255" hidden="1" spans="1:14">
      <c r="A1255" s="258"/>
      <c r="B1255" s="46" t="s">
        <v>1888</v>
      </c>
      <c r="C1255" s="264">
        <v>1.5</v>
      </c>
      <c r="D1255" s="264">
        <v>1.5</v>
      </c>
      <c r="E1255" s="264">
        <v>1.5</v>
      </c>
      <c r="F1255" s="264"/>
      <c r="G1255" s="264"/>
      <c r="H1255" s="264"/>
      <c r="I1255" s="264"/>
      <c r="J1255" s="264"/>
      <c r="K1255" s="264"/>
      <c r="L1255" s="264"/>
      <c r="M1255" s="264"/>
      <c r="N1255" s="260"/>
    </row>
    <row r="1256" hidden="1" spans="1:14">
      <c r="A1256" s="258"/>
      <c r="B1256" s="46" t="s">
        <v>1889</v>
      </c>
      <c r="C1256" s="262">
        <v>0.4</v>
      </c>
      <c r="D1256" s="262">
        <v>0.4</v>
      </c>
      <c r="E1256" s="262">
        <v>0.4</v>
      </c>
      <c r="F1256" s="262"/>
      <c r="G1256" s="262"/>
      <c r="H1256" s="262"/>
      <c r="I1256" s="262"/>
      <c r="J1256" s="262"/>
      <c r="K1256" s="262"/>
      <c r="L1256" s="262"/>
      <c r="M1256" s="262"/>
      <c r="N1256" s="263"/>
    </row>
    <row r="1257" hidden="1" spans="1:14">
      <c r="A1257" s="258"/>
      <c r="B1257" s="46" t="s">
        <v>1890</v>
      </c>
      <c r="C1257" s="264">
        <v>1.5</v>
      </c>
      <c r="D1257" s="264">
        <v>1.5</v>
      </c>
      <c r="E1257" s="264">
        <v>1.5</v>
      </c>
      <c r="F1257" s="264"/>
      <c r="G1257" s="264"/>
      <c r="H1257" s="264"/>
      <c r="I1257" s="264"/>
      <c r="J1257" s="264"/>
      <c r="K1257" s="264"/>
      <c r="L1257" s="264"/>
      <c r="M1257" s="264"/>
      <c r="N1257" s="260"/>
    </row>
    <row r="1258" hidden="1" spans="1:14">
      <c r="A1258" s="258"/>
      <c r="B1258" s="46" t="s">
        <v>862</v>
      </c>
      <c r="C1258" s="264">
        <v>18</v>
      </c>
      <c r="D1258" s="264">
        <v>18</v>
      </c>
      <c r="E1258" s="264">
        <v>18</v>
      </c>
      <c r="F1258" s="264"/>
      <c r="G1258" s="264"/>
      <c r="H1258" s="264"/>
      <c r="I1258" s="264"/>
      <c r="J1258" s="264"/>
      <c r="K1258" s="264"/>
      <c r="L1258" s="264"/>
      <c r="M1258" s="264"/>
      <c r="N1258" s="260"/>
    </row>
    <row r="1259" hidden="1" spans="1:14">
      <c r="A1259" s="258"/>
      <c r="B1259" s="46" t="s">
        <v>1891</v>
      </c>
      <c r="C1259" s="264">
        <v>13.5</v>
      </c>
      <c r="D1259" s="264">
        <v>13.5</v>
      </c>
      <c r="E1259" s="264">
        <v>13.5</v>
      </c>
      <c r="F1259" s="264"/>
      <c r="G1259" s="264"/>
      <c r="H1259" s="264"/>
      <c r="I1259" s="264"/>
      <c r="J1259" s="264"/>
      <c r="K1259" s="264"/>
      <c r="L1259" s="264"/>
      <c r="M1259" s="264"/>
      <c r="N1259" s="260"/>
    </row>
    <row r="1260" hidden="1" spans="1:14">
      <c r="A1260" s="258"/>
      <c r="B1260" s="46" t="s">
        <v>1892</v>
      </c>
      <c r="C1260" s="264">
        <v>112.2</v>
      </c>
      <c r="D1260" s="264">
        <v>112.2</v>
      </c>
      <c r="E1260" s="264">
        <v>112.2</v>
      </c>
      <c r="F1260" s="264"/>
      <c r="G1260" s="264"/>
      <c r="H1260" s="264"/>
      <c r="I1260" s="264"/>
      <c r="J1260" s="264"/>
      <c r="K1260" s="264"/>
      <c r="L1260" s="264"/>
      <c r="M1260" s="264"/>
      <c r="N1260" s="260"/>
    </row>
    <row r="1261" spans="1:14">
      <c r="A1261" s="258" t="s">
        <v>1893</v>
      </c>
      <c r="B1261" s="46" t="s">
        <v>683</v>
      </c>
      <c r="C1261" s="264">
        <v>179</v>
      </c>
      <c r="D1261" s="264">
        <v>179</v>
      </c>
      <c r="E1261" s="264">
        <v>179</v>
      </c>
      <c r="F1261" s="264"/>
      <c r="G1261" s="264"/>
      <c r="H1261" s="264"/>
      <c r="I1261" s="264"/>
      <c r="J1261" s="264"/>
      <c r="K1261" s="264"/>
      <c r="L1261" s="264"/>
      <c r="M1261" s="264"/>
      <c r="N1261" s="263" t="s">
        <v>530</v>
      </c>
    </row>
    <row r="1262" hidden="1" spans="1:14">
      <c r="A1262" s="258"/>
      <c r="B1262" s="46" t="s">
        <v>1894</v>
      </c>
      <c r="C1262" s="264">
        <v>109.4</v>
      </c>
      <c r="D1262" s="264">
        <v>109.4</v>
      </c>
      <c r="E1262" s="264">
        <v>109.4</v>
      </c>
      <c r="F1262" s="264"/>
      <c r="G1262" s="264"/>
      <c r="H1262" s="264"/>
      <c r="I1262" s="264"/>
      <c r="J1262" s="264"/>
      <c r="K1262" s="264"/>
      <c r="L1262" s="264"/>
      <c r="M1262" s="264"/>
      <c r="N1262" s="260"/>
    </row>
    <row r="1263" hidden="1" spans="1:14">
      <c r="A1263" s="258"/>
      <c r="B1263" s="46" t="s">
        <v>1895</v>
      </c>
      <c r="C1263" s="264">
        <v>1.6</v>
      </c>
      <c r="D1263" s="264">
        <v>1.6</v>
      </c>
      <c r="E1263" s="264">
        <v>1.6</v>
      </c>
      <c r="F1263" s="264"/>
      <c r="G1263" s="264"/>
      <c r="H1263" s="264"/>
      <c r="I1263" s="264"/>
      <c r="J1263" s="264"/>
      <c r="K1263" s="264"/>
      <c r="L1263" s="264"/>
      <c r="M1263" s="264"/>
      <c r="N1263" s="260"/>
    </row>
    <row r="1264" hidden="1" spans="1:14">
      <c r="A1264" s="258"/>
      <c r="B1264" s="46" t="s">
        <v>1896</v>
      </c>
      <c r="C1264" s="264">
        <v>0.3</v>
      </c>
      <c r="D1264" s="264">
        <v>0.3</v>
      </c>
      <c r="E1264" s="264">
        <v>0.3</v>
      </c>
      <c r="F1264" s="264"/>
      <c r="G1264" s="264"/>
      <c r="H1264" s="264"/>
      <c r="I1264" s="264"/>
      <c r="J1264" s="264"/>
      <c r="K1264" s="264"/>
      <c r="L1264" s="264"/>
      <c r="M1264" s="264"/>
      <c r="N1264" s="260"/>
    </row>
    <row r="1265" hidden="1" spans="1:14">
      <c r="A1265" s="258"/>
      <c r="B1265" s="46" t="s">
        <v>1897</v>
      </c>
      <c r="C1265" s="264">
        <v>5.7</v>
      </c>
      <c r="D1265" s="264">
        <v>5.7</v>
      </c>
      <c r="E1265" s="264">
        <v>5.7</v>
      </c>
      <c r="F1265" s="264"/>
      <c r="G1265" s="264"/>
      <c r="H1265" s="264"/>
      <c r="I1265" s="264"/>
      <c r="J1265" s="264"/>
      <c r="K1265" s="264"/>
      <c r="L1265" s="264"/>
      <c r="M1265" s="264"/>
      <c r="N1265" s="260"/>
    </row>
    <row r="1266" hidden="1" spans="1:14">
      <c r="A1266" s="258"/>
      <c r="B1266" s="46" t="s">
        <v>1898</v>
      </c>
      <c r="C1266" s="264">
        <v>1.1</v>
      </c>
      <c r="D1266" s="264">
        <v>1.1</v>
      </c>
      <c r="E1266" s="264">
        <v>1.1</v>
      </c>
      <c r="F1266" s="264"/>
      <c r="G1266" s="264"/>
      <c r="H1266" s="264"/>
      <c r="I1266" s="264"/>
      <c r="J1266" s="264"/>
      <c r="K1266" s="264"/>
      <c r="L1266" s="264"/>
      <c r="M1266" s="264"/>
      <c r="N1266" s="260"/>
    </row>
    <row r="1267" hidden="1" spans="1:14">
      <c r="A1267" s="258"/>
      <c r="B1267" s="46" t="s">
        <v>1899</v>
      </c>
      <c r="C1267" s="264">
        <v>13.1</v>
      </c>
      <c r="D1267" s="264">
        <v>13.1</v>
      </c>
      <c r="E1267" s="264">
        <v>13.1</v>
      </c>
      <c r="F1267" s="264"/>
      <c r="G1267" s="264"/>
      <c r="H1267" s="264"/>
      <c r="I1267" s="264"/>
      <c r="J1267" s="264"/>
      <c r="K1267" s="264"/>
      <c r="L1267" s="264"/>
      <c r="M1267" s="264"/>
      <c r="N1267" s="260"/>
    </row>
    <row r="1268" hidden="1" spans="1:14">
      <c r="A1268" s="258"/>
      <c r="B1268" s="46" t="s">
        <v>862</v>
      </c>
      <c r="C1268" s="262">
        <v>13.2</v>
      </c>
      <c r="D1268" s="262">
        <v>13.2</v>
      </c>
      <c r="E1268" s="262">
        <v>13.2</v>
      </c>
      <c r="F1268" s="262"/>
      <c r="G1268" s="262"/>
      <c r="H1268" s="262"/>
      <c r="I1268" s="262"/>
      <c r="J1268" s="262"/>
      <c r="K1268" s="262"/>
      <c r="L1268" s="262"/>
      <c r="M1268" s="262"/>
      <c r="N1268" s="263"/>
    </row>
    <row r="1269" hidden="1" spans="1:14">
      <c r="A1269" s="258"/>
      <c r="B1269" s="46" t="s">
        <v>1900</v>
      </c>
      <c r="C1269" s="264">
        <v>34.6</v>
      </c>
      <c r="D1269" s="264">
        <v>34.6</v>
      </c>
      <c r="E1269" s="264">
        <v>34.6</v>
      </c>
      <c r="F1269" s="264"/>
      <c r="G1269" s="264"/>
      <c r="H1269" s="264"/>
      <c r="I1269" s="264"/>
      <c r="J1269" s="264"/>
      <c r="K1269" s="264"/>
      <c r="L1269" s="264"/>
      <c r="M1269" s="264"/>
      <c r="N1269" s="260"/>
    </row>
    <row r="1270" spans="1:14">
      <c r="A1270" s="258" t="s">
        <v>1901</v>
      </c>
      <c r="B1270" s="46" t="s">
        <v>684</v>
      </c>
      <c r="C1270" s="264">
        <v>516</v>
      </c>
      <c r="D1270" s="264">
        <v>516</v>
      </c>
      <c r="E1270" s="264">
        <v>516</v>
      </c>
      <c r="F1270" s="264"/>
      <c r="G1270" s="264"/>
      <c r="H1270" s="264"/>
      <c r="I1270" s="264"/>
      <c r="J1270" s="264"/>
      <c r="K1270" s="264"/>
      <c r="L1270" s="264"/>
      <c r="M1270" s="264"/>
      <c r="N1270" s="263" t="s">
        <v>530</v>
      </c>
    </row>
    <row r="1271" hidden="1" spans="1:14">
      <c r="A1271" s="258"/>
      <c r="B1271" s="46" t="s">
        <v>1902</v>
      </c>
      <c r="C1271" s="264">
        <v>38.4</v>
      </c>
      <c r="D1271" s="264">
        <v>38.4</v>
      </c>
      <c r="E1271" s="264">
        <v>38.4</v>
      </c>
      <c r="F1271" s="264"/>
      <c r="G1271" s="264"/>
      <c r="H1271" s="264"/>
      <c r="I1271" s="264"/>
      <c r="J1271" s="264"/>
      <c r="K1271" s="264"/>
      <c r="L1271" s="264"/>
      <c r="M1271" s="264"/>
      <c r="N1271" s="260"/>
    </row>
    <row r="1272" hidden="1" spans="1:14">
      <c r="A1272" s="258"/>
      <c r="B1272" s="46" t="s">
        <v>1903</v>
      </c>
      <c r="C1272" s="264">
        <v>17</v>
      </c>
      <c r="D1272" s="264">
        <v>17</v>
      </c>
      <c r="E1272" s="264">
        <v>17</v>
      </c>
      <c r="F1272" s="264"/>
      <c r="G1272" s="264"/>
      <c r="H1272" s="264"/>
      <c r="I1272" s="264"/>
      <c r="J1272" s="264"/>
      <c r="K1272" s="264"/>
      <c r="L1272" s="264"/>
      <c r="M1272" s="264"/>
      <c r="N1272" s="260"/>
    </row>
    <row r="1273" hidden="1" spans="1:14">
      <c r="A1273" s="258"/>
      <c r="B1273" s="46" t="s">
        <v>1904</v>
      </c>
      <c r="C1273" s="264">
        <v>2.9</v>
      </c>
      <c r="D1273" s="264">
        <v>2.9</v>
      </c>
      <c r="E1273" s="264">
        <v>2.9</v>
      </c>
      <c r="F1273" s="264"/>
      <c r="G1273" s="264"/>
      <c r="H1273" s="264"/>
      <c r="I1273" s="264"/>
      <c r="J1273" s="264"/>
      <c r="K1273" s="264"/>
      <c r="L1273" s="264"/>
      <c r="M1273" s="264"/>
      <c r="N1273" s="260"/>
    </row>
    <row r="1274" hidden="1" spans="1:14">
      <c r="A1274" s="258"/>
      <c r="B1274" s="46" t="s">
        <v>1905</v>
      </c>
      <c r="C1274" s="264">
        <v>0.5</v>
      </c>
      <c r="D1274" s="264">
        <v>0.5</v>
      </c>
      <c r="E1274" s="264">
        <v>0.5</v>
      </c>
      <c r="F1274" s="264"/>
      <c r="G1274" s="264"/>
      <c r="H1274" s="264"/>
      <c r="I1274" s="264"/>
      <c r="J1274" s="264"/>
      <c r="K1274" s="264"/>
      <c r="L1274" s="264"/>
      <c r="M1274" s="264"/>
      <c r="N1274" s="260"/>
    </row>
    <row r="1275" hidden="1" spans="1:14">
      <c r="A1275" s="258"/>
      <c r="B1275" s="46" t="s">
        <v>1906</v>
      </c>
      <c r="C1275" s="264">
        <v>4.6</v>
      </c>
      <c r="D1275" s="264">
        <v>4.6</v>
      </c>
      <c r="E1275" s="264">
        <v>4.6</v>
      </c>
      <c r="F1275" s="264"/>
      <c r="G1275" s="264"/>
      <c r="H1275" s="264"/>
      <c r="I1275" s="264"/>
      <c r="J1275" s="264"/>
      <c r="K1275" s="264"/>
      <c r="L1275" s="264"/>
      <c r="M1275" s="264"/>
      <c r="N1275" s="260"/>
    </row>
    <row r="1276" hidden="1" spans="1:14">
      <c r="A1276" s="258"/>
      <c r="B1276" s="46" t="s">
        <v>862</v>
      </c>
      <c r="C1276" s="264">
        <v>34.8</v>
      </c>
      <c r="D1276" s="264">
        <v>34.8</v>
      </c>
      <c r="E1276" s="264">
        <v>34.8</v>
      </c>
      <c r="F1276" s="264"/>
      <c r="G1276" s="264"/>
      <c r="H1276" s="264"/>
      <c r="I1276" s="264"/>
      <c r="J1276" s="264"/>
      <c r="K1276" s="264"/>
      <c r="L1276" s="264"/>
      <c r="M1276" s="264"/>
      <c r="N1276" s="260"/>
    </row>
    <row r="1277" hidden="1" spans="1:14">
      <c r="A1277" s="258"/>
      <c r="B1277" s="46" t="s">
        <v>1907</v>
      </c>
      <c r="C1277" s="264">
        <v>98</v>
      </c>
      <c r="D1277" s="264">
        <v>98</v>
      </c>
      <c r="E1277" s="264">
        <v>98</v>
      </c>
      <c r="F1277" s="264"/>
      <c r="G1277" s="264"/>
      <c r="H1277" s="264"/>
      <c r="I1277" s="264"/>
      <c r="J1277" s="264"/>
      <c r="K1277" s="264"/>
      <c r="L1277" s="264"/>
      <c r="M1277" s="264"/>
      <c r="N1277" s="260"/>
    </row>
    <row r="1278" hidden="1" spans="1:14">
      <c r="A1278" s="258"/>
      <c r="B1278" s="46" t="s">
        <v>1908</v>
      </c>
      <c r="C1278" s="264">
        <v>319.9</v>
      </c>
      <c r="D1278" s="264">
        <v>319.9</v>
      </c>
      <c r="E1278" s="264">
        <v>319.9</v>
      </c>
      <c r="F1278" s="264"/>
      <c r="G1278" s="264"/>
      <c r="H1278" s="264"/>
      <c r="I1278" s="264"/>
      <c r="J1278" s="264"/>
      <c r="K1278" s="264"/>
      <c r="L1278" s="264"/>
      <c r="M1278" s="264"/>
      <c r="N1278" s="260"/>
    </row>
    <row r="1279" spans="1:14">
      <c r="A1279" s="258" t="s">
        <v>1909</v>
      </c>
      <c r="B1279" s="46" t="s">
        <v>685</v>
      </c>
      <c r="C1279" s="264">
        <v>186.4</v>
      </c>
      <c r="D1279" s="264">
        <v>186.4</v>
      </c>
      <c r="E1279" s="264">
        <v>186.4</v>
      </c>
      <c r="F1279" s="264"/>
      <c r="G1279" s="264"/>
      <c r="H1279" s="264"/>
      <c r="I1279" s="264"/>
      <c r="J1279" s="264"/>
      <c r="K1279" s="264"/>
      <c r="L1279" s="264"/>
      <c r="M1279" s="264"/>
      <c r="N1279" s="263" t="s">
        <v>530</v>
      </c>
    </row>
    <row r="1280" hidden="1" spans="1:14">
      <c r="A1280" s="258"/>
      <c r="B1280" s="46" t="s">
        <v>1910</v>
      </c>
      <c r="C1280" s="262">
        <v>88.7</v>
      </c>
      <c r="D1280" s="262">
        <v>88.7</v>
      </c>
      <c r="E1280" s="262">
        <v>88.7</v>
      </c>
      <c r="F1280" s="262"/>
      <c r="G1280" s="262"/>
      <c r="H1280" s="262"/>
      <c r="I1280" s="262"/>
      <c r="J1280" s="262"/>
      <c r="K1280" s="262"/>
      <c r="L1280" s="262"/>
      <c r="M1280" s="262"/>
      <c r="N1280" s="263"/>
    </row>
    <row r="1281" hidden="1" spans="1:14">
      <c r="A1281" s="258"/>
      <c r="B1281" s="46" t="s">
        <v>1911</v>
      </c>
      <c r="C1281" s="264">
        <v>4.9</v>
      </c>
      <c r="D1281" s="264">
        <v>4.9</v>
      </c>
      <c r="E1281" s="264">
        <v>4.9</v>
      </c>
      <c r="F1281" s="264"/>
      <c r="G1281" s="264"/>
      <c r="H1281" s="264"/>
      <c r="I1281" s="264"/>
      <c r="J1281" s="264"/>
      <c r="K1281" s="264"/>
      <c r="L1281" s="264"/>
      <c r="M1281" s="264"/>
      <c r="N1281" s="260"/>
    </row>
    <row r="1282" hidden="1" spans="1:14">
      <c r="A1282" s="258"/>
      <c r="B1282" s="46" t="s">
        <v>1912</v>
      </c>
      <c r="C1282" s="264">
        <v>10.6</v>
      </c>
      <c r="D1282" s="264">
        <v>10.6</v>
      </c>
      <c r="E1282" s="264">
        <v>10.6</v>
      </c>
      <c r="F1282" s="264"/>
      <c r="G1282" s="264"/>
      <c r="H1282" s="264"/>
      <c r="I1282" s="264"/>
      <c r="J1282" s="264"/>
      <c r="K1282" s="264"/>
      <c r="L1282" s="264"/>
      <c r="M1282" s="264"/>
      <c r="N1282" s="260"/>
    </row>
    <row r="1283" hidden="1" spans="1:14">
      <c r="A1283" s="258"/>
      <c r="B1283" s="46" t="s">
        <v>1913</v>
      </c>
      <c r="C1283" s="264">
        <v>0.6</v>
      </c>
      <c r="D1283" s="264">
        <v>0.6</v>
      </c>
      <c r="E1283" s="264">
        <v>0.6</v>
      </c>
      <c r="F1283" s="264"/>
      <c r="G1283" s="264"/>
      <c r="H1283" s="264"/>
      <c r="I1283" s="264"/>
      <c r="J1283" s="264"/>
      <c r="K1283" s="264"/>
      <c r="L1283" s="264"/>
      <c r="M1283" s="264"/>
      <c r="N1283" s="260"/>
    </row>
    <row r="1284" hidden="1" spans="1:14">
      <c r="A1284" s="258"/>
      <c r="B1284" s="46" t="s">
        <v>1914</v>
      </c>
      <c r="C1284" s="264">
        <v>38.4</v>
      </c>
      <c r="D1284" s="264">
        <v>38.4</v>
      </c>
      <c r="E1284" s="264">
        <v>38.4</v>
      </c>
      <c r="F1284" s="264"/>
      <c r="G1284" s="264"/>
      <c r="H1284" s="264"/>
      <c r="I1284" s="264"/>
      <c r="J1284" s="264"/>
      <c r="K1284" s="264"/>
      <c r="L1284" s="264"/>
      <c r="M1284" s="264"/>
      <c r="N1284" s="260"/>
    </row>
    <row r="1285" hidden="1" spans="1:14">
      <c r="A1285" s="258"/>
      <c r="B1285" s="46" t="s">
        <v>1915</v>
      </c>
      <c r="C1285" s="264">
        <v>1</v>
      </c>
      <c r="D1285" s="264">
        <v>1</v>
      </c>
      <c r="E1285" s="264">
        <v>1</v>
      </c>
      <c r="F1285" s="264"/>
      <c r="G1285" s="264"/>
      <c r="H1285" s="264"/>
      <c r="I1285" s="264"/>
      <c r="J1285" s="264"/>
      <c r="K1285" s="264"/>
      <c r="L1285" s="264"/>
      <c r="M1285" s="264"/>
      <c r="N1285" s="260"/>
    </row>
    <row r="1286" hidden="1" spans="1:14">
      <c r="A1286" s="258"/>
      <c r="B1286" s="46" t="s">
        <v>865</v>
      </c>
      <c r="C1286" s="264">
        <v>2</v>
      </c>
      <c r="D1286" s="264">
        <v>2</v>
      </c>
      <c r="E1286" s="264">
        <v>2</v>
      </c>
      <c r="F1286" s="264"/>
      <c r="G1286" s="264"/>
      <c r="H1286" s="264"/>
      <c r="I1286" s="264"/>
      <c r="J1286" s="264"/>
      <c r="K1286" s="264"/>
      <c r="L1286" s="264"/>
      <c r="M1286" s="264"/>
      <c r="N1286" s="260"/>
    </row>
    <row r="1287" hidden="1" spans="1:14">
      <c r="A1287" s="258"/>
      <c r="B1287" s="46" t="s">
        <v>862</v>
      </c>
      <c r="C1287" s="264">
        <v>36</v>
      </c>
      <c r="D1287" s="264">
        <v>36</v>
      </c>
      <c r="E1287" s="264">
        <v>36</v>
      </c>
      <c r="F1287" s="264"/>
      <c r="G1287" s="264"/>
      <c r="H1287" s="264"/>
      <c r="I1287" s="264"/>
      <c r="J1287" s="264"/>
      <c r="K1287" s="264"/>
      <c r="L1287" s="264"/>
      <c r="M1287" s="264"/>
      <c r="N1287" s="260"/>
    </row>
    <row r="1288" hidden="1" spans="1:14">
      <c r="A1288" s="258"/>
      <c r="B1288" s="46" t="s">
        <v>1916</v>
      </c>
      <c r="C1288" s="264">
        <v>1.2</v>
      </c>
      <c r="D1288" s="264">
        <v>1.2</v>
      </c>
      <c r="E1288" s="264">
        <v>1.2</v>
      </c>
      <c r="F1288" s="264"/>
      <c r="G1288" s="264"/>
      <c r="H1288" s="264"/>
      <c r="I1288" s="264"/>
      <c r="J1288" s="264"/>
      <c r="K1288" s="264"/>
      <c r="L1288" s="264"/>
      <c r="M1288" s="264"/>
      <c r="N1288" s="260"/>
    </row>
    <row r="1289" hidden="1" spans="1:14">
      <c r="A1289" s="258"/>
      <c r="B1289" s="46" t="s">
        <v>1917</v>
      </c>
      <c r="C1289" s="264">
        <v>3</v>
      </c>
      <c r="D1289" s="264">
        <v>3</v>
      </c>
      <c r="E1289" s="264">
        <v>3</v>
      </c>
      <c r="F1289" s="264"/>
      <c r="G1289" s="264"/>
      <c r="H1289" s="264"/>
      <c r="I1289" s="264"/>
      <c r="J1289" s="264"/>
      <c r="K1289" s="264"/>
      <c r="L1289" s="264"/>
      <c r="M1289" s="264"/>
      <c r="N1289" s="260"/>
    </row>
    <row r="1290" spans="1:14">
      <c r="A1290" s="258" t="s">
        <v>1918</v>
      </c>
      <c r="B1290" s="46" t="s">
        <v>686</v>
      </c>
      <c r="C1290" s="262">
        <v>109.7</v>
      </c>
      <c r="D1290" s="262">
        <v>109.7</v>
      </c>
      <c r="E1290" s="262">
        <v>109.7</v>
      </c>
      <c r="F1290" s="262"/>
      <c r="G1290" s="262"/>
      <c r="H1290" s="262"/>
      <c r="I1290" s="262"/>
      <c r="J1290" s="262"/>
      <c r="K1290" s="262"/>
      <c r="L1290" s="262"/>
      <c r="M1290" s="262"/>
      <c r="N1290" s="263" t="s">
        <v>530</v>
      </c>
    </row>
    <row r="1291" hidden="1" spans="1:14">
      <c r="A1291" s="258"/>
      <c r="B1291" s="46" t="s">
        <v>1919</v>
      </c>
      <c r="C1291" s="264">
        <v>0.3</v>
      </c>
      <c r="D1291" s="264">
        <v>0.3</v>
      </c>
      <c r="E1291" s="264">
        <v>0.3</v>
      </c>
      <c r="F1291" s="264"/>
      <c r="G1291" s="264"/>
      <c r="H1291" s="264"/>
      <c r="I1291" s="264"/>
      <c r="J1291" s="264"/>
      <c r="K1291" s="264"/>
      <c r="L1291" s="264"/>
      <c r="M1291" s="264"/>
      <c r="N1291" s="260"/>
    </row>
    <row r="1292" hidden="1" spans="1:14">
      <c r="A1292" s="258"/>
      <c r="B1292" s="46" t="s">
        <v>862</v>
      </c>
      <c r="C1292" s="264">
        <v>3.6</v>
      </c>
      <c r="D1292" s="264">
        <v>3.6</v>
      </c>
      <c r="E1292" s="264">
        <v>3.6</v>
      </c>
      <c r="F1292" s="264"/>
      <c r="G1292" s="264"/>
      <c r="H1292" s="264"/>
      <c r="I1292" s="264"/>
      <c r="J1292" s="264"/>
      <c r="K1292" s="264"/>
      <c r="L1292" s="264"/>
      <c r="M1292" s="264"/>
      <c r="N1292" s="260"/>
    </row>
    <row r="1293" hidden="1" spans="1:14">
      <c r="A1293" s="258"/>
      <c r="B1293" s="46" t="s">
        <v>1920</v>
      </c>
      <c r="C1293" s="264">
        <v>4.1</v>
      </c>
      <c r="D1293" s="264">
        <v>4.1</v>
      </c>
      <c r="E1293" s="264">
        <v>4.1</v>
      </c>
      <c r="F1293" s="264"/>
      <c r="G1293" s="264"/>
      <c r="H1293" s="264"/>
      <c r="I1293" s="264"/>
      <c r="J1293" s="264"/>
      <c r="K1293" s="264"/>
      <c r="L1293" s="264"/>
      <c r="M1293" s="264"/>
      <c r="N1293" s="260"/>
    </row>
    <row r="1294" hidden="1" spans="1:14">
      <c r="A1294" s="258"/>
      <c r="B1294" s="46" t="s">
        <v>1921</v>
      </c>
      <c r="C1294" s="264">
        <v>8.7</v>
      </c>
      <c r="D1294" s="264">
        <v>8.7</v>
      </c>
      <c r="E1294" s="264">
        <v>8.7</v>
      </c>
      <c r="F1294" s="264"/>
      <c r="G1294" s="264"/>
      <c r="H1294" s="264"/>
      <c r="I1294" s="264"/>
      <c r="J1294" s="264"/>
      <c r="K1294" s="264"/>
      <c r="L1294" s="264"/>
      <c r="M1294" s="264"/>
      <c r="N1294" s="260"/>
    </row>
    <row r="1295" hidden="1" spans="1:14">
      <c r="A1295" s="258"/>
      <c r="B1295" s="46" t="s">
        <v>1922</v>
      </c>
      <c r="C1295" s="264">
        <v>72.3</v>
      </c>
      <c r="D1295" s="264">
        <v>72.3</v>
      </c>
      <c r="E1295" s="264">
        <v>72.3</v>
      </c>
      <c r="F1295" s="264"/>
      <c r="G1295" s="264"/>
      <c r="H1295" s="264"/>
      <c r="I1295" s="264"/>
      <c r="J1295" s="264"/>
      <c r="K1295" s="264"/>
      <c r="L1295" s="264"/>
      <c r="M1295" s="264"/>
      <c r="N1295" s="260"/>
    </row>
    <row r="1296" hidden="1" spans="1:14">
      <c r="A1296" s="258"/>
      <c r="B1296" s="46" t="s">
        <v>1923</v>
      </c>
      <c r="C1296" s="264">
        <v>0.1</v>
      </c>
      <c r="D1296" s="264">
        <v>0.1</v>
      </c>
      <c r="E1296" s="264">
        <v>0.1</v>
      </c>
      <c r="F1296" s="264"/>
      <c r="G1296" s="264"/>
      <c r="H1296" s="264"/>
      <c r="I1296" s="264"/>
      <c r="J1296" s="264"/>
      <c r="K1296" s="264"/>
      <c r="L1296" s="264"/>
      <c r="M1296" s="264"/>
      <c r="N1296" s="260"/>
    </row>
    <row r="1297" hidden="1" spans="1:14">
      <c r="A1297" s="258"/>
      <c r="B1297" s="46" t="s">
        <v>1924</v>
      </c>
      <c r="C1297" s="264">
        <v>19.7</v>
      </c>
      <c r="D1297" s="264">
        <v>19.7</v>
      </c>
      <c r="E1297" s="264">
        <v>19.7</v>
      </c>
      <c r="F1297" s="264"/>
      <c r="G1297" s="264"/>
      <c r="H1297" s="264"/>
      <c r="I1297" s="264"/>
      <c r="J1297" s="264"/>
      <c r="K1297" s="264"/>
      <c r="L1297" s="264"/>
      <c r="M1297" s="264"/>
      <c r="N1297" s="260"/>
    </row>
    <row r="1298" hidden="1" spans="1:14">
      <c r="A1298" s="258"/>
      <c r="B1298" s="46" t="s">
        <v>1925</v>
      </c>
      <c r="C1298" s="264">
        <v>1</v>
      </c>
      <c r="D1298" s="264">
        <v>1</v>
      </c>
      <c r="E1298" s="264">
        <v>1</v>
      </c>
      <c r="F1298" s="264"/>
      <c r="G1298" s="264"/>
      <c r="H1298" s="264"/>
      <c r="I1298" s="264"/>
      <c r="J1298" s="264"/>
      <c r="K1298" s="264"/>
      <c r="L1298" s="264"/>
      <c r="M1298" s="264"/>
      <c r="N1298" s="260"/>
    </row>
    <row r="1299" spans="1:14">
      <c r="A1299" s="258" t="s">
        <v>1926</v>
      </c>
      <c r="B1299" s="46" t="s">
        <v>687</v>
      </c>
      <c r="C1299" s="264">
        <v>811</v>
      </c>
      <c r="D1299" s="264">
        <v>811</v>
      </c>
      <c r="E1299" s="264">
        <v>599.7</v>
      </c>
      <c r="F1299" s="264">
        <v>211.3</v>
      </c>
      <c r="G1299" s="264"/>
      <c r="H1299" s="264"/>
      <c r="I1299" s="264"/>
      <c r="J1299" s="264"/>
      <c r="K1299" s="264"/>
      <c r="L1299" s="264"/>
      <c r="M1299" s="264"/>
      <c r="N1299" s="263" t="s">
        <v>530</v>
      </c>
    </row>
    <row r="1300" hidden="1" spans="1:14">
      <c r="A1300" s="258"/>
      <c r="B1300" s="46" t="s">
        <v>1927</v>
      </c>
      <c r="C1300" s="262">
        <v>58</v>
      </c>
      <c r="D1300" s="262">
        <v>58</v>
      </c>
      <c r="E1300" s="262">
        <v>28</v>
      </c>
      <c r="F1300" s="262">
        <v>30</v>
      </c>
      <c r="G1300" s="262"/>
      <c r="H1300" s="262"/>
      <c r="I1300" s="262"/>
      <c r="J1300" s="262"/>
      <c r="K1300" s="262"/>
      <c r="L1300" s="262"/>
      <c r="M1300" s="262"/>
      <c r="N1300" s="263"/>
    </row>
    <row r="1301" hidden="1" spans="1:14">
      <c r="A1301" s="258"/>
      <c r="B1301" s="46" t="s">
        <v>1928</v>
      </c>
      <c r="C1301" s="264">
        <v>190.9</v>
      </c>
      <c r="D1301" s="264">
        <v>190.9</v>
      </c>
      <c r="E1301" s="264">
        <v>180.1</v>
      </c>
      <c r="F1301" s="264">
        <v>10.8</v>
      </c>
      <c r="G1301" s="264"/>
      <c r="H1301" s="264"/>
      <c r="I1301" s="264"/>
      <c r="J1301" s="264"/>
      <c r="K1301" s="264"/>
      <c r="L1301" s="264"/>
      <c r="M1301" s="264"/>
      <c r="N1301" s="260"/>
    </row>
    <row r="1302" hidden="1" spans="1:14">
      <c r="A1302" s="258"/>
      <c r="B1302" s="46" t="s">
        <v>1929</v>
      </c>
      <c r="C1302" s="264">
        <v>41.6</v>
      </c>
      <c r="D1302" s="264">
        <v>41.6</v>
      </c>
      <c r="E1302" s="264">
        <v>41.6</v>
      </c>
      <c r="F1302" s="264"/>
      <c r="G1302" s="264"/>
      <c r="H1302" s="264"/>
      <c r="I1302" s="264"/>
      <c r="J1302" s="264"/>
      <c r="K1302" s="264"/>
      <c r="L1302" s="264"/>
      <c r="M1302" s="264"/>
      <c r="N1302" s="260"/>
    </row>
    <row r="1303" hidden="1" spans="1:14">
      <c r="A1303" s="258"/>
      <c r="B1303" s="46" t="s">
        <v>1930</v>
      </c>
      <c r="C1303" s="264">
        <v>4.7</v>
      </c>
      <c r="D1303" s="264">
        <v>4.7</v>
      </c>
      <c r="E1303" s="264">
        <v>4.7</v>
      </c>
      <c r="F1303" s="264"/>
      <c r="G1303" s="264"/>
      <c r="H1303" s="264"/>
      <c r="I1303" s="264"/>
      <c r="J1303" s="264"/>
      <c r="K1303" s="264"/>
      <c r="L1303" s="264"/>
      <c r="M1303" s="264"/>
      <c r="N1303" s="260"/>
    </row>
    <row r="1304" hidden="1" spans="1:14">
      <c r="A1304" s="258"/>
      <c r="B1304" s="46" t="s">
        <v>862</v>
      </c>
      <c r="C1304" s="264">
        <v>31.2</v>
      </c>
      <c r="D1304" s="264">
        <v>31.2</v>
      </c>
      <c r="E1304" s="264">
        <v>31.2</v>
      </c>
      <c r="F1304" s="264"/>
      <c r="G1304" s="264"/>
      <c r="H1304" s="264"/>
      <c r="I1304" s="264"/>
      <c r="J1304" s="264"/>
      <c r="K1304" s="264"/>
      <c r="L1304" s="264"/>
      <c r="M1304" s="264"/>
      <c r="N1304" s="260"/>
    </row>
    <row r="1305" hidden="1" spans="1:14">
      <c r="A1305" s="258"/>
      <c r="B1305" s="46" t="s">
        <v>1931</v>
      </c>
      <c r="C1305" s="264">
        <v>2.6</v>
      </c>
      <c r="D1305" s="264">
        <v>2.6</v>
      </c>
      <c r="E1305" s="264">
        <v>2.6</v>
      </c>
      <c r="F1305" s="264"/>
      <c r="G1305" s="264"/>
      <c r="H1305" s="264"/>
      <c r="I1305" s="264"/>
      <c r="J1305" s="264"/>
      <c r="K1305" s="264"/>
      <c r="L1305" s="264"/>
      <c r="M1305" s="264"/>
      <c r="N1305" s="260"/>
    </row>
    <row r="1306" hidden="1" spans="1:14">
      <c r="A1306" s="258"/>
      <c r="B1306" s="46" t="s">
        <v>1932</v>
      </c>
      <c r="C1306" s="264">
        <v>98.2</v>
      </c>
      <c r="D1306" s="264">
        <v>98.2</v>
      </c>
      <c r="E1306" s="264">
        <v>78.2</v>
      </c>
      <c r="F1306" s="264">
        <v>20</v>
      </c>
      <c r="G1306" s="264"/>
      <c r="H1306" s="264"/>
      <c r="I1306" s="264"/>
      <c r="J1306" s="264"/>
      <c r="K1306" s="264"/>
      <c r="L1306" s="264"/>
      <c r="M1306" s="264"/>
      <c r="N1306" s="260"/>
    </row>
    <row r="1307" hidden="1" spans="1:14">
      <c r="A1307" s="258"/>
      <c r="B1307" s="46" t="s">
        <v>1933</v>
      </c>
      <c r="C1307" s="264">
        <v>383.6</v>
      </c>
      <c r="D1307" s="264">
        <v>383.6</v>
      </c>
      <c r="E1307" s="264">
        <v>233.1</v>
      </c>
      <c r="F1307" s="264">
        <v>150.5</v>
      </c>
      <c r="G1307" s="264"/>
      <c r="H1307" s="264"/>
      <c r="I1307" s="264"/>
      <c r="J1307" s="264"/>
      <c r="K1307" s="264"/>
      <c r="L1307" s="264"/>
      <c r="M1307" s="264"/>
      <c r="N1307" s="260"/>
    </row>
    <row r="1308" hidden="1" spans="1:14">
      <c r="A1308" s="258"/>
      <c r="B1308" s="46" t="s">
        <v>1934</v>
      </c>
      <c r="C1308" s="264">
        <v>0.3</v>
      </c>
      <c r="D1308" s="264">
        <v>0.3</v>
      </c>
      <c r="E1308" s="264">
        <v>0.3</v>
      </c>
      <c r="F1308" s="264"/>
      <c r="G1308" s="264"/>
      <c r="H1308" s="264"/>
      <c r="I1308" s="264"/>
      <c r="J1308" s="264"/>
      <c r="K1308" s="264"/>
      <c r="L1308" s="264"/>
      <c r="M1308" s="264"/>
      <c r="N1308" s="260"/>
    </row>
    <row r="1309" spans="1:14">
      <c r="A1309" s="258" t="s">
        <v>1935</v>
      </c>
      <c r="B1309" s="46" t="s">
        <v>688</v>
      </c>
      <c r="C1309" s="264">
        <v>1742.1</v>
      </c>
      <c r="D1309" s="264">
        <v>884.1</v>
      </c>
      <c r="E1309" s="264">
        <v>814.1</v>
      </c>
      <c r="F1309" s="264">
        <v>70</v>
      </c>
      <c r="G1309" s="264">
        <v>858</v>
      </c>
      <c r="H1309" s="264"/>
      <c r="I1309" s="264"/>
      <c r="J1309" s="264"/>
      <c r="K1309" s="264"/>
      <c r="L1309" s="264"/>
      <c r="M1309" s="264"/>
      <c r="N1309" s="263" t="s">
        <v>530</v>
      </c>
    </row>
    <row r="1310" hidden="1" spans="1:14">
      <c r="A1310" s="258"/>
      <c r="B1310" s="46" t="s">
        <v>1936</v>
      </c>
      <c r="C1310" s="264">
        <v>111</v>
      </c>
      <c r="D1310" s="264">
        <v>111</v>
      </c>
      <c r="E1310" s="264">
        <v>111</v>
      </c>
      <c r="F1310" s="264"/>
      <c r="G1310" s="264"/>
      <c r="H1310" s="264"/>
      <c r="I1310" s="264"/>
      <c r="J1310" s="264"/>
      <c r="K1310" s="264"/>
      <c r="L1310" s="264"/>
      <c r="M1310" s="264"/>
      <c r="N1310" s="260"/>
    </row>
    <row r="1311" hidden="1" spans="1:14">
      <c r="A1311" s="258"/>
      <c r="B1311" s="46" t="s">
        <v>1937</v>
      </c>
      <c r="C1311" s="264">
        <v>3.2</v>
      </c>
      <c r="D1311" s="264">
        <v>3.2</v>
      </c>
      <c r="E1311" s="264">
        <v>3.2</v>
      </c>
      <c r="F1311" s="264"/>
      <c r="G1311" s="264"/>
      <c r="H1311" s="264"/>
      <c r="I1311" s="264"/>
      <c r="J1311" s="264"/>
      <c r="K1311" s="264"/>
      <c r="L1311" s="264"/>
      <c r="M1311" s="264"/>
      <c r="N1311" s="260"/>
    </row>
    <row r="1312" hidden="1" spans="1:14">
      <c r="A1312" s="258"/>
      <c r="B1312" s="46" t="s">
        <v>1938</v>
      </c>
      <c r="C1312" s="262">
        <v>25.7</v>
      </c>
      <c r="D1312" s="262"/>
      <c r="E1312" s="262"/>
      <c r="F1312" s="262"/>
      <c r="G1312" s="262">
        <v>25.7</v>
      </c>
      <c r="H1312" s="262"/>
      <c r="I1312" s="262"/>
      <c r="J1312" s="262"/>
      <c r="K1312" s="262"/>
      <c r="L1312" s="262"/>
      <c r="M1312" s="262"/>
      <c r="N1312" s="263"/>
    </row>
    <row r="1313" hidden="1" spans="1:14">
      <c r="A1313" s="258"/>
      <c r="B1313" s="46" t="s">
        <v>1939</v>
      </c>
      <c r="C1313" s="264">
        <v>0.3</v>
      </c>
      <c r="D1313" s="264">
        <v>0.3</v>
      </c>
      <c r="E1313" s="264">
        <v>0.3</v>
      </c>
      <c r="F1313" s="264"/>
      <c r="G1313" s="264"/>
      <c r="H1313" s="264"/>
      <c r="I1313" s="264"/>
      <c r="J1313" s="264"/>
      <c r="K1313" s="264"/>
      <c r="L1313" s="264"/>
      <c r="M1313" s="264"/>
      <c r="N1313" s="260"/>
    </row>
    <row r="1314" hidden="1" spans="1:14">
      <c r="A1314" s="258"/>
      <c r="B1314" s="46" t="s">
        <v>1940</v>
      </c>
      <c r="C1314" s="264">
        <v>5.1</v>
      </c>
      <c r="D1314" s="264">
        <v>5.1</v>
      </c>
      <c r="E1314" s="264">
        <v>5.1</v>
      </c>
      <c r="F1314" s="264"/>
      <c r="G1314" s="264"/>
      <c r="H1314" s="264"/>
      <c r="I1314" s="264"/>
      <c r="J1314" s="264"/>
      <c r="K1314" s="264"/>
      <c r="L1314" s="264"/>
      <c r="M1314" s="264"/>
      <c r="N1314" s="260"/>
    </row>
    <row r="1315" hidden="1" spans="1:14">
      <c r="A1315" s="258"/>
      <c r="B1315" s="46" t="s">
        <v>1941</v>
      </c>
      <c r="C1315" s="264">
        <v>40.3</v>
      </c>
      <c r="D1315" s="264">
        <v>40.3</v>
      </c>
      <c r="E1315" s="264">
        <v>40.3</v>
      </c>
      <c r="F1315" s="264"/>
      <c r="G1315" s="264"/>
      <c r="H1315" s="264"/>
      <c r="I1315" s="264"/>
      <c r="J1315" s="264"/>
      <c r="K1315" s="264"/>
      <c r="L1315" s="264"/>
      <c r="M1315" s="264"/>
      <c r="N1315" s="260"/>
    </row>
    <row r="1316" hidden="1" spans="1:14">
      <c r="A1316" s="258"/>
      <c r="B1316" s="46" t="s">
        <v>1942</v>
      </c>
      <c r="C1316" s="264">
        <v>6.7</v>
      </c>
      <c r="D1316" s="264">
        <v>6.7</v>
      </c>
      <c r="E1316" s="264">
        <v>6.7</v>
      </c>
      <c r="F1316" s="264"/>
      <c r="G1316" s="264"/>
      <c r="H1316" s="264"/>
      <c r="I1316" s="264"/>
      <c r="J1316" s="264"/>
      <c r="K1316" s="264"/>
      <c r="L1316" s="264"/>
      <c r="M1316" s="264"/>
      <c r="N1316" s="260"/>
    </row>
    <row r="1317" hidden="1" spans="1:14">
      <c r="A1317" s="258"/>
      <c r="B1317" s="46" t="s">
        <v>1943</v>
      </c>
      <c r="C1317" s="264">
        <v>1012.6</v>
      </c>
      <c r="D1317" s="264">
        <v>342.9</v>
      </c>
      <c r="E1317" s="264">
        <v>272.9</v>
      </c>
      <c r="F1317" s="264">
        <v>70</v>
      </c>
      <c r="G1317" s="264">
        <v>669.7</v>
      </c>
      <c r="H1317" s="264"/>
      <c r="I1317" s="264"/>
      <c r="J1317" s="264"/>
      <c r="K1317" s="264"/>
      <c r="L1317" s="264"/>
      <c r="M1317" s="264"/>
      <c r="N1317" s="260"/>
    </row>
    <row r="1318" hidden="1" spans="1:14">
      <c r="A1318" s="258"/>
      <c r="B1318" s="46" t="s">
        <v>1944</v>
      </c>
      <c r="C1318" s="264">
        <v>498.7</v>
      </c>
      <c r="D1318" s="264">
        <v>336.2</v>
      </c>
      <c r="E1318" s="264">
        <v>336.2</v>
      </c>
      <c r="F1318" s="264"/>
      <c r="G1318" s="264">
        <v>162.5</v>
      </c>
      <c r="H1318" s="264"/>
      <c r="I1318" s="264"/>
      <c r="J1318" s="264"/>
      <c r="K1318" s="264"/>
      <c r="L1318" s="264"/>
      <c r="M1318" s="264"/>
      <c r="N1318" s="260"/>
    </row>
    <row r="1319" hidden="1" spans="1:14">
      <c r="A1319" s="258"/>
      <c r="B1319" s="46" t="s">
        <v>862</v>
      </c>
      <c r="C1319" s="264">
        <v>38.4</v>
      </c>
      <c r="D1319" s="264">
        <v>38.4</v>
      </c>
      <c r="E1319" s="264">
        <v>38.4</v>
      </c>
      <c r="F1319" s="264"/>
      <c r="G1319" s="264"/>
      <c r="H1319" s="264"/>
      <c r="I1319" s="264"/>
      <c r="J1319" s="264"/>
      <c r="K1319" s="264"/>
      <c r="L1319" s="264"/>
      <c r="M1319" s="264"/>
      <c r="N1319" s="260"/>
    </row>
    <row r="1320" spans="1:14">
      <c r="A1320" s="258" t="s">
        <v>1945</v>
      </c>
      <c r="B1320" s="46" t="s">
        <v>689</v>
      </c>
      <c r="C1320" s="264">
        <v>2144.4</v>
      </c>
      <c r="D1320" s="264">
        <v>2144.4</v>
      </c>
      <c r="E1320" s="264">
        <v>2144.4</v>
      </c>
      <c r="F1320" s="264"/>
      <c r="G1320" s="264"/>
      <c r="H1320" s="264"/>
      <c r="I1320" s="264"/>
      <c r="J1320" s="264"/>
      <c r="K1320" s="264"/>
      <c r="L1320" s="264"/>
      <c r="M1320" s="264"/>
      <c r="N1320" s="263" t="s">
        <v>530</v>
      </c>
    </row>
    <row r="1321" hidden="1" spans="1:14">
      <c r="A1321" s="258"/>
      <c r="B1321" s="46" t="s">
        <v>1946</v>
      </c>
      <c r="C1321" s="264">
        <v>17.7</v>
      </c>
      <c r="D1321" s="264">
        <v>17.7</v>
      </c>
      <c r="E1321" s="264">
        <v>17.7</v>
      </c>
      <c r="F1321" s="264"/>
      <c r="G1321" s="264"/>
      <c r="H1321" s="264"/>
      <c r="I1321" s="264"/>
      <c r="J1321" s="264"/>
      <c r="K1321" s="264"/>
      <c r="L1321" s="264"/>
      <c r="M1321" s="264"/>
      <c r="N1321" s="260"/>
    </row>
    <row r="1322" hidden="1" spans="1:14">
      <c r="A1322" s="258"/>
      <c r="B1322" s="46" t="s">
        <v>1947</v>
      </c>
      <c r="C1322" s="262">
        <v>158.9</v>
      </c>
      <c r="D1322" s="262">
        <v>158.9</v>
      </c>
      <c r="E1322" s="262">
        <v>158.9</v>
      </c>
      <c r="F1322" s="262"/>
      <c r="G1322" s="262"/>
      <c r="H1322" s="262"/>
      <c r="I1322" s="262"/>
      <c r="J1322" s="262"/>
      <c r="K1322" s="262"/>
      <c r="L1322" s="262"/>
      <c r="M1322" s="262"/>
      <c r="N1322" s="263"/>
    </row>
    <row r="1323" hidden="1" spans="1:14">
      <c r="A1323" s="258"/>
      <c r="B1323" s="46" t="s">
        <v>865</v>
      </c>
      <c r="C1323" s="264">
        <v>2</v>
      </c>
      <c r="D1323" s="264">
        <v>2</v>
      </c>
      <c r="E1323" s="264">
        <v>2</v>
      </c>
      <c r="F1323" s="264"/>
      <c r="G1323" s="264"/>
      <c r="H1323" s="264"/>
      <c r="I1323" s="264"/>
      <c r="J1323" s="264"/>
      <c r="K1323" s="264"/>
      <c r="L1323" s="264"/>
      <c r="M1323" s="264"/>
      <c r="N1323" s="260"/>
    </row>
    <row r="1324" hidden="1" spans="1:14">
      <c r="A1324" s="258"/>
      <c r="B1324" s="46" t="s">
        <v>1948</v>
      </c>
      <c r="C1324" s="264">
        <v>0.5</v>
      </c>
      <c r="D1324" s="264">
        <v>0.5</v>
      </c>
      <c r="E1324" s="264">
        <v>0.5</v>
      </c>
      <c r="F1324" s="264"/>
      <c r="G1324" s="264"/>
      <c r="H1324" s="264"/>
      <c r="I1324" s="264"/>
      <c r="J1324" s="264"/>
      <c r="K1324" s="264"/>
      <c r="L1324" s="264"/>
      <c r="M1324" s="264"/>
      <c r="N1324" s="260"/>
    </row>
    <row r="1325" hidden="1" spans="1:14">
      <c r="A1325" s="258"/>
      <c r="B1325" s="46" t="s">
        <v>1949</v>
      </c>
      <c r="C1325" s="264">
        <v>1304.8</v>
      </c>
      <c r="D1325" s="264">
        <v>1304.8</v>
      </c>
      <c r="E1325" s="264">
        <v>1304.8</v>
      </c>
      <c r="F1325" s="264"/>
      <c r="G1325" s="264"/>
      <c r="H1325" s="264"/>
      <c r="I1325" s="264"/>
      <c r="J1325" s="264"/>
      <c r="K1325" s="264"/>
      <c r="L1325" s="264"/>
      <c r="M1325" s="264"/>
      <c r="N1325" s="260"/>
    </row>
    <row r="1326" hidden="1" spans="1:14">
      <c r="A1326" s="258"/>
      <c r="B1326" s="46" t="s">
        <v>1950</v>
      </c>
      <c r="C1326" s="264">
        <v>5.1</v>
      </c>
      <c r="D1326" s="264">
        <v>5.1</v>
      </c>
      <c r="E1326" s="264">
        <v>5.1</v>
      </c>
      <c r="F1326" s="264"/>
      <c r="G1326" s="264"/>
      <c r="H1326" s="264"/>
      <c r="I1326" s="264"/>
      <c r="J1326" s="264"/>
      <c r="K1326" s="264"/>
      <c r="L1326" s="264"/>
      <c r="M1326" s="264"/>
      <c r="N1326" s="260"/>
    </row>
    <row r="1327" hidden="1" spans="1:14">
      <c r="A1327" s="258"/>
      <c r="B1327" s="46" t="s">
        <v>1951</v>
      </c>
      <c r="C1327" s="264">
        <v>362.4</v>
      </c>
      <c r="D1327" s="264">
        <v>362.4</v>
      </c>
      <c r="E1327" s="264">
        <v>362.4</v>
      </c>
      <c r="F1327" s="264"/>
      <c r="G1327" s="264"/>
      <c r="H1327" s="264"/>
      <c r="I1327" s="264"/>
      <c r="J1327" s="264"/>
      <c r="K1327" s="264"/>
      <c r="L1327" s="264"/>
      <c r="M1327" s="264"/>
      <c r="N1327" s="260"/>
    </row>
    <row r="1328" hidden="1" spans="1:14">
      <c r="A1328" s="258"/>
      <c r="B1328" s="46" t="s">
        <v>1952</v>
      </c>
      <c r="C1328" s="264">
        <v>156.6</v>
      </c>
      <c r="D1328" s="264">
        <v>156.6</v>
      </c>
      <c r="E1328" s="264">
        <v>156.6</v>
      </c>
      <c r="F1328" s="264"/>
      <c r="G1328" s="264"/>
      <c r="H1328" s="264"/>
      <c r="I1328" s="264"/>
      <c r="J1328" s="264"/>
      <c r="K1328" s="264"/>
      <c r="L1328" s="264"/>
      <c r="M1328" s="264"/>
      <c r="N1328" s="260"/>
    </row>
    <row r="1329" hidden="1" spans="1:14">
      <c r="A1329" s="258"/>
      <c r="B1329" s="46" t="s">
        <v>862</v>
      </c>
      <c r="C1329" s="264">
        <v>127.3</v>
      </c>
      <c r="D1329" s="264">
        <v>127.3</v>
      </c>
      <c r="E1329" s="264">
        <v>127.3</v>
      </c>
      <c r="F1329" s="264"/>
      <c r="G1329" s="264"/>
      <c r="H1329" s="264"/>
      <c r="I1329" s="264"/>
      <c r="J1329" s="264"/>
      <c r="K1329" s="264"/>
      <c r="L1329" s="264"/>
      <c r="M1329" s="264"/>
      <c r="N1329" s="260"/>
    </row>
    <row r="1330" hidden="1" spans="1:14">
      <c r="A1330" s="258"/>
      <c r="B1330" s="46" t="s">
        <v>1953</v>
      </c>
      <c r="C1330" s="264">
        <v>9.1</v>
      </c>
      <c r="D1330" s="264">
        <v>9.1</v>
      </c>
      <c r="E1330" s="264">
        <v>9.1</v>
      </c>
      <c r="F1330" s="264"/>
      <c r="G1330" s="264"/>
      <c r="H1330" s="264"/>
      <c r="I1330" s="264"/>
      <c r="J1330" s="264"/>
      <c r="K1330" s="264"/>
      <c r="L1330" s="264"/>
      <c r="M1330" s="264"/>
      <c r="N1330" s="260"/>
    </row>
    <row r="1331" spans="1:14">
      <c r="A1331" s="258" t="s">
        <v>1954</v>
      </c>
      <c r="B1331" s="46" t="s">
        <v>690</v>
      </c>
      <c r="C1331" s="264">
        <v>2710.9</v>
      </c>
      <c r="D1331" s="264">
        <v>2710.9</v>
      </c>
      <c r="E1331" s="264">
        <v>2710.9</v>
      </c>
      <c r="F1331" s="264"/>
      <c r="G1331" s="264"/>
      <c r="H1331" s="264"/>
      <c r="I1331" s="264"/>
      <c r="J1331" s="264"/>
      <c r="K1331" s="264"/>
      <c r="L1331" s="264"/>
      <c r="M1331" s="264"/>
      <c r="N1331" s="263" t="s">
        <v>530</v>
      </c>
    </row>
    <row r="1332" hidden="1" spans="1:14">
      <c r="A1332" s="258"/>
      <c r="B1332" s="46" t="s">
        <v>1955</v>
      </c>
      <c r="C1332" s="262">
        <v>199.6</v>
      </c>
      <c r="D1332" s="262">
        <v>199.6</v>
      </c>
      <c r="E1332" s="262">
        <v>199.6</v>
      </c>
      <c r="F1332" s="262"/>
      <c r="G1332" s="262"/>
      <c r="H1332" s="262"/>
      <c r="I1332" s="262"/>
      <c r="J1332" s="262"/>
      <c r="K1332" s="262"/>
      <c r="L1332" s="262"/>
      <c r="M1332" s="262"/>
      <c r="N1332" s="263"/>
    </row>
    <row r="1333" hidden="1" spans="1:14">
      <c r="A1333" s="258"/>
      <c r="B1333" s="46" t="s">
        <v>1956</v>
      </c>
      <c r="C1333" s="264">
        <v>12</v>
      </c>
      <c r="D1333" s="264">
        <v>12</v>
      </c>
      <c r="E1333" s="264">
        <v>12</v>
      </c>
      <c r="F1333" s="264"/>
      <c r="G1333" s="264"/>
      <c r="H1333" s="264"/>
      <c r="I1333" s="264"/>
      <c r="J1333" s="264"/>
      <c r="K1333" s="264"/>
      <c r="L1333" s="264"/>
      <c r="M1333" s="264"/>
      <c r="N1333" s="260"/>
    </row>
    <row r="1334" hidden="1" spans="1:14">
      <c r="A1334" s="258"/>
      <c r="B1334" s="46" t="s">
        <v>1957</v>
      </c>
      <c r="C1334" s="264">
        <v>1663</v>
      </c>
      <c r="D1334" s="264">
        <v>1663</v>
      </c>
      <c r="E1334" s="264">
        <v>1663</v>
      </c>
      <c r="F1334" s="264"/>
      <c r="G1334" s="264"/>
      <c r="H1334" s="264"/>
      <c r="I1334" s="264"/>
      <c r="J1334" s="264"/>
      <c r="K1334" s="264"/>
      <c r="L1334" s="264"/>
      <c r="M1334" s="264"/>
      <c r="N1334" s="260"/>
    </row>
    <row r="1335" hidden="1" spans="1:14">
      <c r="A1335" s="258"/>
      <c r="B1335" s="46" t="s">
        <v>1958</v>
      </c>
      <c r="C1335" s="264">
        <v>1.1</v>
      </c>
      <c r="D1335" s="264">
        <v>1.1</v>
      </c>
      <c r="E1335" s="264">
        <v>1.1</v>
      </c>
      <c r="F1335" s="264"/>
      <c r="G1335" s="264"/>
      <c r="H1335" s="264"/>
      <c r="I1335" s="264"/>
      <c r="J1335" s="264"/>
      <c r="K1335" s="264"/>
      <c r="L1335" s="264"/>
      <c r="M1335" s="264"/>
      <c r="N1335" s="260"/>
    </row>
    <row r="1336" hidden="1" spans="1:14">
      <c r="A1336" s="258"/>
      <c r="B1336" s="46" t="s">
        <v>865</v>
      </c>
      <c r="C1336" s="264">
        <v>2</v>
      </c>
      <c r="D1336" s="264">
        <v>2</v>
      </c>
      <c r="E1336" s="264">
        <v>2</v>
      </c>
      <c r="F1336" s="264"/>
      <c r="G1336" s="264"/>
      <c r="H1336" s="264"/>
      <c r="I1336" s="264"/>
      <c r="J1336" s="264"/>
      <c r="K1336" s="264"/>
      <c r="L1336" s="264"/>
      <c r="M1336" s="264"/>
      <c r="N1336" s="260"/>
    </row>
    <row r="1337" hidden="1" spans="1:14">
      <c r="A1337" s="258"/>
      <c r="B1337" s="46" t="s">
        <v>1959</v>
      </c>
      <c r="C1337" s="264">
        <v>22.7</v>
      </c>
      <c r="D1337" s="264">
        <v>22.7</v>
      </c>
      <c r="E1337" s="264">
        <v>22.7</v>
      </c>
      <c r="F1337" s="264"/>
      <c r="G1337" s="264"/>
      <c r="H1337" s="264"/>
      <c r="I1337" s="264"/>
      <c r="J1337" s="264"/>
      <c r="K1337" s="264"/>
      <c r="L1337" s="264"/>
      <c r="M1337" s="264"/>
      <c r="N1337" s="260"/>
    </row>
    <row r="1338" hidden="1" spans="1:14">
      <c r="A1338" s="258"/>
      <c r="B1338" s="46" t="s">
        <v>1960</v>
      </c>
      <c r="C1338" s="264">
        <v>466.1</v>
      </c>
      <c r="D1338" s="264">
        <v>466.1</v>
      </c>
      <c r="E1338" s="264">
        <v>466.1</v>
      </c>
      <c r="F1338" s="264"/>
      <c r="G1338" s="264"/>
      <c r="H1338" s="264"/>
      <c r="I1338" s="264"/>
      <c r="J1338" s="264"/>
      <c r="K1338" s="264"/>
      <c r="L1338" s="264"/>
      <c r="M1338" s="264"/>
      <c r="N1338" s="260"/>
    </row>
    <row r="1339" hidden="1" spans="1:14">
      <c r="A1339" s="258"/>
      <c r="B1339" s="46" t="s">
        <v>1961</v>
      </c>
      <c r="C1339" s="264">
        <v>176.3</v>
      </c>
      <c r="D1339" s="264">
        <v>176.3</v>
      </c>
      <c r="E1339" s="264">
        <v>176.3</v>
      </c>
      <c r="F1339" s="264"/>
      <c r="G1339" s="264"/>
      <c r="H1339" s="264"/>
      <c r="I1339" s="264"/>
      <c r="J1339" s="264"/>
      <c r="K1339" s="264"/>
      <c r="L1339" s="264"/>
      <c r="M1339" s="264"/>
      <c r="N1339" s="260"/>
    </row>
    <row r="1340" hidden="1" spans="1:14">
      <c r="A1340" s="258"/>
      <c r="B1340" s="46" t="s">
        <v>862</v>
      </c>
      <c r="C1340" s="264">
        <v>168.2</v>
      </c>
      <c r="D1340" s="264">
        <v>168.2</v>
      </c>
      <c r="E1340" s="264">
        <v>168.2</v>
      </c>
      <c r="F1340" s="264"/>
      <c r="G1340" s="264"/>
      <c r="H1340" s="264"/>
      <c r="I1340" s="264"/>
      <c r="J1340" s="264"/>
      <c r="K1340" s="264"/>
      <c r="L1340" s="264"/>
      <c r="M1340" s="264"/>
      <c r="N1340" s="260"/>
    </row>
    <row r="1341" spans="1:14">
      <c r="A1341" s="258" t="s">
        <v>1962</v>
      </c>
      <c r="B1341" s="46" t="s">
        <v>691</v>
      </c>
      <c r="C1341" s="264">
        <v>1638.7</v>
      </c>
      <c r="D1341" s="264">
        <v>1638.7</v>
      </c>
      <c r="E1341" s="264">
        <v>1638.7</v>
      </c>
      <c r="F1341" s="264"/>
      <c r="G1341" s="264"/>
      <c r="H1341" s="264"/>
      <c r="I1341" s="264"/>
      <c r="J1341" s="264"/>
      <c r="K1341" s="264"/>
      <c r="L1341" s="264"/>
      <c r="M1341" s="264"/>
      <c r="N1341" s="263" t="s">
        <v>530</v>
      </c>
    </row>
    <row r="1342" hidden="1" spans="1:14">
      <c r="A1342" s="258"/>
      <c r="B1342" s="46" t="s">
        <v>1963</v>
      </c>
      <c r="C1342" s="264">
        <v>119.9</v>
      </c>
      <c r="D1342" s="264">
        <v>119.9</v>
      </c>
      <c r="E1342" s="264">
        <v>119.9</v>
      </c>
      <c r="F1342" s="264"/>
      <c r="G1342" s="264"/>
      <c r="H1342" s="264"/>
      <c r="I1342" s="264"/>
      <c r="J1342" s="264"/>
      <c r="K1342" s="264"/>
      <c r="L1342" s="264"/>
      <c r="M1342" s="264"/>
      <c r="N1342" s="260"/>
    </row>
    <row r="1343" hidden="1" spans="1:14">
      <c r="A1343" s="258"/>
      <c r="B1343" s="46" t="s">
        <v>1964</v>
      </c>
      <c r="C1343" s="262">
        <v>1</v>
      </c>
      <c r="D1343" s="262">
        <v>1</v>
      </c>
      <c r="E1343" s="262">
        <v>1</v>
      </c>
      <c r="F1343" s="262"/>
      <c r="G1343" s="262"/>
      <c r="H1343" s="262"/>
      <c r="I1343" s="262"/>
      <c r="J1343" s="262"/>
      <c r="K1343" s="262"/>
      <c r="L1343" s="262"/>
      <c r="M1343" s="262"/>
      <c r="N1343" s="263"/>
    </row>
    <row r="1344" hidden="1" spans="1:14">
      <c r="A1344" s="258"/>
      <c r="B1344" s="46" t="s">
        <v>862</v>
      </c>
      <c r="C1344" s="264">
        <v>102.2</v>
      </c>
      <c r="D1344" s="264">
        <v>102.2</v>
      </c>
      <c r="E1344" s="264">
        <v>102.2</v>
      </c>
      <c r="F1344" s="264"/>
      <c r="G1344" s="264"/>
      <c r="H1344" s="264"/>
      <c r="I1344" s="264"/>
      <c r="J1344" s="264"/>
      <c r="K1344" s="264"/>
      <c r="L1344" s="264"/>
      <c r="M1344" s="264"/>
      <c r="N1344" s="260"/>
    </row>
    <row r="1345" hidden="1" spans="1:14">
      <c r="A1345" s="258"/>
      <c r="B1345" s="46" t="s">
        <v>865</v>
      </c>
      <c r="C1345" s="264">
        <v>2</v>
      </c>
      <c r="D1345" s="264">
        <v>2</v>
      </c>
      <c r="E1345" s="264">
        <v>2</v>
      </c>
      <c r="F1345" s="264"/>
      <c r="G1345" s="264"/>
      <c r="H1345" s="264"/>
      <c r="I1345" s="264"/>
      <c r="J1345" s="264"/>
      <c r="K1345" s="264"/>
      <c r="L1345" s="264"/>
      <c r="M1345" s="264"/>
      <c r="N1345" s="260"/>
    </row>
    <row r="1346" hidden="1" spans="1:14">
      <c r="A1346" s="258"/>
      <c r="B1346" s="46" t="s">
        <v>1965</v>
      </c>
      <c r="C1346" s="264">
        <v>117.4</v>
      </c>
      <c r="D1346" s="264">
        <v>117.4</v>
      </c>
      <c r="E1346" s="264">
        <v>117.4</v>
      </c>
      <c r="F1346" s="264"/>
      <c r="G1346" s="264"/>
      <c r="H1346" s="264"/>
      <c r="I1346" s="264"/>
      <c r="J1346" s="264"/>
      <c r="K1346" s="264"/>
      <c r="L1346" s="264"/>
      <c r="M1346" s="264"/>
      <c r="N1346" s="260"/>
    </row>
    <row r="1347" hidden="1" spans="1:14">
      <c r="A1347" s="258"/>
      <c r="B1347" s="46" t="s">
        <v>1966</v>
      </c>
      <c r="C1347" s="264">
        <v>999.2</v>
      </c>
      <c r="D1347" s="264">
        <v>999.2</v>
      </c>
      <c r="E1347" s="264">
        <v>999.2</v>
      </c>
      <c r="F1347" s="264"/>
      <c r="G1347" s="264"/>
      <c r="H1347" s="264"/>
      <c r="I1347" s="264"/>
      <c r="J1347" s="264"/>
      <c r="K1347" s="264"/>
      <c r="L1347" s="264"/>
      <c r="M1347" s="264"/>
      <c r="N1347" s="260"/>
    </row>
    <row r="1348" hidden="1" spans="1:14">
      <c r="A1348" s="258"/>
      <c r="B1348" s="46" t="s">
        <v>1967</v>
      </c>
      <c r="C1348" s="264">
        <v>7.3</v>
      </c>
      <c r="D1348" s="264">
        <v>7.3</v>
      </c>
      <c r="E1348" s="264">
        <v>7.3</v>
      </c>
      <c r="F1348" s="264"/>
      <c r="G1348" s="264"/>
      <c r="H1348" s="264"/>
      <c r="I1348" s="264"/>
      <c r="J1348" s="264"/>
      <c r="K1348" s="264"/>
      <c r="L1348" s="264"/>
      <c r="M1348" s="264"/>
      <c r="N1348" s="260"/>
    </row>
    <row r="1349" hidden="1" spans="1:14">
      <c r="A1349" s="258"/>
      <c r="B1349" s="46" t="s">
        <v>1968</v>
      </c>
      <c r="C1349" s="264">
        <v>276</v>
      </c>
      <c r="D1349" s="264">
        <v>276</v>
      </c>
      <c r="E1349" s="264">
        <v>276</v>
      </c>
      <c r="F1349" s="264"/>
      <c r="G1349" s="264"/>
      <c r="H1349" s="264"/>
      <c r="I1349" s="264"/>
      <c r="J1349" s="264"/>
      <c r="K1349" s="264"/>
      <c r="L1349" s="264"/>
      <c r="M1349" s="264"/>
      <c r="N1349" s="260"/>
    </row>
    <row r="1350" hidden="1" spans="1:14">
      <c r="A1350" s="258"/>
      <c r="B1350" s="46" t="s">
        <v>1969</v>
      </c>
      <c r="C1350" s="264">
        <v>13.4</v>
      </c>
      <c r="D1350" s="264">
        <v>13.4</v>
      </c>
      <c r="E1350" s="264">
        <v>13.4</v>
      </c>
      <c r="F1350" s="264"/>
      <c r="G1350" s="264"/>
      <c r="H1350" s="264"/>
      <c r="I1350" s="264"/>
      <c r="J1350" s="264"/>
      <c r="K1350" s="264"/>
      <c r="L1350" s="264"/>
      <c r="M1350" s="264"/>
      <c r="N1350" s="260"/>
    </row>
    <row r="1351" hidden="1" spans="1:14">
      <c r="A1351" s="258"/>
      <c r="B1351" s="46" t="s">
        <v>1970</v>
      </c>
      <c r="C1351" s="264">
        <v>0.4</v>
      </c>
      <c r="D1351" s="264">
        <v>0.4</v>
      </c>
      <c r="E1351" s="264">
        <v>0.4</v>
      </c>
      <c r="F1351" s="264"/>
      <c r="G1351" s="264"/>
      <c r="H1351" s="264"/>
      <c r="I1351" s="264"/>
      <c r="J1351" s="264"/>
      <c r="K1351" s="264"/>
      <c r="L1351" s="264"/>
      <c r="M1351" s="264"/>
      <c r="N1351" s="260"/>
    </row>
    <row r="1352" spans="1:14">
      <c r="A1352" s="258" t="s">
        <v>1971</v>
      </c>
      <c r="B1352" s="46" t="s">
        <v>692</v>
      </c>
      <c r="C1352" s="264">
        <v>955.9</v>
      </c>
      <c r="D1352" s="264">
        <v>955.9</v>
      </c>
      <c r="E1352" s="264">
        <v>955.9</v>
      </c>
      <c r="F1352" s="264"/>
      <c r="G1352" s="264"/>
      <c r="H1352" s="264"/>
      <c r="I1352" s="264"/>
      <c r="J1352" s="264"/>
      <c r="K1352" s="264"/>
      <c r="L1352" s="264"/>
      <c r="M1352" s="264"/>
      <c r="N1352" s="263" t="s">
        <v>530</v>
      </c>
    </row>
    <row r="1353" hidden="1" spans="1:14">
      <c r="A1353" s="258"/>
      <c r="B1353" s="46" t="s">
        <v>1972</v>
      </c>
      <c r="C1353" s="264">
        <v>158.7</v>
      </c>
      <c r="D1353" s="264">
        <v>158.7</v>
      </c>
      <c r="E1353" s="264">
        <v>158.7</v>
      </c>
      <c r="F1353" s="264"/>
      <c r="G1353" s="264"/>
      <c r="H1353" s="264"/>
      <c r="I1353" s="264"/>
      <c r="J1353" s="264"/>
      <c r="K1353" s="264"/>
      <c r="L1353" s="264"/>
      <c r="M1353" s="264"/>
      <c r="N1353" s="260"/>
    </row>
    <row r="1354" hidden="1" spans="1:14">
      <c r="A1354" s="258"/>
      <c r="B1354" s="46" t="s">
        <v>1973</v>
      </c>
      <c r="C1354" s="264">
        <v>73.5</v>
      </c>
      <c r="D1354" s="264">
        <v>73.5</v>
      </c>
      <c r="E1354" s="264">
        <v>73.5</v>
      </c>
      <c r="F1354" s="264"/>
      <c r="G1354" s="264"/>
      <c r="H1354" s="264"/>
      <c r="I1354" s="264"/>
      <c r="J1354" s="264"/>
      <c r="K1354" s="264"/>
      <c r="L1354" s="264"/>
      <c r="M1354" s="264"/>
      <c r="N1354" s="260"/>
    </row>
    <row r="1355" hidden="1" spans="1:14">
      <c r="A1355" s="258"/>
      <c r="B1355" s="46" t="s">
        <v>1974</v>
      </c>
      <c r="C1355" s="262">
        <v>1</v>
      </c>
      <c r="D1355" s="262">
        <v>1</v>
      </c>
      <c r="E1355" s="262">
        <v>1</v>
      </c>
      <c r="F1355" s="262"/>
      <c r="G1355" s="262"/>
      <c r="H1355" s="262"/>
      <c r="I1355" s="262"/>
      <c r="J1355" s="262"/>
      <c r="K1355" s="262"/>
      <c r="L1355" s="262"/>
      <c r="M1355" s="262"/>
      <c r="N1355" s="263"/>
    </row>
    <row r="1356" hidden="1" spans="1:14">
      <c r="A1356" s="258"/>
      <c r="B1356" s="46" t="s">
        <v>1975</v>
      </c>
      <c r="C1356" s="264">
        <v>2.6</v>
      </c>
      <c r="D1356" s="264">
        <v>2.6</v>
      </c>
      <c r="E1356" s="264">
        <v>2.6</v>
      </c>
      <c r="F1356" s="264"/>
      <c r="G1356" s="264"/>
      <c r="H1356" s="264"/>
      <c r="I1356" s="264"/>
      <c r="J1356" s="264"/>
      <c r="K1356" s="264"/>
      <c r="L1356" s="264"/>
      <c r="M1356" s="264"/>
      <c r="N1356" s="260"/>
    </row>
    <row r="1357" hidden="1" spans="1:14">
      <c r="A1357" s="258"/>
      <c r="B1357" s="46" t="s">
        <v>1976</v>
      </c>
      <c r="C1357" s="264">
        <v>62.3</v>
      </c>
      <c r="D1357" s="264">
        <v>62.3</v>
      </c>
      <c r="E1357" s="264">
        <v>62.3</v>
      </c>
      <c r="F1357" s="264"/>
      <c r="G1357" s="264"/>
      <c r="H1357" s="264"/>
      <c r="I1357" s="264"/>
      <c r="J1357" s="264"/>
      <c r="K1357" s="264"/>
      <c r="L1357" s="264"/>
      <c r="M1357" s="264"/>
      <c r="N1357" s="260"/>
    </row>
    <row r="1358" hidden="1" spans="1:14">
      <c r="A1358" s="258"/>
      <c r="B1358" s="46" t="s">
        <v>1977</v>
      </c>
      <c r="C1358" s="264">
        <v>612.8</v>
      </c>
      <c r="D1358" s="264">
        <v>612.8</v>
      </c>
      <c r="E1358" s="264">
        <v>612.8</v>
      </c>
      <c r="F1358" s="264"/>
      <c r="G1358" s="264"/>
      <c r="H1358" s="264"/>
      <c r="I1358" s="264"/>
      <c r="J1358" s="264"/>
      <c r="K1358" s="264"/>
      <c r="L1358" s="264"/>
      <c r="M1358" s="264"/>
      <c r="N1358" s="260"/>
    </row>
    <row r="1359" hidden="1" spans="1:14">
      <c r="A1359" s="258"/>
      <c r="B1359" s="46" t="s">
        <v>862</v>
      </c>
      <c r="C1359" s="264">
        <v>36.4</v>
      </c>
      <c r="D1359" s="264">
        <v>36.4</v>
      </c>
      <c r="E1359" s="264">
        <v>36.4</v>
      </c>
      <c r="F1359" s="264"/>
      <c r="G1359" s="264"/>
      <c r="H1359" s="264"/>
      <c r="I1359" s="264"/>
      <c r="J1359" s="264"/>
      <c r="K1359" s="264"/>
      <c r="L1359" s="264"/>
      <c r="M1359" s="264"/>
      <c r="N1359" s="260"/>
    </row>
    <row r="1360" hidden="1" spans="1:14">
      <c r="A1360" s="258"/>
      <c r="B1360" s="46" t="s">
        <v>1978</v>
      </c>
      <c r="C1360" s="264">
        <v>8.1</v>
      </c>
      <c r="D1360" s="264">
        <v>8.1</v>
      </c>
      <c r="E1360" s="264">
        <v>8.1</v>
      </c>
      <c r="F1360" s="264"/>
      <c r="G1360" s="264"/>
      <c r="H1360" s="264"/>
      <c r="I1360" s="264"/>
      <c r="J1360" s="264"/>
      <c r="K1360" s="264"/>
      <c r="L1360" s="264"/>
      <c r="M1360" s="264"/>
      <c r="N1360" s="260"/>
    </row>
    <row r="1361" hidden="1" spans="1:14">
      <c r="A1361" s="258"/>
      <c r="B1361" s="46" t="s">
        <v>1979</v>
      </c>
      <c r="C1361" s="264">
        <v>0.3</v>
      </c>
      <c r="D1361" s="264">
        <v>0.3</v>
      </c>
      <c r="E1361" s="264">
        <v>0.3</v>
      </c>
      <c r="F1361" s="264"/>
      <c r="G1361" s="264"/>
      <c r="H1361" s="264"/>
      <c r="I1361" s="264"/>
      <c r="J1361" s="264"/>
      <c r="K1361" s="264"/>
      <c r="L1361" s="264"/>
      <c r="M1361" s="264"/>
      <c r="N1361" s="260"/>
    </row>
    <row r="1362" spans="1:14">
      <c r="A1362" s="258" t="s">
        <v>1980</v>
      </c>
      <c r="B1362" s="46" t="s">
        <v>1981</v>
      </c>
      <c r="C1362" s="264">
        <v>1930.5</v>
      </c>
      <c r="D1362" s="264">
        <v>1930.5</v>
      </c>
      <c r="E1362" s="264">
        <v>1930.5</v>
      </c>
      <c r="F1362" s="264"/>
      <c r="G1362" s="264"/>
      <c r="H1362" s="264"/>
      <c r="I1362" s="264"/>
      <c r="J1362" s="264"/>
      <c r="K1362" s="264"/>
      <c r="L1362" s="264"/>
      <c r="M1362" s="264"/>
      <c r="N1362" s="263" t="s">
        <v>530</v>
      </c>
    </row>
    <row r="1363" hidden="1" spans="1:14">
      <c r="A1363" s="258"/>
      <c r="B1363" s="46" t="s">
        <v>1982</v>
      </c>
      <c r="C1363" s="264">
        <v>151.3</v>
      </c>
      <c r="D1363" s="264">
        <v>151.3</v>
      </c>
      <c r="E1363" s="264">
        <v>151.3</v>
      </c>
      <c r="F1363" s="264"/>
      <c r="G1363" s="264"/>
      <c r="H1363" s="264"/>
      <c r="I1363" s="264"/>
      <c r="J1363" s="264"/>
      <c r="K1363" s="264"/>
      <c r="L1363" s="264"/>
      <c r="M1363" s="264"/>
      <c r="N1363" s="260"/>
    </row>
    <row r="1364" hidden="1" spans="1:14">
      <c r="A1364" s="258"/>
      <c r="B1364" s="46" t="s">
        <v>1983</v>
      </c>
      <c r="C1364" s="264">
        <v>1226</v>
      </c>
      <c r="D1364" s="264">
        <v>1226</v>
      </c>
      <c r="E1364" s="264">
        <v>1226</v>
      </c>
      <c r="F1364" s="264"/>
      <c r="G1364" s="264"/>
      <c r="H1364" s="264"/>
      <c r="I1364" s="264"/>
      <c r="J1364" s="264"/>
      <c r="K1364" s="264"/>
      <c r="L1364" s="264"/>
      <c r="M1364" s="264"/>
      <c r="N1364" s="260"/>
    </row>
    <row r="1365" hidden="1" spans="1:14">
      <c r="A1365" s="258"/>
      <c r="B1365" s="46" t="s">
        <v>1984</v>
      </c>
      <c r="C1365" s="264">
        <v>317.8</v>
      </c>
      <c r="D1365" s="264">
        <v>317.8</v>
      </c>
      <c r="E1365" s="264">
        <v>317.8</v>
      </c>
      <c r="F1365" s="264"/>
      <c r="G1365" s="264"/>
      <c r="H1365" s="264"/>
      <c r="I1365" s="264"/>
      <c r="J1365" s="264"/>
      <c r="K1365" s="264"/>
      <c r="L1365" s="264"/>
      <c r="M1365" s="264"/>
      <c r="N1365" s="260"/>
    </row>
    <row r="1366" hidden="1" spans="1:14">
      <c r="A1366" s="258"/>
      <c r="B1366" s="46" t="s">
        <v>1985</v>
      </c>
      <c r="C1366" s="264">
        <v>4.6</v>
      </c>
      <c r="D1366" s="264">
        <v>4.6</v>
      </c>
      <c r="E1366" s="264">
        <v>4.6</v>
      </c>
      <c r="F1366" s="264"/>
      <c r="G1366" s="264"/>
      <c r="H1366" s="264"/>
      <c r="I1366" s="264"/>
      <c r="J1366" s="264"/>
      <c r="K1366" s="264"/>
      <c r="L1366" s="264"/>
      <c r="M1366" s="264"/>
      <c r="N1366" s="260"/>
    </row>
    <row r="1367" hidden="1" spans="1:14">
      <c r="A1367" s="258"/>
      <c r="B1367" s="46" t="s">
        <v>865</v>
      </c>
      <c r="C1367" s="262">
        <v>2</v>
      </c>
      <c r="D1367" s="262">
        <v>2</v>
      </c>
      <c r="E1367" s="262">
        <v>2</v>
      </c>
      <c r="F1367" s="262"/>
      <c r="G1367" s="262"/>
      <c r="H1367" s="262"/>
      <c r="I1367" s="262"/>
      <c r="J1367" s="262"/>
      <c r="K1367" s="262"/>
      <c r="L1367" s="262"/>
      <c r="M1367" s="262"/>
      <c r="N1367" s="263"/>
    </row>
    <row r="1368" hidden="1" spans="1:14">
      <c r="A1368" s="258"/>
      <c r="B1368" s="46" t="s">
        <v>1986</v>
      </c>
      <c r="C1368" s="264">
        <v>16.4</v>
      </c>
      <c r="D1368" s="264">
        <v>16.4</v>
      </c>
      <c r="E1368" s="264">
        <v>16.4</v>
      </c>
      <c r="F1368" s="264"/>
      <c r="G1368" s="264"/>
      <c r="H1368" s="264"/>
      <c r="I1368" s="264"/>
      <c r="J1368" s="264"/>
      <c r="K1368" s="264"/>
      <c r="L1368" s="264"/>
      <c r="M1368" s="264"/>
      <c r="N1368" s="260"/>
    </row>
    <row r="1369" hidden="1" spans="1:14">
      <c r="A1369" s="258"/>
      <c r="B1369" s="46" t="s">
        <v>1987</v>
      </c>
      <c r="C1369" s="264">
        <v>147.1</v>
      </c>
      <c r="D1369" s="264">
        <v>147.1</v>
      </c>
      <c r="E1369" s="264">
        <v>147.1</v>
      </c>
      <c r="F1369" s="264"/>
      <c r="G1369" s="264"/>
      <c r="H1369" s="264"/>
      <c r="I1369" s="264"/>
      <c r="J1369" s="264"/>
      <c r="K1369" s="264"/>
      <c r="L1369" s="264"/>
      <c r="M1369" s="264"/>
      <c r="N1369" s="260"/>
    </row>
    <row r="1370" hidden="1" spans="1:14">
      <c r="A1370" s="258"/>
      <c r="B1370" s="46" t="s">
        <v>862</v>
      </c>
      <c r="C1370" s="264">
        <v>64.7</v>
      </c>
      <c r="D1370" s="264">
        <v>64.7</v>
      </c>
      <c r="E1370" s="264">
        <v>64.7</v>
      </c>
      <c r="F1370" s="264"/>
      <c r="G1370" s="264"/>
      <c r="H1370" s="264"/>
      <c r="I1370" s="264"/>
      <c r="J1370" s="264"/>
      <c r="K1370" s="264"/>
      <c r="L1370" s="264"/>
      <c r="M1370" s="264"/>
      <c r="N1370" s="260"/>
    </row>
    <row r="1371" hidden="1" spans="1:14">
      <c r="A1371" s="258"/>
      <c r="B1371" s="46" t="s">
        <v>1988</v>
      </c>
      <c r="C1371" s="264">
        <v>0.5</v>
      </c>
      <c r="D1371" s="264">
        <v>0.5</v>
      </c>
      <c r="E1371" s="264">
        <v>0.5</v>
      </c>
      <c r="F1371" s="264"/>
      <c r="G1371" s="264"/>
      <c r="H1371" s="264"/>
      <c r="I1371" s="264"/>
      <c r="J1371" s="264"/>
      <c r="K1371" s="264"/>
      <c r="L1371" s="264"/>
      <c r="M1371" s="264"/>
      <c r="N1371" s="260"/>
    </row>
    <row r="1372" spans="1:14">
      <c r="A1372" s="258" t="s">
        <v>1989</v>
      </c>
      <c r="B1372" s="46" t="s">
        <v>694</v>
      </c>
      <c r="C1372" s="264">
        <v>825.1</v>
      </c>
      <c r="D1372" s="264">
        <v>825.1</v>
      </c>
      <c r="E1372" s="264">
        <v>825.1</v>
      </c>
      <c r="F1372" s="264"/>
      <c r="G1372" s="264"/>
      <c r="H1372" s="264"/>
      <c r="I1372" s="264"/>
      <c r="J1372" s="264"/>
      <c r="K1372" s="264"/>
      <c r="L1372" s="264"/>
      <c r="M1372" s="264"/>
      <c r="N1372" s="263" t="s">
        <v>530</v>
      </c>
    </row>
    <row r="1373" hidden="1" spans="1:14">
      <c r="A1373" s="258"/>
      <c r="B1373" s="46" t="s">
        <v>865</v>
      </c>
      <c r="C1373" s="264">
        <v>2</v>
      </c>
      <c r="D1373" s="264">
        <v>2</v>
      </c>
      <c r="E1373" s="264">
        <v>2</v>
      </c>
      <c r="F1373" s="264"/>
      <c r="G1373" s="264"/>
      <c r="H1373" s="264"/>
      <c r="I1373" s="264"/>
      <c r="J1373" s="264"/>
      <c r="K1373" s="264"/>
      <c r="L1373" s="264"/>
      <c r="M1373" s="264"/>
      <c r="N1373" s="260"/>
    </row>
    <row r="1374" hidden="1" spans="1:14">
      <c r="A1374" s="258"/>
      <c r="B1374" s="46" t="s">
        <v>1990</v>
      </c>
      <c r="C1374" s="264">
        <v>123.2</v>
      </c>
      <c r="D1374" s="264">
        <v>123.2</v>
      </c>
      <c r="E1374" s="264">
        <v>123.2</v>
      </c>
      <c r="F1374" s="264"/>
      <c r="G1374" s="264"/>
      <c r="H1374" s="264"/>
      <c r="I1374" s="264"/>
      <c r="J1374" s="264"/>
      <c r="K1374" s="264"/>
      <c r="L1374" s="264"/>
      <c r="M1374" s="264"/>
      <c r="N1374" s="260"/>
    </row>
    <row r="1375" hidden="1" spans="1:14">
      <c r="A1375" s="258"/>
      <c r="B1375" s="46" t="s">
        <v>1991</v>
      </c>
      <c r="C1375" s="264">
        <v>6.7</v>
      </c>
      <c r="D1375" s="264">
        <v>6.7</v>
      </c>
      <c r="E1375" s="264">
        <v>6.7</v>
      </c>
      <c r="F1375" s="264"/>
      <c r="G1375" s="264"/>
      <c r="H1375" s="264"/>
      <c r="I1375" s="264"/>
      <c r="J1375" s="264"/>
      <c r="K1375" s="264"/>
      <c r="L1375" s="264"/>
      <c r="M1375" s="264"/>
      <c r="N1375" s="260"/>
    </row>
    <row r="1376" hidden="1" spans="1:14">
      <c r="A1376" s="258"/>
      <c r="B1376" s="46" t="s">
        <v>862</v>
      </c>
      <c r="C1376" s="264">
        <v>9.9</v>
      </c>
      <c r="D1376" s="264">
        <v>9.9</v>
      </c>
      <c r="E1376" s="264">
        <v>9.9</v>
      </c>
      <c r="F1376" s="264"/>
      <c r="G1376" s="264"/>
      <c r="H1376" s="264"/>
      <c r="I1376" s="264"/>
      <c r="J1376" s="264"/>
      <c r="K1376" s="264"/>
      <c r="L1376" s="264"/>
      <c r="M1376" s="264"/>
      <c r="N1376" s="260"/>
    </row>
    <row r="1377" hidden="1" spans="1:14">
      <c r="A1377" s="258"/>
      <c r="B1377" s="46" t="s">
        <v>1992</v>
      </c>
      <c r="C1377" s="264">
        <v>0.7</v>
      </c>
      <c r="D1377" s="264">
        <v>0.7</v>
      </c>
      <c r="E1377" s="264">
        <v>0.7</v>
      </c>
      <c r="F1377" s="264"/>
      <c r="G1377" s="264"/>
      <c r="H1377" s="264"/>
      <c r="I1377" s="264"/>
      <c r="J1377" s="264"/>
      <c r="K1377" s="264"/>
      <c r="L1377" s="264"/>
      <c r="M1377" s="264"/>
      <c r="N1377" s="260"/>
    </row>
    <row r="1378" hidden="1" spans="1:14">
      <c r="A1378" s="258"/>
      <c r="B1378" s="46" t="s">
        <v>1993</v>
      </c>
      <c r="C1378" s="262">
        <v>124.4</v>
      </c>
      <c r="D1378" s="262">
        <v>124.4</v>
      </c>
      <c r="E1378" s="262">
        <v>124.4</v>
      </c>
      <c r="F1378" s="262"/>
      <c r="G1378" s="262"/>
      <c r="H1378" s="262"/>
      <c r="I1378" s="262"/>
      <c r="J1378" s="262"/>
      <c r="K1378" s="262"/>
      <c r="L1378" s="262"/>
      <c r="M1378" s="262"/>
      <c r="N1378" s="263"/>
    </row>
    <row r="1379" hidden="1" spans="1:14">
      <c r="A1379" s="258"/>
      <c r="B1379" s="46" t="s">
        <v>1994</v>
      </c>
      <c r="C1379" s="264">
        <v>59.8</v>
      </c>
      <c r="D1379" s="264">
        <v>59.8</v>
      </c>
      <c r="E1379" s="264">
        <v>59.8</v>
      </c>
      <c r="F1379" s="264"/>
      <c r="G1379" s="264"/>
      <c r="H1379" s="264"/>
      <c r="I1379" s="264"/>
      <c r="J1379" s="264"/>
      <c r="K1379" s="264"/>
      <c r="L1379" s="264"/>
      <c r="M1379" s="264"/>
      <c r="N1379" s="260"/>
    </row>
    <row r="1380" hidden="1" spans="1:14">
      <c r="A1380" s="258"/>
      <c r="B1380" s="46" t="s">
        <v>1995</v>
      </c>
      <c r="C1380" s="264">
        <v>498.2</v>
      </c>
      <c r="D1380" s="264">
        <v>498.2</v>
      </c>
      <c r="E1380" s="264">
        <v>498.2</v>
      </c>
      <c r="F1380" s="264"/>
      <c r="G1380" s="264"/>
      <c r="H1380" s="264"/>
      <c r="I1380" s="264"/>
      <c r="J1380" s="264"/>
      <c r="K1380" s="264"/>
      <c r="L1380" s="264"/>
      <c r="M1380" s="264"/>
      <c r="N1380" s="260"/>
    </row>
    <row r="1381" hidden="1" spans="1:14">
      <c r="A1381" s="258"/>
      <c r="B1381" s="46" t="s">
        <v>1996</v>
      </c>
      <c r="C1381" s="264">
        <v>0.2</v>
      </c>
      <c r="D1381" s="264">
        <v>0.2</v>
      </c>
      <c r="E1381" s="264">
        <v>0.2</v>
      </c>
      <c r="F1381" s="264"/>
      <c r="G1381" s="264"/>
      <c r="H1381" s="264"/>
      <c r="I1381" s="264"/>
      <c r="J1381" s="264"/>
      <c r="K1381" s="264"/>
      <c r="L1381" s="264"/>
      <c r="M1381" s="264"/>
      <c r="N1381" s="260"/>
    </row>
    <row r="1382" spans="1:14">
      <c r="A1382" s="258" t="s">
        <v>1997</v>
      </c>
      <c r="B1382" s="46" t="s">
        <v>695</v>
      </c>
      <c r="C1382" s="264">
        <v>3578.2</v>
      </c>
      <c r="D1382" s="264">
        <v>3578.2</v>
      </c>
      <c r="E1382" s="264">
        <v>3578.2</v>
      </c>
      <c r="F1382" s="264"/>
      <c r="G1382" s="264"/>
      <c r="H1382" s="264"/>
      <c r="I1382" s="264"/>
      <c r="J1382" s="264"/>
      <c r="K1382" s="264"/>
      <c r="L1382" s="264"/>
      <c r="M1382" s="264"/>
      <c r="N1382" s="263" t="s">
        <v>530</v>
      </c>
    </row>
    <row r="1383" hidden="1" spans="1:14">
      <c r="A1383" s="258"/>
      <c r="B1383" s="46" t="s">
        <v>1998</v>
      </c>
      <c r="C1383" s="264">
        <v>566.7</v>
      </c>
      <c r="D1383" s="264">
        <v>566.7</v>
      </c>
      <c r="E1383" s="264">
        <v>566.7</v>
      </c>
      <c r="F1383" s="264"/>
      <c r="G1383" s="264"/>
      <c r="H1383" s="264"/>
      <c r="I1383" s="264"/>
      <c r="J1383" s="264"/>
      <c r="K1383" s="264"/>
      <c r="L1383" s="264"/>
      <c r="M1383" s="264"/>
      <c r="N1383" s="260"/>
    </row>
    <row r="1384" hidden="1" spans="1:14">
      <c r="A1384" s="258"/>
      <c r="B1384" s="46" t="s">
        <v>1999</v>
      </c>
      <c r="C1384" s="264">
        <v>330.2</v>
      </c>
      <c r="D1384" s="264">
        <v>330.2</v>
      </c>
      <c r="E1384" s="264">
        <v>330.2</v>
      </c>
      <c r="F1384" s="264"/>
      <c r="G1384" s="264"/>
      <c r="H1384" s="264"/>
      <c r="I1384" s="264"/>
      <c r="J1384" s="264"/>
      <c r="K1384" s="264"/>
      <c r="L1384" s="264"/>
      <c r="M1384" s="264"/>
      <c r="N1384" s="260"/>
    </row>
    <row r="1385" hidden="1" spans="1:14">
      <c r="A1385" s="258"/>
      <c r="B1385" s="46" t="s">
        <v>2000</v>
      </c>
      <c r="C1385" s="264">
        <v>4.1</v>
      </c>
      <c r="D1385" s="264">
        <v>4.1</v>
      </c>
      <c r="E1385" s="264">
        <v>4.1</v>
      </c>
      <c r="F1385" s="264"/>
      <c r="G1385" s="264"/>
      <c r="H1385" s="264"/>
      <c r="I1385" s="264"/>
      <c r="J1385" s="264"/>
      <c r="K1385" s="264"/>
      <c r="L1385" s="264"/>
      <c r="M1385" s="264"/>
      <c r="N1385" s="260"/>
    </row>
    <row r="1386" hidden="1" spans="1:14">
      <c r="A1386" s="258"/>
      <c r="B1386" s="46" t="s">
        <v>2001</v>
      </c>
      <c r="C1386" s="264">
        <v>30.5</v>
      </c>
      <c r="D1386" s="264">
        <v>30.5</v>
      </c>
      <c r="E1386" s="264">
        <v>30.5</v>
      </c>
      <c r="F1386" s="264"/>
      <c r="G1386" s="264"/>
      <c r="H1386" s="264"/>
      <c r="I1386" s="264"/>
      <c r="J1386" s="264"/>
      <c r="K1386" s="264"/>
      <c r="L1386" s="264"/>
      <c r="M1386" s="264"/>
      <c r="N1386" s="260"/>
    </row>
    <row r="1387" hidden="1" spans="1:14">
      <c r="A1387" s="258"/>
      <c r="B1387" s="46" t="s">
        <v>862</v>
      </c>
      <c r="C1387" s="264">
        <v>28.1</v>
      </c>
      <c r="D1387" s="264">
        <v>28.1</v>
      </c>
      <c r="E1387" s="264">
        <v>28.1</v>
      </c>
      <c r="F1387" s="264"/>
      <c r="G1387" s="264"/>
      <c r="H1387" s="264"/>
      <c r="I1387" s="264"/>
      <c r="J1387" s="264"/>
      <c r="K1387" s="264"/>
      <c r="L1387" s="264"/>
      <c r="M1387" s="264"/>
      <c r="N1387" s="260"/>
    </row>
    <row r="1388" hidden="1" spans="1:14">
      <c r="A1388" s="258"/>
      <c r="B1388" s="46" t="s">
        <v>2002</v>
      </c>
      <c r="C1388" s="264">
        <v>280.1</v>
      </c>
      <c r="D1388" s="264">
        <v>280.1</v>
      </c>
      <c r="E1388" s="264">
        <v>280.1</v>
      </c>
      <c r="F1388" s="264"/>
      <c r="G1388" s="264"/>
      <c r="H1388" s="264"/>
      <c r="I1388" s="264"/>
      <c r="J1388" s="264"/>
      <c r="K1388" s="264"/>
      <c r="L1388" s="264"/>
      <c r="M1388" s="264"/>
      <c r="N1388" s="260"/>
    </row>
    <row r="1389" hidden="1" spans="1:14">
      <c r="A1389" s="258"/>
      <c r="B1389" s="46" t="s">
        <v>2003</v>
      </c>
      <c r="C1389" s="262">
        <v>2334.3</v>
      </c>
      <c r="D1389" s="262">
        <v>2334.3</v>
      </c>
      <c r="E1389" s="262">
        <v>2334.3</v>
      </c>
      <c r="F1389" s="262"/>
      <c r="G1389" s="262"/>
      <c r="H1389" s="262"/>
      <c r="I1389" s="262"/>
      <c r="J1389" s="262"/>
      <c r="K1389" s="262"/>
      <c r="L1389" s="262"/>
      <c r="M1389" s="262"/>
      <c r="N1389" s="263"/>
    </row>
    <row r="1390" hidden="1" spans="1:14">
      <c r="A1390" s="258"/>
      <c r="B1390" s="46" t="s">
        <v>2004</v>
      </c>
      <c r="C1390" s="264">
        <v>0.2</v>
      </c>
      <c r="D1390" s="264">
        <v>0.2</v>
      </c>
      <c r="E1390" s="264">
        <v>0.2</v>
      </c>
      <c r="F1390" s="264"/>
      <c r="G1390" s="264"/>
      <c r="H1390" s="264"/>
      <c r="I1390" s="264"/>
      <c r="J1390" s="264"/>
      <c r="K1390" s="264"/>
      <c r="L1390" s="264"/>
      <c r="M1390" s="264"/>
      <c r="N1390" s="260"/>
    </row>
    <row r="1391" hidden="1" spans="1:14">
      <c r="A1391" s="258"/>
      <c r="B1391" s="46" t="s">
        <v>865</v>
      </c>
      <c r="C1391" s="264">
        <v>2</v>
      </c>
      <c r="D1391" s="264">
        <v>2</v>
      </c>
      <c r="E1391" s="264">
        <v>2</v>
      </c>
      <c r="F1391" s="264"/>
      <c r="G1391" s="264"/>
      <c r="H1391" s="264"/>
      <c r="I1391" s="264"/>
      <c r="J1391" s="264"/>
      <c r="K1391" s="264"/>
      <c r="L1391" s="264"/>
      <c r="M1391" s="264"/>
      <c r="N1391" s="260"/>
    </row>
    <row r="1392" hidden="1" spans="1:14">
      <c r="A1392" s="258"/>
      <c r="B1392" s="46" t="s">
        <v>2005</v>
      </c>
      <c r="C1392" s="264">
        <v>2</v>
      </c>
      <c r="D1392" s="264">
        <v>2</v>
      </c>
      <c r="E1392" s="264">
        <v>2</v>
      </c>
      <c r="F1392" s="264"/>
      <c r="G1392" s="264"/>
      <c r="H1392" s="264"/>
      <c r="I1392" s="264"/>
      <c r="J1392" s="264"/>
      <c r="K1392" s="264"/>
      <c r="L1392" s="264"/>
      <c r="M1392" s="264"/>
      <c r="N1392" s="260"/>
    </row>
    <row r="1393" spans="1:14">
      <c r="A1393" s="258" t="s">
        <v>2006</v>
      </c>
      <c r="B1393" s="46" t="s">
        <v>696</v>
      </c>
      <c r="C1393" s="264">
        <v>4911.6</v>
      </c>
      <c r="D1393" s="264">
        <v>4911.6</v>
      </c>
      <c r="E1393" s="264">
        <v>4876.6</v>
      </c>
      <c r="F1393" s="264">
        <v>35</v>
      </c>
      <c r="G1393" s="264"/>
      <c r="H1393" s="264"/>
      <c r="I1393" s="264"/>
      <c r="J1393" s="264"/>
      <c r="K1393" s="264"/>
      <c r="L1393" s="264"/>
      <c r="M1393" s="264"/>
      <c r="N1393" s="263" t="s">
        <v>530</v>
      </c>
    </row>
    <row r="1394" hidden="1" spans="1:14">
      <c r="A1394" s="258"/>
      <c r="B1394" s="46" t="s">
        <v>2007</v>
      </c>
      <c r="C1394" s="264">
        <v>1.7</v>
      </c>
      <c r="D1394" s="264">
        <v>1.7</v>
      </c>
      <c r="E1394" s="264">
        <v>1.7</v>
      </c>
      <c r="F1394" s="264"/>
      <c r="G1394" s="264"/>
      <c r="H1394" s="264"/>
      <c r="I1394" s="264"/>
      <c r="J1394" s="264"/>
      <c r="K1394" s="264"/>
      <c r="L1394" s="264"/>
      <c r="M1394" s="264"/>
      <c r="N1394" s="260"/>
    </row>
    <row r="1395" hidden="1" spans="1:14">
      <c r="A1395" s="258"/>
      <c r="B1395" s="46" t="s">
        <v>2008</v>
      </c>
      <c r="C1395" s="264">
        <v>40.7</v>
      </c>
      <c r="D1395" s="264">
        <v>40.7</v>
      </c>
      <c r="E1395" s="264">
        <v>40.7</v>
      </c>
      <c r="F1395" s="264"/>
      <c r="G1395" s="264"/>
      <c r="H1395" s="264"/>
      <c r="I1395" s="264"/>
      <c r="J1395" s="264"/>
      <c r="K1395" s="264"/>
      <c r="L1395" s="264"/>
      <c r="M1395" s="264"/>
      <c r="N1395" s="260"/>
    </row>
    <row r="1396" hidden="1" spans="1:14">
      <c r="A1396" s="258"/>
      <c r="B1396" s="46" t="s">
        <v>2009</v>
      </c>
      <c r="C1396" s="264">
        <v>380.3</v>
      </c>
      <c r="D1396" s="264">
        <v>380.3</v>
      </c>
      <c r="E1396" s="264">
        <v>345.3</v>
      </c>
      <c r="F1396" s="264">
        <v>35</v>
      </c>
      <c r="G1396" s="264"/>
      <c r="H1396" s="264"/>
      <c r="I1396" s="264"/>
      <c r="J1396" s="264"/>
      <c r="K1396" s="264"/>
      <c r="L1396" s="264"/>
      <c r="M1396" s="264"/>
      <c r="N1396" s="260"/>
    </row>
    <row r="1397" hidden="1" spans="1:14">
      <c r="A1397" s="258"/>
      <c r="B1397" s="46" t="s">
        <v>2010</v>
      </c>
      <c r="C1397" s="264">
        <v>5.1</v>
      </c>
      <c r="D1397" s="264">
        <v>5.1</v>
      </c>
      <c r="E1397" s="264">
        <v>5.1</v>
      </c>
      <c r="F1397" s="264"/>
      <c r="G1397" s="264"/>
      <c r="H1397" s="264"/>
      <c r="I1397" s="264"/>
      <c r="J1397" s="264"/>
      <c r="K1397" s="264"/>
      <c r="L1397" s="264"/>
      <c r="M1397" s="264"/>
      <c r="N1397" s="260"/>
    </row>
    <row r="1398" hidden="1" spans="1:14">
      <c r="A1398" s="258"/>
      <c r="B1398" s="46" t="s">
        <v>2011</v>
      </c>
      <c r="C1398" s="264">
        <v>364.5</v>
      </c>
      <c r="D1398" s="264">
        <v>364.5</v>
      </c>
      <c r="E1398" s="264">
        <v>364.5</v>
      </c>
      <c r="F1398" s="264"/>
      <c r="G1398" s="264"/>
      <c r="H1398" s="264"/>
      <c r="I1398" s="264"/>
      <c r="J1398" s="264"/>
      <c r="K1398" s="264"/>
      <c r="L1398" s="264"/>
      <c r="M1398" s="264"/>
      <c r="N1398" s="260"/>
    </row>
    <row r="1399" hidden="1" spans="1:14">
      <c r="A1399" s="258"/>
      <c r="B1399" s="46" t="s">
        <v>2012</v>
      </c>
      <c r="C1399" s="264">
        <v>819</v>
      </c>
      <c r="D1399" s="264">
        <v>819</v>
      </c>
      <c r="E1399" s="264">
        <v>819</v>
      </c>
      <c r="F1399" s="264"/>
      <c r="G1399" s="264"/>
      <c r="H1399" s="264"/>
      <c r="I1399" s="264"/>
      <c r="J1399" s="264"/>
      <c r="K1399" s="264"/>
      <c r="L1399" s="264"/>
      <c r="M1399" s="264"/>
      <c r="N1399" s="260"/>
    </row>
    <row r="1400" hidden="1" spans="1:14">
      <c r="A1400" s="258"/>
      <c r="B1400" s="46" t="s">
        <v>2013</v>
      </c>
      <c r="C1400" s="264">
        <v>3037.9</v>
      </c>
      <c r="D1400" s="264">
        <v>3037.9</v>
      </c>
      <c r="E1400" s="264">
        <v>3037.9</v>
      </c>
      <c r="F1400" s="264"/>
      <c r="G1400" s="264"/>
      <c r="H1400" s="264"/>
      <c r="I1400" s="264"/>
      <c r="J1400" s="264"/>
      <c r="K1400" s="264"/>
      <c r="L1400" s="264"/>
      <c r="M1400" s="264"/>
      <c r="N1400" s="260"/>
    </row>
    <row r="1401" hidden="1" spans="1:14">
      <c r="A1401" s="258"/>
      <c r="B1401" s="46" t="s">
        <v>2014</v>
      </c>
      <c r="C1401" s="262">
        <v>17.3</v>
      </c>
      <c r="D1401" s="262">
        <v>17.3</v>
      </c>
      <c r="E1401" s="262">
        <v>17.3</v>
      </c>
      <c r="F1401" s="262"/>
      <c r="G1401" s="262"/>
      <c r="H1401" s="262"/>
      <c r="I1401" s="262"/>
      <c r="J1401" s="262"/>
      <c r="K1401" s="262"/>
      <c r="L1401" s="262"/>
      <c r="M1401" s="262"/>
      <c r="N1401" s="263"/>
    </row>
    <row r="1402" hidden="1" spans="1:14">
      <c r="A1402" s="258"/>
      <c r="B1402" s="46" t="s">
        <v>862</v>
      </c>
      <c r="C1402" s="264">
        <v>245.2</v>
      </c>
      <c r="D1402" s="264">
        <v>245.2</v>
      </c>
      <c r="E1402" s="264">
        <v>245.2</v>
      </c>
      <c r="F1402" s="264"/>
      <c r="G1402" s="264"/>
      <c r="H1402" s="264"/>
      <c r="I1402" s="264"/>
      <c r="J1402" s="264"/>
      <c r="K1402" s="264"/>
      <c r="L1402" s="264"/>
      <c r="M1402" s="264"/>
      <c r="N1402" s="260"/>
    </row>
    <row r="1403" spans="1:14">
      <c r="A1403" s="258" t="s">
        <v>2015</v>
      </c>
      <c r="B1403" s="46" t="s">
        <v>697</v>
      </c>
      <c r="C1403" s="264">
        <v>3089.1</v>
      </c>
      <c r="D1403" s="264">
        <v>3089.1</v>
      </c>
      <c r="E1403" s="264">
        <v>3089.1</v>
      </c>
      <c r="F1403" s="264"/>
      <c r="G1403" s="264"/>
      <c r="H1403" s="264"/>
      <c r="I1403" s="264"/>
      <c r="J1403" s="264"/>
      <c r="K1403" s="264"/>
      <c r="L1403" s="264"/>
      <c r="M1403" s="264"/>
      <c r="N1403" s="263" t="s">
        <v>530</v>
      </c>
    </row>
    <row r="1404" hidden="1" spans="1:14">
      <c r="A1404" s="258"/>
      <c r="B1404" s="46" t="s">
        <v>2016</v>
      </c>
      <c r="C1404" s="264">
        <v>26.4</v>
      </c>
      <c r="D1404" s="264">
        <v>26.4</v>
      </c>
      <c r="E1404" s="264">
        <v>26.4</v>
      </c>
      <c r="F1404" s="264"/>
      <c r="G1404" s="264"/>
      <c r="H1404" s="264"/>
      <c r="I1404" s="264"/>
      <c r="J1404" s="264"/>
      <c r="K1404" s="264"/>
      <c r="L1404" s="264"/>
      <c r="M1404" s="264"/>
      <c r="N1404" s="260"/>
    </row>
    <row r="1405" hidden="1" spans="1:14">
      <c r="A1405" s="258"/>
      <c r="B1405" s="46" t="s">
        <v>2017</v>
      </c>
      <c r="C1405" s="264">
        <v>0.8</v>
      </c>
      <c r="D1405" s="264">
        <v>0.8</v>
      </c>
      <c r="E1405" s="264">
        <v>0.8</v>
      </c>
      <c r="F1405" s="264"/>
      <c r="G1405" s="264"/>
      <c r="H1405" s="264"/>
      <c r="I1405" s="264"/>
      <c r="J1405" s="264"/>
      <c r="K1405" s="264"/>
      <c r="L1405" s="264"/>
      <c r="M1405" s="264"/>
      <c r="N1405" s="260"/>
    </row>
    <row r="1406" hidden="1" spans="1:14">
      <c r="A1406" s="258"/>
      <c r="B1406" s="46" t="s">
        <v>865</v>
      </c>
      <c r="C1406" s="264">
        <v>2</v>
      </c>
      <c r="D1406" s="264">
        <v>2</v>
      </c>
      <c r="E1406" s="264">
        <v>2</v>
      </c>
      <c r="F1406" s="264"/>
      <c r="G1406" s="264"/>
      <c r="H1406" s="264"/>
      <c r="I1406" s="264"/>
      <c r="J1406" s="264"/>
      <c r="K1406" s="264"/>
      <c r="L1406" s="264"/>
      <c r="M1406" s="264"/>
      <c r="N1406" s="260"/>
    </row>
    <row r="1407" hidden="1" spans="1:14">
      <c r="A1407" s="258"/>
      <c r="B1407" s="46" t="s">
        <v>2018</v>
      </c>
      <c r="C1407" s="264">
        <v>231.6</v>
      </c>
      <c r="D1407" s="264">
        <v>231.6</v>
      </c>
      <c r="E1407" s="264">
        <v>231.6</v>
      </c>
      <c r="F1407" s="264"/>
      <c r="G1407" s="264"/>
      <c r="H1407" s="264"/>
      <c r="I1407" s="264"/>
      <c r="J1407" s="264"/>
      <c r="K1407" s="264"/>
      <c r="L1407" s="264"/>
      <c r="M1407" s="264"/>
      <c r="N1407" s="260"/>
    </row>
    <row r="1408" hidden="1" spans="1:14">
      <c r="A1408" s="258"/>
      <c r="B1408" s="46" t="s">
        <v>2019</v>
      </c>
      <c r="C1408" s="264">
        <v>5.1</v>
      </c>
      <c r="D1408" s="264">
        <v>5.1</v>
      </c>
      <c r="E1408" s="264">
        <v>5.1</v>
      </c>
      <c r="F1408" s="264"/>
      <c r="G1408" s="264"/>
      <c r="H1408" s="264"/>
      <c r="I1408" s="264"/>
      <c r="J1408" s="264"/>
      <c r="K1408" s="264"/>
      <c r="L1408" s="264"/>
      <c r="M1408" s="264"/>
      <c r="N1408" s="260"/>
    </row>
    <row r="1409" hidden="1" spans="1:14">
      <c r="A1409" s="258"/>
      <c r="B1409" s="46" t="s">
        <v>2020</v>
      </c>
      <c r="C1409" s="264">
        <v>1930</v>
      </c>
      <c r="D1409" s="264">
        <v>1930</v>
      </c>
      <c r="E1409" s="264">
        <v>1930</v>
      </c>
      <c r="F1409" s="264"/>
      <c r="G1409" s="264"/>
      <c r="H1409" s="264"/>
      <c r="I1409" s="264"/>
      <c r="J1409" s="264"/>
      <c r="K1409" s="264"/>
      <c r="L1409" s="264"/>
      <c r="M1409" s="264"/>
      <c r="N1409" s="260"/>
    </row>
    <row r="1410" hidden="1" spans="1:14">
      <c r="A1410" s="258"/>
      <c r="B1410" s="46" t="s">
        <v>2021</v>
      </c>
      <c r="C1410" s="264">
        <v>10.3</v>
      </c>
      <c r="D1410" s="264">
        <v>10.3</v>
      </c>
      <c r="E1410" s="264">
        <v>10.3</v>
      </c>
      <c r="F1410" s="264"/>
      <c r="G1410" s="264"/>
      <c r="H1410" s="264"/>
      <c r="I1410" s="264"/>
      <c r="J1410" s="264"/>
      <c r="K1410" s="264"/>
      <c r="L1410" s="264"/>
      <c r="M1410" s="264"/>
      <c r="N1410" s="260"/>
    </row>
    <row r="1411" hidden="1" spans="1:14">
      <c r="A1411" s="258"/>
      <c r="B1411" s="46" t="s">
        <v>862</v>
      </c>
      <c r="C1411" s="264">
        <v>145.4</v>
      </c>
      <c r="D1411" s="264">
        <v>145.4</v>
      </c>
      <c r="E1411" s="264">
        <v>145.4</v>
      </c>
      <c r="F1411" s="264"/>
      <c r="G1411" s="264"/>
      <c r="H1411" s="264"/>
      <c r="I1411" s="264"/>
      <c r="J1411" s="264"/>
      <c r="K1411" s="264"/>
      <c r="L1411" s="264"/>
      <c r="M1411" s="264"/>
      <c r="N1411" s="260"/>
    </row>
    <row r="1412" hidden="1" spans="1:14">
      <c r="A1412" s="258"/>
      <c r="B1412" s="46" t="s">
        <v>2022</v>
      </c>
      <c r="C1412" s="262">
        <v>210.5</v>
      </c>
      <c r="D1412" s="262">
        <v>210.5</v>
      </c>
      <c r="E1412" s="262">
        <v>210.5</v>
      </c>
      <c r="F1412" s="262"/>
      <c r="G1412" s="262"/>
      <c r="H1412" s="262"/>
      <c r="I1412" s="262"/>
      <c r="J1412" s="262"/>
      <c r="K1412" s="262"/>
      <c r="L1412" s="262"/>
      <c r="M1412" s="262"/>
      <c r="N1412" s="263"/>
    </row>
    <row r="1413" hidden="1" spans="1:14">
      <c r="A1413" s="258"/>
      <c r="B1413" s="46" t="s">
        <v>2023</v>
      </c>
      <c r="C1413" s="264">
        <v>527</v>
      </c>
      <c r="D1413" s="264">
        <v>527</v>
      </c>
      <c r="E1413" s="264">
        <v>527</v>
      </c>
      <c r="F1413" s="264"/>
      <c r="G1413" s="264"/>
      <c r="H1413" s="264"/>
      <c r="I1413" s="264"/>
      <c r="J1413" s="264"/>
      <c r="K1413" s="264"/>
      <c r="L1413" s="264"/>
      <c r="M1413" s="264"/>
      <c r="N1413" s="260"/>
    </row>
    <row r="1414" spans="1:14">
      <c r="A1414" s="258" t="s">
        <v>2024</v>
      </c>
      <c r="B1414" s="46" t="s">
        <v>698</v>
      </c>
      <c r="C1414" s="264">
        <v>6563</v>
      </c>
      <c r="D1414" s="264">
        <v>5663</v>
      </c>
      <c r="E1414" s="264">
        <v>5463</v>
      </c>
      <c r="F1414" s="264">
        <v>200</v>
      </c>
      <c r="G1414" s="264">
        <v>900</v>
      </c>
      <c r="H1414" s="264"/>
      <c r="I1414" s="264"/>
      <c r="J1414" s="264"/>
      <c r="K1414" s="264"/>
      <c r="L1414" s="264"/>
      <c r="M1414" s="264"/>
      <c r="N1414" s="263" t="s">
        <v>530</v>
      </c>
    </row>
    <row r="1415" hidden="1" spans="1:14">
      <c r="A1415" s="258"/>
      <c r="B1415" s="46" t="s">
        <v>2025</v>
      </c>
      <c r="C1415" s="264">
        <v>54.5</v>
      </c>
      <c r="D1415" s="264">
        <v>54.5</v>
      </c>
      <c r="E1415" s="264">
        <v>54.5</v>
      </c>
      <c r="F1415" s="264"/>
      <c r="G1415" s="264"/>
      <c r="H1415" s="264"/>
      <c r="I1415" s="264"/>
      <c r="J1415" s="264"/>
      <c r="K1415" s="264"/>
      <c r="L1415" s="264"/>
      <c r="M1415" s="264"/>
      <c r="N1415" s="260"/>
    </row>
    <row r="1416" hidden="1" spans="1:14">
      <c r="A1416" s="258"/>
      <c r="B1416" s="46" t="s">
        <v>2026</v>
      </c>
      <c r="C1416" s="264">
        <v>3665.8</v>
      </c>
      <c r="D1416" s="264">
        <v>3665.8</v>
      </c>
      <c r="E1416" s="264">
        <v>3665.8</v>
      </c>
      <c r="F1416" s="264"/>
      <c r="G1416" s="264"/>
      <c r="H1416" s="264"/>
      <c r="I1416" s="264"/>
      <c r="J1416" s="264"/>
      <c r="K1416" s="264"/>
      <c r="L1416" s="264"/>
      <c r="M1416" s="264"/>
      <c r="N1416" s="260"/>
    </row>
    <row r="1417" hidden="1" spans="1:14">
      <c r="A1417" s="258"/>
      <c r="B1417" s="46" t="s">
        <v>2027</v>
      </c>
      <c r="C1417" s="264">
        <v>1195</v>
      </c>
      <c r="D1417" s="264">
        <v>850.5</v>
      </c>
      <c r="E1417" s="264">
        <v>850.5</v>
      </c>
      <c r="F1417" s="264"/>
      <c r="G1417" s="264">
        <v>344.5</v>
      </c>
      <c r="H1417" s="264"/>
      <c r="I1417" s="264"/>
      <c r="J1417" s="264"/>
      <c r="K1417" s="264"/>
      <c r="L1417" s="264"/>
      <c r="M1417" s="264"/>
      <c r="N1417" s="260"/>
    </row>
    <row r="1418" hidden="1" spans="1:14">
      <c r="A1418" s="258"/>
      <c r="B1418" s="46" t="s">
        <v>865</v>
      </c>
      <c r="C1418" s="264">
        <v>2</v>
      </c>
      <c r="D1418" s="264">
        <v>2</v>
      </c>
      <c r="E1418" s="264">
        <v>2</v>
      </c>
      <c r="F1418" s="264"/>
      <c r="G1418" s="264"/>
      <c r="H1418" s="264"/>
      <c r="I1418" s="264"/>
      <c r="J1418" s="264"/>
      <c r="K1418" s="264"/>
      <c r="L1418" s="264"/>
      <c r="M1418" s="264"/>
      <c r="N1418" s="260"/>
    </row>
    <row r="1419" hidden="1" spans="1:14">
      <c r="A1419" s="258"/>
      <c r="B1419" s="46" t="s">
        <v>2028</v>
      </c>
      <c r="C1419" s="264">
        <v>11.8</v>
      </c>
      <c r="D1419" s="264">
        <v>11.8</v>
      </c>
      <c r="E1419" s="264">
        <v>11.8</v>
      </c>
      <c r="F1419" s="264"/>
      <c r="G1419" s="264"/>
      <c r="H1419" s="264"/>
      <c r="I1419" s="264"/>
      <c r="J1419" s="264"/>
      <c r="K1419" s="264"/>
      <c r="L1419" s="264"/>
      <c r="M1419" s="264"/>
      <c r="N1419" s="260"/>
    </row>
    <row r="1420" hidden="1" spans="1:14">
      <c r="A1420" s="258"/>
      <c r="B1420" s="46" t="s">
        <v>2029</v>
      </c>
      <c r="C1420" s="264">
        <v>1.4</v>
      </c>
      <c r="D1420" s="264">
        <v>1.4</v>
      </c>
      <c r="E1420" s="264">
        <v>1.4</v>
      </c>
      <c r="F1420" s="264"/>
      <c r="G1420" s="264"/>
      <c r="H1420" s="264"/>
      <c r="I1420" s="264"/>
      <c r="J1420" s="264"/>
      <c r="K1420" s="264"/>
      <c r="L1420" s="264"/>
      <c r="M1420" s="264"/>
      <c r="N1420" s="260"/>
    </row>
    <row r="1421" hidden="1" spans="1:14">
      <c r="A1421" s="258"/>
      <c r="B1421" s="46" t="s">
        <v>2030</v>
      </c>
      <c r="C1421" s="264">
        <v>8.1</v>
      </c>
      <c r="D1421" s="264">
        <v>8.1</v>
      </c>
      <c r="E1421" s="264">
        <v>8.1</v>
      </c>
      <c r="F1421" s="264"/>
      <c r="G1421" s="264"/>
      <c r="H1421" s="264"/>
      <c r="I1421" s="264"/>
      <c r="J1421" s="264"/>
      <c r="K1421" s="264"/>
      <c r="L1421" s="264"/>
      <c r="M1421" s="264"/>
      <c r="N1421" s="260"/>
    </row>
    <row r="1422" hidden="1" spans="1:14">
      <c r="A1422" s="258"/>
      <c r="B1422" s="46" t="s">
        <v>862</v>
      </c>
      <c r="C1422" s="264">
        <v>141.6</v>
      </c>
      <c r="D1422" s="264">
        <v>141.6</v>
      </c>
      <c r="E1422" s="264">
        <v>141.6</v>
      </c>
      <c r="F1422" s="264"/>
      <c r="G1422" s="264"/>
      <c r="H1422" s="264"/>
      <c r="I1422" s="264"/>
      <c r="J1422" s="264"/>
      <c r="K1422" s="264"/>
      <c r="L1422" s="264"/>
      <c r="M1422" s="264"/>
      <c r="N1422" s="260"/>
    </row>
    <row r="1423" hidden="1" spans="1:14">
      <c r="A1423" s="258"/>
      <c r="B1423" s="46" t="s">
        <v>1938</v>
      </c>
      <c r="C1423" s="264">
        <v>22.2</v>
      </c>
      <c r="D1423" s="264"/>
      <c r="E1423" s="264"/>
      <c r="F1423" s="264"/>
      <c r="G1423" s="264">
        <v>22.2</v>
      </c>
      <c r="H1423" s="264"/>
      <c r="I1423" s="264"/>
      <c r="J1423" s="264"/>
      <c r="K1423" s="264"/>
      <c r="L1423" s="264"/>
      <c r="M1423" s="264"/>
      <c r="N1423" s="260"/>
    </row>
    <row r="1424" hidden="1" spans="1:14">
      <c r="A1424" s="258"/>
      <c r="B1424" s="46" t="s">
        <v>2031</v>
      </c>
      <c r="C1424" s="262">
        <v>949.7</v>
      </c>
      <c r="D1424" s="262">
        <v>600.6</v>
      </c>
      <c r="E1424" s="262">
        <v>400.6</v>
      </c>
      <c r="F1424" s="262">
        <v>200</v>
      </c>
      <c r="G1424" s="262">
        <v>349.1</v>
      </c>
      <c r="H1424" s="262"/>
      <c r="I1424" s="262"/>
      <c r="J1424" s="262"/>
      <c r="K1424" s="262"/>
      <c r="L1424" s="262"/>
      <c r="M1424" s="262"/>
      <c r="N1424" s="263"/>
    </row>
    <row r="1425" hidden="1" spans="1:14">
      <c r="A1425" s="258"/>
      <c r="B1425" s="46" t="s">
        <v>2032</v>
      </c>
      <c r="C1425" s="264">
        <v>511</v>
      </c>
      <c r="D1425" s="264">
        <v>326.8</v>
      </c>
      <c r="E1425" s="264">
        <v>326.8</v>
      </c>
      <c r="F1425" s="264"/>
      <c r="G1425" s="264">
        <v>184.2</v>
      </c>
      <c r="H1425" s="264"/>
      <c r="I1425" s="264"/>
      <c r="J1425" s="264"/>
      <c r="K1425" s="264"/>
      <c r="L1425" s="264"/>
      <c r="M1425" s="264"/>
      <c r="N1425" s="260"/>
    </row>
    <row r="1426" spans="1:14">
      <c r="A1426" s="258" t="s">
        <v>2033</v>
      </c>
      <c r="B1426" s="46" t="s">
        <v>699</v>
      </c>
      <c r="C1426" s="264">
        <v>6170.8</v>
      </c>
      <c r="D1426" s="264">
        <v>5288.7</v>
      </c>
      <c r="E1426" s="264">
        <v>5168.7</v>
      </c>
      <c r="F1426" s="264">
        <v>120</v>
      </c>
      <c r="G1426" s="264">
        <v>882.1</v>
      </c>
      <c r="H1426" s="264"/>
      <c r="I1426" s="264"/>
      <c r="J1426" s="264"/>
      <c r="K1426" s="264"/>
      <c r="L1426" s="264"/>
      <c r="M1426" s="264"/>
      <c r="N1426" s="263" t="s">
        <v>530</v>
      </c>
    </row>
    <row r="1427" hidden="1" spans="1:14">
      <c r="A1427" s="258"/>
      <c r="B1427" s="46" t="s">
        <v>2034</v>
      </c>
      <c r="C1427" s="264">
        <v>984.3</v>
      </c>
      <c r="D1427" s="264">
        <v>770.5</v>
      </c>
      <c r="E1427" s="264">
        <v>770.5</v>
      </c>
      <c r="F1427" s="264"/>
      <c r="G1427" s="264">
        <v>213.8</v>
      </c>
      <c r="H1427" s="264"/>
      <c r="I1427" s="264"/>
      <c r="J1427" s="264"/>
      <c r="K1427" s="264"/>
      <c r="L1427" s="264"/>
      <c r="M1427" s="264"/>
      <c r="N1427" s="260"/>
    </row>
    <row r="1428" hidden="1" spans="1:14">
      <c r="A1428" s="258"/>
      <c r="B1428" s="46" t="s">
        <v>2035</v>
      </c>
      <c r="C1428" s="264">
        <v>108.6</v>
      </c>
      <c r="D1428" s="264">
        <v>49.2</v>
      </c>
      <c r="E1428" s="264">
        <v>49.2</v>
      </c>
      <c r="F1428" s="264"/>
      <c r="G1428" s="264">
        <v>59.4</v>
      </c>
      <c r="H1428" s="264"/>
      <c r="I1428" s="264"/>
      <c r="J1428" s="264"/>
      <c r="K1428" s="264"/>
      <c r="L1428" s="264"/>
      <c r="M1428" s="264"/>
      <c r="N1428" s="260"/>
    </row>
    <row r="1429" hidden="1" spans="1:14">
      <c r="A1429" s="258"/>
      <c r="B1429" s="46" t="s">
        <v>1938</v>
      </c>
      <c r="C1429" s="264">
        <v>23.3</v>
      </c>
      <c r="D1429" s="264"/>
      <c r="E1429" s="264"/>
      <c r="F1429" s="264"/>
      <c r="G1429" s="264">
        <v>23.3</v>
      </c>
      <c r="H1429" s="264"/>
      <c r="I1429" s="264"/>
      <c r="J1429" s="264"/>
      <c r="K1429" s="264"/>
      <c r="L1429" s="264"/>
      <c r="M1429" s="264"/>
      <c r="N1429" s="260"/>
    </row>
    <row r="1430" hidden="1" spans="1:14">
      <c r="A1430" s="258"/>
      <c r="B1430" s="46" t="s">
        <v>2036</v>
      </c>
      <c r="C1430" s="264">
        <v>449.3</v>
      </c>
      <c r="D1430" s="264">
        <v>295.4</v>
      </c>
      <c r="E1430" s="264">
        <v>295.4</v>
      </c>
      <c r="F1430" s="264"/>
      <c r="G1430" s="264">
        <v>154</v>
      </c>
      <c r="H1430" s="264"/>
      <c r="I1430" s="264"/>
      <c r="J1430" s="264"/>
      <c r="K1430" s="264"/>
      <c r="L1430" s="264"/>
      <c r="M1430" s="264"/>
      <c r="N1430" s="260"/>
    </row>
    <row r="1431" hidden="1" spans="1:14">
      <c r="A1431" s="258"/>
      <c r="B1431" s="46" t="s">
        <v>2037</v>
      </c>
      <c r="C1431" s="264">
        <v>5.1</v>
      </c>
      <c r="D1431" s="264">
        <v>5.1</v>
      </c>
      <c r="E1431" s="264">
        <v>5.1</v>
      </c>
      <c r="F1431" s="264"/>
      <c r="G1431" s="264"/>
      <c r="H1431" s="264"/>
      <c r="I1431" s="264"/>
      <c r="J1431" s="264"/>
      <c r="K1431" s="264"/>
      <c r="L1431" s="264"/>
      <c r="M1431" s="264"/>
      <c r="N1431" s="260"/>
    </row>
    <row r="1432" hidden="1" spans="1:14">
      <c r="A1432" s="258"/>
      <c r="B1432" s="46" t="s">
        <v>865</v>
      </c>
      <c r="C1432" s="264">
        <v>2</v>
      </c>
      <c r="D1432" s="264">
        <v>2</v>
      </c>
      <c r="E1432" s="264">
        <v>2</v>
      </c>
      <c r="F1432" s="264"/>
      <c r="G1432" s="264"/>
      <c r="H1432" s="264"/>
      <c r="I1432" s="264"/>
      <c r="J1432" s="264"/>
      <c r="K1432" s="264"/>
      <c r="L1432" s="264"/>
      <c r="M1432" s="264"/>
      <c r="N1432" s="260"/>
    </row>
    <row r="1433" hidden="1" spans="1:14">
      <c r="A1433" s="258"/>
      <c r="B1433" s="46" t="s">
        <v>2038</v>
      </c>
      <c r="C1433" s="264">
        <v>12.4</v>
      </c>
      <c r="D1433" s="264">
        <v>12.4</v>
      </c>
      <c r="E1433" s="264">
        <v>12.4</v>
      </c>
      <c r="F1433" s="264"/>
      <c r="G1433" s="264"/>
      <c r="H1433" s="264"/>
      <c r="I1433" s="264"/>
      <c r="J1433" s="264"/>
      <c r="K1433" s="264"/>
      <c r="L1433" s="264"/>
      <c r="M1433" s="264"/>
      <c r="N1433" s="260"/>
    </row>
    <row r="1434" hidden="1" spans="1:14">
      <c r="A1434" s="258"/>
      <c r="B1434" s="46" t="s">
        <v>2039</v>
      </c>
      <c r="C1434" s="264">
        <v>3685</v>
      </c>
      <c r="D1434" s="264">
        <v>3388</v>
      </c>
      <c r="E1434" s="264">
        <v>3388</v>
      </c>
      <c r="F1434" s="264"/>
      <c r="G1434" s="264">
        <v>297</v>
      </c>
      <c r="H1434" s="264"/>
      <c r="I1434" s="264"/>
      <c r="J1434" s="264"/>
      <c r="K1434" s="264"/>
      <c r="L1434" s="264"/>
      <c r="M1434" s="264"/>
      <c r="N1434" s="260"/>
    </row>
    <row r="1435" hidden="1" spans="1:14">
      <c r="A1435" s="258"/>
      <c r="B1435" s="46" t="s">
        <v>2040</v>
      </c>
      <c r="C1435" s="262">
        <v>750.9</v>
      </c>
      <c r="D1435" s="262">
        <v>616.3</v>
      </c>
      <c r="E1435" s="262">
        <v>496.3</v>
      </c>
      <c r="F1435" s="262">
        <v>120</v>
      </c>
      <c r="G1435" s="262">
        <v>134.5</v>
      </c>
      <c r="H1435" s="262"/>
      <c r="I1435" s="262"/>
      <c r="J1435" s="262"/>
      <c r="K1435" s="262"/>
      <c r="L1435" s="262"/>
      <c r="M1435" s="262"/>
      <c r="N1435" s="263"/>
    </row>
    <row r="1436" hidden="1" spans="1:14">
      <c r="A1436" s="258"/>
      <c r="B1436" s="46" t="s">
        <v>862</v>
      </c>
      <c r="C1436" s="264">
        <v>148.8</v>
      </c>
      <c r="D1436" s="264">
        <v>148.8</v>
      </c>
      <c r="E1436" s="264">
        <v>148.8</v>
      </c>
      <c r="F1436" s="264"/>
      <c r="G1436" s="264"/>
      <c r="H1436" s="264"/>
      <c r="I1436" s="264"/>
      <c r="J1436" s="264"/>
      <c r="K1436" s="264"/>
      <c r="L1436" s="264"/>
      <c r="M1436" s="264"/>
      <c r="N1436" s="260"/>
    </row>
    <row r="1437" hidden="1" spans="1:14">
      <c r="A1437" s="258"/>
      <c r="B1437" s="46" t="s">
        <v>2041</v>
      </c>
      <c r="C1437" s="264">
        <v>1.1</v>
      </c>
      <c r="D1437" s="264">
        <v>1.1</v>
      </c>
      <c r="E1437" s="264">
        <v>1.1</v>
      </c>
      <c r="F1437" s="264"/>
      <c r="G1437" s="264"/>
      <c r="H1437" s="264"/>
      <c r="I1437" s="264"/>
      <c r="J1437" s="264"/>
      <c r="K1437" s="264"/>
      <c r="L1437" s="264"/>
      <c r="M1437" s="264"/>
      <c r="N1437" s="260"/>
    </row>
    <row r="1438" spans="1:14">
      <c r="A1438" s="258" t="s">
        <v>2042</v>
      </c>
      <c r="B1438" s="46" t="s">
        <v>700</v>
      </c>
      <c r="C1438" s="264">
        <v>5084</v>
      </c>
      <c r="D1438" s="264">
        <v>4323.2</v>
      </c>
      <c r="E1438" s="264">
        <v>4243.2</v>
      </c>
      <c r="F1438" s="264">
        <v>80</v>
      </c>
      <c r="G1438" s="264">
        <v>760.8</v>
      </c>
      <c r="H1438" s="264"/>
      <c r="I1438" s="264"/>
      <c r="J1438" s="264"/>
      <c r="K1438" s="264"/>
      <c r="L1438" s="264"/>
      <c r="M1438" s="264"/>
      <c r="N1438" s="263" t="s">
        <v>530</v>
      </c>
    </row>
    <row r="1439" hidden="1" spans="1:14">
      <c r="A1439" s="258"/>
      <c r="B1439" s="46" t="s">
        <v>865</v>
      </c>
      <c r="C1439" s="264">
        <v>2</v>
      </c>
      <c r="D1439" s="264">
        <v>2</v>
      </c>
      <c r="E1439" s="264">
        <v>2</v>
      </c>
      <c r="F1439" s="264"/>
      <c r="G1439" s="264"/>
      <c r="H1439" s="264"/>
      <c r="I1439" s="264"/>
      <c r="J1439" s="264"/>
      <c r="K1439" s="264"/>
      <c r="L1439" s="264"/>
      <c r="M1439" s="264"/>
      <c r="N1439" s="260"/>
    </row>
    <row r="1440" hidden="1" spans="1:14">
      <c r="A1440" s="258"/>
      <c r="B1440" s="46" t="s">
        <v>862</v>
      </c>
      <c r="C1440" s="264">
        <v>158.4</v>
      </c>
      <c r="D1440" s="264">
        <v>158.4</v>
      </c>
      <c r="E1440" s="264">
        <v>158.4</v>
      </c>
      <c r="F1440" s="264"/>
      <c r="G1440" s="264"/>
      <c r="H1440" s="264"/>
      <c r="I1440" s="264"/>
      <c r="J1440" s="264"/>
      <c r="K1440" s="264"/>
      <c r="L1440" s="264"/>
      <c r="M1440" s="264"/>
      <c r="N1440" s="260"/>
    </row>
    <row r="1441" hidden="1" spans="1:14">
      <c r="A1441" s="258"/>
      <c r="B1441" s="46" t="s">
        <v>2043</v>
      </c>
      <c r="C1441" s="264">
        <v>3061.9</v>
      </c>
      <c r="D1441" s="264">
        <v>2711.9</v>
      </c>
      <c r="E1441" s="264">
        <v>2711.9</v>
      </c>
      <c r="F1441" s="264"/>
      <c r="G1441" s="264">
        <v>350</v>
      </c>
      <c r="H1441" s="264"/>
      <c r="I1441" s="264"/>
      <c r="J1441" s="264"/>
      <c r="K1441" s="264"/>
      <c r="L1441" s="264"/>
      <c r="M1441" s="264"/>
      <c r="N1441" s="260"/>
    </row>
    <row r="1442" hidden="1" spans="1:14">
      <c r="A1442" s="258"/>
      <c r="B1442" s="46" t="s">
        <v>1938</v>
      </c>
      <c r="C1442" s="264">
        <v>19.5</v>
      </c>
      <c r="D1442" s="264"/>
      <c r="E1442" s="264"/>
      <c r="F1442" s="264"/>
      <c r="G1442" s="264">
        <v>19.5</v>
      </c>
      <c r="H1442" s="264"/>
      <c r="I1442" s="264"/>
      <c r="J1442" s="264"/>
      <c r="K1442" s="264"/>
      <c r="L1442" s="264"/>
      <c r="M1442" s="264"/>
      <c r="N1442" s="260"/>
    </row>
    <row r="1443" hidden="1" spans="1:14">
      <c r="A1443" s="258"/>
      <c r="B1443" s="46" t="s">
        <v>2044</v>
      </c>
      <c r="C1443" s="264">
        <v>9.1</v>
      </c>
      <c r="D1443" s="264">
        <v>9.1</v>
      </c>
      <c r="E1443" s="264">
        <v>9.1</v>
      </c>
      <c r="F1443" s="264"/>
      <c r="G1443" s="264"/>
      <c r="H1443" s="264"/>
      <c r="I1443" s="264"/>
      <c r="J1443" s="264"/>
      <c r="K1443" s="264"/>
      <c r="L1443" s="264"/>
      <c r="M1443" s="264"/>
      <c r="N1443" s="260"/>
    </row>
    <row r="1444" hidden="1" spans="1:14">
      <c r="A1444" s="258"/>
      <c r="B1444" s="46" t="s">
        <v>2045</v>
      </c>
      <c r="C1444" s="264">
        <v>363.2</v>
      </c>
      <c r="D1444" s="264">
        <v>238.2</v>
      </c>
      <c r="E1444" s="264">
        <v>238.2</v>
      </c>
      <c r="F1444" s="264"/>
      <c r="G1444" s="264">
        <v>125</v>
      </c>
      <c r="H1444" s="264"/>
      <c r="I1444" s="264"/>
      <c r="J1444" s="264"/>
      <c r="K1444" s="264"/>
      <c r="L1444" s="264"/>
      <c r="M1444" s="264"/>
      <c r="N1444" s="260"/>
    </row>
    <row r="1445" hidden="1" spans="1:14">
      <c r="A1445" s="258"/>
      <c r="B1445" s="46" t="s">
        <v>2046</v>
      </c>
      <c r="C1445" s="264">
        <v>578.5</v>
      </c>
      <c r="D1445" s="264">
        <v>512.5</v>
      </c>
      <c r="E1445" s="264">
        <v>432.5</v>
      </c>
      <c r="F1445" s="264">
        <v>80</v>
      </c>
      <c r="G1445" s="264">
        <v>66</v>
      </c>
      <c r="H1445" s="264"/>
      <c r="I1445" s="264"/>
      <c r="J1445" s="264"/>
      <c r="K1445" s="264"/>
      <c r="L1445" s="264"/>
      <c r="M1445" s="264"/>
      <c r="N1445" s="260"/>
    </row>
    <row r="1446" hidden="1" spans="1:14">
      <c r="A1446" s="258"/>
      <c r="B1446" s="46" t="s">
        <v>2047</v>
      </c>
      <c r="C1446" s="264">
        <v>794.8</v>
      </c>
      <c r="D1446" s="264">
        <v>636.8</v>
      </c>
      <c r="E1446" s="264">
        <v>636.8</v>
      </c>
      <c r="F1446" s="264"/>
      <c r="G1446" s="264">
        <v>158</v>
      </c>
      <c r="H1446" s="264"/>
      <c r="I1446" s="264"/>
      <c r="J1446" s="264"/>
      <c r="K1446" s="264"/>
      <c r="L1446" s="264"/>
      <c r="M1446" s="264"/>
      <c r="N1446" s="260"/>
    </row>
    <row r="1447" hidden="1" spans="1:14">
      <c r="A1447" s="258"/>
      <c r="B1447" s="46" t="s">
        <v>2048</v>
      </c>
      <c r="C1447" s="262">
        <v>1.4</v>
      </c>
      <c r="D1447" s="262">
        <v>1.4</v>
      </c>
      <c r="E1447" s="262">
        <v>1.4</v>
      </c>
      <c r="F1447" s="262"/>
      <c r="G1447" s="262"/>
      <c r="H1447" s="262"/>
      <c r="I1447" s="262"/>
      <c r="J1447" s="262"/>
      <c r="K1447" s="262"/>
      <c r="L1447" s="262"/>
      <c r="M1447" s="262"/>
      <c r="N1447" s="263"/>
    </row>
    <row r="1448" hidden="1" spans="1:14">
      <c r="A1448" s="258"/>
      <c r="B1448" s="46" t="s">
        <v>2049</v>
      </c>
      <c r="C1448" s="264">
        <v>82</v>
      </c>
      <c r="D1448" s="264">
        <v>39.7</v>
      </c>
      <c r="E1448" s="264">
        <v>39.7</v>
      </c>
      <c r="F1448" s="264"/>
      <c r="G1448" s="264">
        <v>42.3</v>
      </c>
      <c r="H1448" s="264"/>
      <c r="I1448" s="264"/>
      <c r="J1448" s="264"/>
      <c r="K1448" s="264"/>
      <c r="L1448" s="264"/>
      <c r="M1448" s="264"/>
      <c r="N1448" s="260"/>
    </row>
    <row r="1449" hidden="1" spans="1:14">
      <c r="A1449" s="258"/>
      <c r="B1449" s="46" t="s">
        <v>2050</v>
      </c>
      <c r="C1449" s="264">
        <v>13.2</v>
      </c>
      <c r="D1449" s="264">
        <v>13.2</v>
      </c>
      <c r="E1449" s="264">
        <v>13.2</v>
      </c>
      <c r="F1449" s="264"/>
      <c r="G1449" s="264"/>
      <c r="H1449" s="264"/>
      <c r="I1449" s="264"/>
      <c r="J1449" s="264"/>
      <c r="K1449" s="264"/>
      <c r="L1449" s="264"/>
      <c r="M1449" s="264"/>
      <c r="N1449" s="260"/>
    </row>
    <row r="1450" spans="1:14">
      <c r="A1450" s="258" t="s">
        <v>2051</v>
      </c>
      <c r="B1450" s="46" t="s">
        <v>701</v>
      </c>
      <c r="C1450" s="264">
        <v>3237</v>
      </c>
      <c r="D1450" s="264">
        <v>2700.2</v>
      </c>
      <c r="E1450" s="264">
        <v>2574.2</v>
      </c>
      <c r="F1450" s="264">
        <v>126</v>
      </c>
      <c r="G1450" s="264">
        <v>536.8</v>
      </c>
      <c r="H1450" s="264"/>
      <c r="I1450" s="264"/>
      <c r="J1450" s="264"/>
      <c r="K1450" s="264"/>
      <c r="L1450" s="264"/>
      <c r="M1450" s="264"/>
      <c r="N1450" s="263" t="s">
        <v>530</v>
      </c>
    </row>
    <row r="1451" hidden="1" spans="1:14">
      <c r="A1451" s="258"/>
      <c r="B1451" s="46" t="s">
        <v>2052</v>
      </c>
      <c r="C1451" s="264">
        <v>0.6</v>
      </c>
      <c r="D1451" s="264">
        <v>0.6</v>
      </c>
      <c r="E1451" s="264">
        <v>0.6</v>
      </c>
      <c r="F1451" s="264"/>
      <c r="G1451" s="264"/>
      <c r="H1451" s="264"/>
      <c r="I1451" s="264"/>
      <c r="J1451" s="264"/>
      <c r="K1451" s="264"/>
      <c r="L1451" s="264"/>
      <c r="M1451" s="264"/>
      <c r="N1451" s="260"/>
    </row>
    <row r="1452" hidden="1" spans="1:14">
      <c r="A1452" s="258"/>
      <c r="B1452" s="46" t="s">
        <v>2053</v>
      </c>
      <c r="C1452" s="264">
        <v>7.2</v>
      </c>
      <c r="D1452" s="264">
        <v>7.2</v>
      </c>
      <c r="E1452" s="264">
        <v>7.2</v>
      </c>
      <c r="F1452" s="264"/>
      <c r="G1452" s="264"/>
      <c r="H1452" s="264"/>
      <c r="I1452" s="264"/>
      <c r="J1452" s="264"/>
      <c r="K1452" s="264"/>
      <c r="L1452" s="264"/>
      <c r="M1452" s="264"/>
      <c r="N1452" s="260"/>
    </row>
    <row r="1453" hidden="1" spans="1:14">
      <c r="A1453" s="258"/>
      <c r="B1453" s="46" t="s">
        <v>865</v>
      </c>
      <c r="C1453" s="264">
        <v>2</v>
      </c>
      <c r="D1453" s="264">
        <v>2</v>
      </c>
      <c r="E1453" s="264">
        <v>2</v>
      </c>
      <c r="F1453" s="264"/>
      <c r="G1453" s="264"/>
      <c r="H1453" s="264"/>
      <c r="I1453" s="264"/>
      <c r="J1453" s="264"/>
      <c r="K1453" s="264"/>
      <c r="L1453" s="264"/>
      <c r="M1453" s="264"/>
      <c r="N1453" s="260"/>
    </row>
    <row r="1454" hidden="1" spans="1:14">
      <c r="A1454" s="258"/>
      <c r="B1454" s="46" t="s">
        <v>2054</v>
      </c>
      <c r="C1454" s="264">
        <v>153.4</v>
      </c>
      <c r="D1454" s="264">
        <v>153.4</v>
      </c>
      <c r="E1454" s="264">
        <v>153.4</v>
      </c>
      <c r="F1454" s="264"/>
      <c r="G1454" s="264"/>
      <c r="H1454" s="264"/>
      <c r="I1454" s="264"/>
      <c r="J1454" s="264"/>
      <c r="K1454" s="264"/>
      <c r="L1454" s="264"/>
      <c r="M1454" s="264"/>
      <c r="N1454" s="260"/>
    </row>
    <row r="1455" hidden="1" spans="1:14">
      <c r="A1455" s="258"/>
      <c r="B1455" s="46" t="s">
        <v>862</v>
      </c>
      <c r="C1455" s="264">
        <v>56.4</v>
      </c>
      <c r="D1455" s="264">
        <v>56.4</v>
      </c>
      <c r="E1455" s="264">
        <v>56.4</v>
      </c>
      <c r="F1455" s="264"/>
      <c r="G1455" s="264"/>
      <c r="H1455" s="264"/>
      <c r="I1455" s="264"/>
      <c r="J1455" s="264"/>
      <c r="K1455" s="264"/>
      <c r="L1455" s="264"/>
      <c r="M1455" s="264"/>
      <c r="N1455" s="260"/>
    </row>
    <row r="1456" hidden="1" spans="1:14">
      <c r="A1456" s="258"/>
      <c r="B1456" s="46" t="s">
        <v>2055</v>
      </c>
      <c r="C1456" s="264">
        <v>756.2</v>
      </c>
      <c r="D1456" s="264">
        <v>385.6</v>
      </c>
      <c r="E1456" s="264">
        <v>385.6</v>
      </c>
      <c r="F1456" s="264"/>
      <c r="G1456" s="264">
        <v>370.5</v>
      </c>
      <c r="H1456" s="264"/>
      <c r="I1456" s="264"/>
      <c r="J1456" s="264"/>
      <c r="K1456" s="264"/>
      <c r="L1456" s="264"/>
      <c r="M1456" s="264"/>
      <c r="N1456" s="260"/>
    </row>
    <row r="1457" hidden="1" spans="1:14">
      <c r="A1457" s="258"/>
      <c r="B1457" s="46" t="s">
        <v>2056</v>
      </c>
      <c r="C1457" s="264">
        <v>25.6</v>
      </c>
      <c r="D1457" s="264">
        <v>25.6</v>
      </c>
      <c r="E1457" s="264">
        <v>25.6</v>
      </c>
      <c r="F1457" s="264"/>
      <c r="G1457" s="264"/>
      <c r="H1457" s="264"/>
      <c r="I1457" s="264"/>
      <c r="J1457" s="264"/>
      <c r="K1457" s="264"/>
      <c r="L1457" s="264"/>
      <c r="M1457" s="264"/>
      <c r="N1457" s="260"/>
    </row>
    <row r="1458" hidden="1" spans="1:14">
      <c r="A1458" s="258"/>
      <c r="B1458" s="46" t="s">
        <v>1938</v>
      </c>
      <c r="C1458" s="264">
        <v>16.8</v>
      </c>
      <c r="D1458" s="264"/>
      <c r="E1458" s="264"/>
      <c r="F1458" s="264"/>
      <c r="G1458" s="264">
        <v>16.8</v>
      </c>
      <c r="H1458" s="264"/>
      <c r="I1458" s="264"/>
      <c r="J1458" s="264"/>
      <c r="K1458" s="264"/>
      <c r="L1458" s="264"/>
      <c r="M1458" s="264"/>
      <c r="N1458" s="260"/>
    </row>
    <row r="1459" hidden="1" spans="1:14">
      <c r="A1459" s="258"/>
      <c r="B1459" s="46" t="s">
        <v>2057</v>
      </c>
      <c r="C1459" s="264">
        <v>365.6</v>
      </c>
      <c r="D1459" s="264">
        <v>365.6</v>
      </c>
      <c r="E1459" s="264">
        <v>239.6</v>
      </c>
      <c r="F1459" s="264">
        <v>126</v>
      </c>
      <c r="G1459" s="264"/>
      <c r="H1459" s="264"/>
      <c r="I1459" s="264"/>
      <c r="J1459" s="264"/>
      <c r="K1459" s="264"/>
      <c r="L1459" s="264"/>
      <c r="M1459" s="264"/>
      <c r="N1459" s="260"/>
    </row>
    <row r="1460" hidden="1" spans="1:14">
      <c r="A1460" s="258"/>
      <c r="B1460" s="46" t="s">
        <v>2058</v>
      </c>
      <c r="C1460" s="262">
        <v>1848.6</v>
      </c>
      <c r="D1460" s="262">
        <v>1699.1</v>
      </c>
      <c r="E1460" s="262">
        <v>1699.1</v>
      </c>
      <c r="F1460" s="262"/>
      <c r="G1460" s="262">
        <v>149.5</v>
      </c>
      <c r="H1460" s="262"/>
      <c r="I1460" s="262"/>
      <c r="J1460" s="262"/>
      <c r="K1460" s="262"/>
      <c r="L1460" s="262"/>
      <c r="M1460" s="262"/>
      <c r="N1460" s="263"/>
    </row>
    <row r="1461" hidden="1" spans="1:14">
      <c r="A1461" s="258"/>
      <c r="B1461" s="46" t="s">
        <v>2059</v>
      </c>
      <c r="C1461" s="264">
        <v>4.7</v>
      </c>
      <c r="D1461" s="264">
        <v>4.7</v>
      </c>
      <c r="E1461" s="264">
        <v>4.7</v>
      </c>
      <c r="F1461" s="264"/>
      <c r="G1461" s="264"/>
      <c r="H1461" s="264"/>
      <c r="I1461" s="264"/>
      <c r="J1461" s="264"/>
      <c r="K1461" s="264"/>
      <c r="L1461" s="264"/>
      <c r="M1461" s="264"/>
      <c r="N1461" s="260"/>
    </row>
    <row r="1462" spans="1:14">
      <c r="A1462" s="258" t="s">
        <v>2060</v>
      </c>
      <c r="B1462" s="46" t="s">
        <v>2061</v>
      </c>
      <c r="C1462" s="264">
        <v>375.3</v>
      </c>
      <c r="D1462" s="264">
        <v>375.3</v>
      </c>
      <c r="E1462" s="264">
        <v>355.3</v>
      </c>
      <c r="F1462" s="264">
        <v>20</v>
      </c>
      <c r="G1462" s="264"/>
      <c r="H1462" s="264"/>
      <c r="I1462" s="264"/>
      <c r="J1462" s="264"/>
      <c r="K1462" s="264"/>
      <c r="L1462" s="264"/>
      <c r="M1462" s="264"/>
      <c r="N1462" s="263" t="s">
        <v>530</v>
      </c>
    </row>
    <row r="1463" hidden="1" spans="1:14">
      <c r="A1463" s="258"/>
      <c r="B1463" s="46" t="s">
        <v>2062</v>
      </c>
      <c r="C1463" s="264">
        <v>60</v>
      </c>
      <c r="D1463" s="264">
        <v>60</v>
      </c>
      <c r="E1463" s="264">
        <v>60</v>
      </c>
      <c r="F1463" s="264"/>
      <c r="G1463" s="264"/>
      <c r="H1463" s="264"/>
      <c r="I1463" s="264"/>
      <c r="J1463" s="264"/>
      <c r="K1463" s="264"/>
      <c r="L1463" s="264"/>
      <c r="M1463" s="264"/>
      <c r="N1463" s="260"/>
    </row>
    <row r="1464" hidden="1" spans="1:14">
      <c r="A1464" s="258"/>
      <c r="B1464" s="46" t="s">
        <v>2063</v>
      </c>
      <c r="C1464" s="264">
        <v>209.7</v>
      </c>
      <c r="D1464" s="264">
        <v>209.7</v>
      </c>
      <c r="E1464" s="264">
        <v>209.7</v>
      </c>
      <c r="F1464" s="264"/>
      <c r="G1464" s="264"/>
      <c r="H1464" s="264"/>
      <c r="I1464" s="264"/>
      <c r="J1464" s="264"/>
      <c r="K1464" s="264"/>
      <c r="L1464" s="264"/>
      <c r="M1464" s="264"/>
      <c r="N1464" s="260"/>
    </row>
    <row r="1465" hidden="1" spans="1:14">
      <c r="A1465" s="258"/>
      <c r="B1465" s="46" t="s">
        <v>2064</v>
      </c>
      <c r="C1465" s="264">
        <v>2.9</v>
      </c>
      <c r="D1465" s="264">
        <v>2.9</v>
      </c>
      <c r="E1465" s="264">
        <v>2.9</v>
      </c>
      <c r="F1465" s="264"/>
      <c r="G1465" s="264"/>
      <c r="H1465" s="264"/>
      <c r="I1465" s="264"/>
      <c r="J1465" s="264"/>
      <c r="K1465" s="264"/>
      <c r="L1465" s="264"/>
      <c r="M1465" s="264"/>
      <c r="N1465" s="260"/>
    </row>
    <row r="1466" hidden="1" spans="1:14">
      <c r="A1466" s="258"/>
      <c r="B1466" s="46" t="s">
        <v>2065</v>
      </c>
      <c r="C1466" s="264">
        <v>3</v>
      </c>
      <c r="D1466" s="264">
        <v>3</v>
      </c>
      <c r="E1466" s="264">
        <v>3</v>
      </c>
      <c r="F1466" s="264"/>
      <c r="G1466" s="264"/>
      <c r="H1466" s="264"/>
      <c r="I1466" s="264"/>
      <c r="J1466" s="264"/>
      <c r="K1466" s="264"/>
      <c r="L1466" s="264"/>
      <c r="M1466" s="264"/>
      <c r="N1466" s="260"/>
    </row>
    <row r="1467" hidden="1" spans="1:14">
      <c r="A1467" s="258"/>
      <c r="B1467" s="46" t="s">
        <v>2066</v>
      </c>
      <c r="C1467" s="264">
        <v>39.8</v>
      </c>
      <c r="D1467" s="264">
        <v>39.8</v>
      </c>
      <c r="E1467" s="264">
        <v>19.8</v>
      </c>
      <c r="F1467" s="264">
        <v>20</v>
      </c>
      <c r="G1467" s="264"/>
      <c r="H1467" s="264"/>
      <c r="I1467" s="264"/>
      <c r="J1467" s="264"/>
      <c r="K1467" s="264"/>
      <c r="L1467" s="264"/>
      <c r="M1467" s="264"/>
      <c r="N1467" s="260"/>
    </row>
    <row r="1468" hidden="1" spans="1:14">
      <c r="A1468" s="258"/>
      <c r="B1468" s="46" t="s">
        <v>2067</v>
      </c>
      <c r="C1468" s="264">
        <v>26.1</v>
      </c>
      <c r="D1468" s="264">
        <v>26.1</v>
      </c>
      <c r="E1468" s="264">
        <v>26.1</v>
      </c>
      <c r="F1468" s="264"/>
      <c r="G1468" s="264"/>
      <c r="H1468" s="264"/>
      <c r="I1468" s="264"/>
      <c r="J1468" s="264"/>
      <c r="K1468" s="264"/>
      <c r="L1468" s="264"/>
      <c r="M1468" s="264"/>
      <c r="N1468" s="260"/>
    </row>
    <row r="1469" hidden="1" spans="1:14">
      <c r="A1469" s="258"/>
      <c r="B1469" s="46" t="s">
        <v>862</v>
      </c>
      <c r="C1469" s="264">
        <v>29.3</v>
      </c>
      <c r="D1469" s="264">
        <v>29.3</v>
      </c>
      <c r="E1469" s="264">
        <v>29.3</v>
      </c>
      <c r="F1469" s="264"/>
      <c r="G1469" s="264"/>
      <c r="H1469" s="264"/>
      <c r="I1469" s="264"/>
      <c r="J1469" s="264"/>
      <c r="K1469" s="264"/>
      <c r="L1469" s="264"/>
      <c r="M1469" s="264"/>
      <c r="N1469" s="260"/>
    </row>
    <row r="1470" hidden="1" spans="1:14">
      <c r="A1470" s="258"/>
      <c r="B1470" s="46" t="s">
        <v>865</v>
      </c>
      <c r="C1470" s="264">
        <v>2</v>
      </c>
      <c r="D1470" s="264">
        <v>2</v>
      </c>
      <c r="E1470" s="264">
        <v>2</v>
      </c>
      <c r="F1470" s="264"/>
      <c r="G1470" s="264"/>
      <c r="H1470" s="264"/>
      <c r="I1470" s="264"/>
      <c r="J1470" s="264"/>
      <c r="K1470" s="264"/>
      <c r="L1470" s="264"/>
      <c r="M1470" s="264"/>
      <c r="N1470" s="260"/>
    </row>
    <row r="1471" hidden="1" spans="1:14">
      <c r="A1471" s="258"/>
      <c r="B1471" s="46" t="s">
        <v>2068</v>
      </c>
      <c r="C1471" s="264">
        <v>0.3</v>
      </c>
      <c r="D1471" s="264">
        <v>0.3</v>
      </c>
      <c r="E1471" s="264">
        <v>0.3</v>
      </c>
      <c r="F1471" s="264"/>
      <c r="G1471" s="264"/>
      <c r="H1471" s="264"/>
      <c r="I1471" s="264"/>
      <c r="J1471" s="264"/>
      <c r="K1471" s="264"/>
      <c r="L1471" s="264"/>
      <c r="M1471" s="264"/>
      <c r="N1471" s="260"/>
    </row>
    <row r="1472" hidden="1" spans="1:14">
      <c r="A1472" s="258"/>
      <c r="B1472" s="46" t="s">
        <v>2069</v>
      </c>
      <c r="C1472" s="264">
        <v>2.1</v>
      </c>
      <c r="D1472" s="264">
        <v>2.1</v>
      </c>
      <c r="E1472" s="264">
        <v>2.1</v>
      </c>
      <c r="F1472" s="264"/>
      <c r="G1472" s="264"/>
      <c r="H1472" s="264"/>
      <c r="I1472" s="264"/>
      <c r="J1472" s="264"/>
      <c r="K1472" s="264"/>
      <c r="L1472" s="264"/>
      <c r="M1472" s="264"/>
      <c r="N1472" s="260"/>
    </row>
    <row r="1473" spans="1:14">
      <c r="A1473" s="258" t="s">
        <v>2070</v>
      </c>
      <c r="B1473" s="46" t="s">
        <v>2071</v>
      </c>
      <c r="C1473" s="262">
        <v>2734</v>
      </c>
      <c r="D1473" s="262">
        <v>2734</v>
      </c>
      <c r="E1473" s="262">
        <v>2679</v>
      </c>
      <c r="F1473" s="262">
        <v>55</v>
      </c>
      <c r="G1473" s="262"/>
      <c r="H1473" s="262"/>
      <c r="I1473" s="262"/>
      <c r="J1473" s="262"/>
      <c r="K1473" s="262"/>
      <c r="L1473" s="262"/>
      <c r="M1473" s="262"/>
      <c r="N1473" s="263" t="s">
        <v>530</v>
      </c>
    </row>
    <row r="1474" hidden="1" spans="1:14">
      <c r="A1474" s="258"/>
      <c r="B1474" s="46" t="s">
        <v>2072</v>
      </c>
      <c r="C1474" s="264">
        <v>0.4</v>
      </c>
      <c r="D1474" s="264">
        <v>0.4</v>
      </c>
      <c r="E1474" s="264">
        <v>0.4</v>
      </c>
      <c r="F1474" s="264"/>
      <c r="G1474" s="264"/>
      <c r="H1474" s="264"/>
      <c r="I1474" s="264"/>
      <c r="J1474" s="264"/>
      <c r="K1474" s="264"/>
      <c r="L1474" s="264"/>
      <c r="M1474" s="264"/>
      <c r="N1474" s="260"/>
    </row>
    <row r="1475" hidden="1" spans="1:14">
      <c r="A1475" s="258"/>
      <c r="B1475" s="46" t="s">
        <v>2073</v>
      </c>
      <c r="C1475" s="264">
        <v>19.3</v>
      </c>
      <c r="D1475" s="264">
        <v>19.3</v>
      </c>
      <c r="E1475" s="264">
        <v>19.3</v>
      </c>
      <c r="F1475" s="264"/>
      <c r="G1475" s="264"/>
      <c r="H1475" s="264"/>
      <c r="I1475" s="264"/>
      <c r="J1475" s="264"/>
      <c r="K1475" s="264"/>
      <c r="L1475" s="264"/>
      <c r="M1475" s="264"/>
      <c r="N1475" s="260"/>
    </row>
    <row r="1476" hidden="1" spans="1:14">
      <c r="A1476" s="258"/>
      <c r="B1476" s="46" t="s">
        <v>865</v>
      </c>
      <c r="C1476" s="264">
        <v>2</v>
      </c>
      <c r="D1476" s="264">
        <v>2</v>
      </c>
      <c r="E1476" s="264">
        <v>2</v>
      </c>
      <c r="F1476" s="264"/>
      <c r="G1476" s="264"/>
      <c r="H1476" s="264"/>
      <c r="I1476" s="264"/>
      <c r="J1476" s="264"/>
      <c r="K1476" s="264"/>
      <c r="L1476" s="264"/>
      <c r="M1476" s="264"/>
      <c r="N1476" s="260"/>
    </row>
    <row r="1477" hidden="1" spans="1:14">
      <c r="A1477" s="258"/>
      <c r="B1477" s="46" t="s">
        <v>2074</v>
      </c>
      <c r="C1477" s="264">
        <v>192.5</v>
      </c>
      <c r="D1477" s="264">
        <v>192.5</v>
      </c>
      <c r="E1477" s="264">
        <v>192.5</v>
      </c>
      <c r="F1477" s="264"/>
      <c r="G1477" s="264"/>
      <c r="H1477" s="264"/>
      <c r="I1477" s="264"/>
      <c r="J1477" s="264"/>
      <c r="K1477" s="264"/>
      <c r="L1477" s="264"/>
      <c r="M1477" s="264"/>
      <c r="N1477" s="260"/>
    </row>
    <row r="1478" hidden="1" spans="1:14">
      <c r="A1478" s="258"/>
      <c r="B1478" s="46" t="s">
        <v>2075</v>
      </c>
      <c r="C1478" s="264">
        <v>13.1</v>
      </c>
      <c r="D1478" s="264">
        <v>13.1</v>
      </c>
      <c r="E1478" s="264">
        <v>13.1</v>
      </c>
      <c r="F1478" s="264"/>
      <c r="G1478" s="264"/>
      <c r="H1478" s="264"/>
      <c r="I1478" s="264"/>
      <c r="J1478" s="264"/>
      <c r="K1478" s="264"/>
      <c r="L1478" s="264"/>
      <c r="M1478" s="264"/>
      <c r="N1478" s="260"/>
    </row>
    <row r="1479" hidden="1" spans="1:14">
      <c r="A1479" s="258"/>
      <c r="B1479" s="46" t="s">
        <v>2076</v>
      </c>
      <c r="C1479" s="264">
        <v>442.3</v>
      </c>
      <c r="D1479" s="264">
        <v>442.3</v>
      </c>
      <c r="E1479" s="264">
        <v>442.3</v>
      </c>
      <c r="F1479" s="264"/>
      <c r="G1479" s="264"/>
      <c r="H1479" s="264"/>
      <c r="I1479" s="264"/>
      <c r="J1479" s="264"/>
      <c r="K1479" s="264"/>
      <c r="L1479" s="264"/>
      <c r="M1479" s="264"/>
      <c r="N1479" s="260"/>
    </row>
    <row r="1480" hidden="1" spans="1:14">
      <c r="A1480" s="258"/>
      <c r="B1480" s="46" t="s">
        <v>2077</v>
      </c>
      <c r="C1480" s="264">
        <v>1584.2</v>
      </c>
      <c r="D1480" s="264">
        <v>1584.2</v>
      </c>
      <c r="E1480" s="264">
        <v>1584.2</v>
      </c>
      <c r="F1480" s="264"/>
      <c r="G1480" s="264"/>
      <c r="H1480" s="264"/>
      <c r="I1480" s="264"/>
      <c r="J1480" s="264"/>
      <c r="K1480" s="264"/>
      <c r="L1480" s="264"/>
      <c r="M1480" s="264"/>
      <c r="N1480" s="260"/>
    </row>
    <row r="1481" hidden="1" spans="1:14">
      <c r="A1481" s="258"/>
      <c r="B1481" s="46" t="s">
        <v>862</v>
      </c>
      <c r="C1481" s="264">
        <v>183.1</v>
      </c>
      <c r="D1481" s="264">
        <v>183.1</v>
      </c>
      <c r="E1481" s="264">
        <v>183.1</v>
      </c>
      <c r="F1481" s="264"/>
      <c r="G1481" s="264"/>
      <c r="H1481" s="264"/>
      <c r="I1481" s="264"/>
      <c r="J1481" s="264"/>
      <c r="K1481" s="264"/>
      <c r="L1481" s="264"/>
      <c r="M1481" s="264"/>
      <c r="N1481" s="260"/>
    </row>
    <row r="1482" hidden="1" spans="1:14">
      <c r="A1482" s="258"/>
      <c r="B1482" s="46" t="s">
        <v>2078</v>
      </c>
      <c r="C1482" s="264">
        <v>21.2</v>
      </c>
      <c r="D1482" s="264">
        <v>21.2</v>
      </c>
      <c r="E1482" s="264">
        <v>21.2</v>
      </c>
      <c r="F1482" s="264"/>
      <c r="G1482" s="264"/>
      <c r="H1482" s="264"/>
      <c r="I1482" s="264"/>
      <c r="J1482" s="264"/>
      <c r="K1482" s="264"/>
      <c r="L1482" s="264"/>
      <c r="M1482" s="264"/>
      <c r="N1482" s="260"/>
    </row>
    <row r="1483" hidden="1" spans="1:14">
      <c r="A1483" s="258"/>
      <c r="B1483" s="46" t="s">
        <v>2079</v>
      </c>
      <c r="C1483" s="264">
        <v>276.2</v>
      </c>
      <c r="D1483" s="264">
        <v>276.2</v>
      </c>
      <c r="E1483" s="264">
        <v>221.2</v>
      </c>
      <c r="F1483" s="264">
        <v>55</v>
      </c>
      <c r="G1483" s="264"/>
      <c r="H1483" s="264"/>
      <c r="I1483" s="264"/>
      <c r="J1483" s="264"/>
      <c r="K1483" s="264"/>
      <c r="L1483" s="264"/>
      <c r="M1483" s="264"/>
      <c r="N1483" s="260"/>
    </row>
    <row r="1484" spans="1:14">
      <c r="A1484" s="258" t="s">
        <v>2080</v>
      </c>
      <c r="B1484" s="46" t="s">
        <v>2081</v>
      </c>
      <c r="C1484" s="264">
        <v>9591.3</v>
      </c>
      <c r="D1484" s="264">
        <v>9591.3</v>
      </c>
      <c r="E1484" s="264">
        <v>9506.3</v>
      </c>
      <c r="F1484" s="264">
        <v>85</v>
      </c>
      <c r="G1484" s="264"/>
      <c r="H1484" s="264"/>
      <c r="I1484" s="264"/>
      <c r="J1484" s="264"/>
      <c r="K1484" s="264"/>
      <c r="L1484" s="264"/>
      <c r="M1484" s="264"/>
      <c r="N1484" s="263" t="s">
        <v>530</v>
      </c>
    </row>
    <row r="1485" hidden="1" spans="1:14">
      <c r="A1485" s="258"/>
      <c r="B1485" s="46" t="s">
        <v>2082</v>
      </c>
      <c r="C1485" s="264">
        <v>1542.9</v>
      </c>
      <c r="D1485" s="264">
        <v>1542.9</v>
      </c>
      <c r="E1485" s="264">
        <v>1542.9</v>
      </c>
      <c r="F1485" s="264"/>
      <c r="G1485" s="264"/>
      <c r="H1485" s="264"/>
      <c r="I1485" s="264"/>
      <c r="J1485" s="264"/>
      <c r="K1485" s="264"/>
      <c r="L1485" s="264"/>
      <c r="M1485" s="264"/>
      <c r="N1485" s="260"/>
    </row>
    <row r="1486" hidden="1" spans="1:14">
      <c r="A1486" s="258"/>
      <c r="B1486" s="46" t="s">
        <v>2083</v>
      </c>
      <c r="C1486" s="262">
        <v>5752.3</v>
      </c>
      <c r="D1486" s="262">
        <v>5752.3</v>
      </c>
      <c r="E1486" s="262">
        <v>5728.7</v>
      </c>
      <c r="F1486" s="262">
        <v>23.6</v>
      </c>
      <c r="G1486" s="262"/>
      <c r="H1486" s="262"/>
      <c r="I1486" s="262"/>
      <c r="J1486" s="262"/>
      <c r="K1486" s="262"/>
      <c r="L1486" s="262"/>
      <c r="M1486" s="262"/>
      <c r="N1486" s="263"/>
    </row>
    <row r="1487" hidden="1" spans="1:14">
      <c r="A1487" s="258"/>
      <c r="B1487" s="46" t="s">
        <v>2084</v>
      </c>
      <c r="C1487" s="264">
        <v>690.3</v>
      </c>
      <c r="D1487" s="264">
        <v>690.3</v>
      </c>
      <c r="E1487" s="264">
        <v>690.3</v>
      </c>
      <c r="F1487" s="264"/>
      <c r="G1487" s="264"/>
      <c r="H1487" s="264"/>
      <c r="I1487" s="264"/>
      <c r="J1487" s="264"/>
      <c r="K1487" s="264"/>
      <c r="L1487" s="264"/>
      <c r="M1487" s="264"/>
      <c r="N1487" s="260"/>
    </row>
    <row r="1488" hidden="1" spans="1:14">
      <c r="A1488" s="258"/>
      <c r="B1488" s="46" t="s">
        <v>2085</v>
      </c>
      <c r="C1488" s="264">
        <v>76.5</v>
      </c>
      <c r="D1488" s="264">
        <v>76.5</v>
      </c>
      <c r="E1488" s="264">
        <v>76.5</v>
      </c>
      <c r="F1488" s="264"/>
      <c r="G1488" s="264"/>
      <c r="H1488" s="264"/>
      <c r="I1488" s="264"/>
      <c r="J1488" s="264"/>
      <c r="K1488" s="264"/>
      <c r="L1488" s="264"/>
      <c r="M1488" s="264"/>
      <c r="N1488" s="260"/>
    </row>
    <row r="1489" hidden="1" spans="1:14">
      <c r="A1489" s="258"/>
      <c r="B1489" s="46" t="s">
        <v>2086</v>
      </c>
      <c r="C1489" s="264">
        <v>1.3</v>
      </c>
      <c r="D1489" s="264">
        <v>1.3</v>
      </c>
      <c r="E1489" s="264">
        <v>1.3</v>
      </c>
      <c r="F1489" s="264"/>
      <c r="G1489" s="264"/>
      <c r="H1489" s="264"/>
      <c r="I1489" s="264"/>
      <c r="J1489" s="264"/>
      <c r="K1489" s="264"/>
      <c r="L1489" s="264"/>
      <c r="M1489" s="264"/>
      <c r="N1489" s="260"/>
    </row>
    <row r="1490" hidden="1" spans="1:14">
      <c r="A1490" s="258"/>
      <c r="B1490" s="46" t="s">
        <v>865</v>
      </c>
      <c r="C1490" s="264">
        <v>4</v>
      </c>
      <c r="D1490" s="264">
        <v>4</v>
      </c>
      <c r="E1490" s="264">
        <v>4</v>
      </c>
      <c r="F1490" s="264"/>
      <c r="G1490" s="264"/>
      <c r="H1490" s="264"/>
      <c r="I1490" s="264"/>
      <c r="J1490" s="264"/>
      <c r="K1490" s="264"/>
      <c r="L1490" s="264"/>
      <c r="M1490" s="264"/>
      <c r="N1490" s="260"/>
    </row>
    <row r="1491" hidden="1" spans="1:14">
      <c r="A1491" s="258"/>
      <c r="B1491" s="46" t="s">
        <v>2087</v>
      </c>
      <c r="C1491" s="264">
        <v>89.4</v>
      </c>
      <c r="D1491" s="264">
        <v>89.4</v>
      </c>
      <c r="E1491" s="264">
        <v>89.4</v>
      </c>
      <c r="F1491" s="264"/>
      <c r="G1491" s="264"/>
      <c r="H1491" s="264"/>
      <c r="I1491" s="264"/>
      <c r="J1491" s="264"/>
      <c r="K1491" s="264"/>
      <c r="L1491" s="264"/>
      <c r="M1491" s="264"/>
      <c r="N1491" s="260"/>
    </row>
    <row r="1492" hidden="1" spans="1:14">
      <c r="A1492" s="258"/>
      <c r="B1492" s="46" t="s">
        <v>2088</v>
      </c>
      <c r="C1492" s="264">
        <v>41.5</v>
      </c>
      <c r="D1492" s="264">
        <v>41.5</v>
      </c>
      <c r="E1492" s="264">
        <v>41.5</v>
      </c>
      <c r="F1492" s="264"/>
      <c r="G1492" s="264"/>
      <c r="H1492" s="264"/>
      <c r="I1492" s="264"/>
      <c r="J1492" s="264"/>
      <c r="K1492" s="264"/>
      <c r="L1492" s="264"/>
      <c r="M1492" s="264"/>
      <c r="N1492" s="260"/>
    </row>
    <row r="1493" hidden="1" spans="1:14">
      <c r="A1493" s="258"/>
      <c r="B1493" s="46" t="s">
        <v>862</v>
      </c>
      <c r="C1493" s="264">
        <v>580.8</v>
      </c>
      <c r="D1493" s="264">
        <v>580.8</v>
      </c>
      <c r="E1493" s="264">
        <v>580.8</v>
      </c>
      <c r="F1493" s="264"/>
      <c r="G1493" s="264"/>
      <c r="H1493" s="264"/>
      <c r="I1493" s="264"/>
      <c r="J1493" s="264"/>
      <c r="K1493" s="264"/>
      <c r="L1493" s="264"/>
      <c r="M1493" s="264"/>
      <c r="N1493" s="260"/>
    </row>
    <row r="1494" hidden="1" spans="1:14">
      <c r="A1494" s="258"/>
      <c r="B1494" s="46" t="s">
        <v>2089</v>
      </c>
      <c r="C1494" s="264">
        <v>3.5</v>
      </c>
      <c r="D1494" s="264">
        <v>3.5</v>
      </c>
      <c r="E1494" s="264">
        <v>3.5</v>
      </c>
      <c r="F1494" s="264"/>
      <c r="G1494" s="264"/>
      <c r="H1494" s="264"/>
      <c r="I1494" s="264"/>
      <c r="J1494" s="264"/>
      <c r="K1494" s="264"/>
      <c r="L1494" s="264"/>
      <c r="M1494" s="264"/>
      <c r="N1494" s="260"/>
    </row>
    <row r="1495" hidden="1" spans="1:14">
      <c r="A1495" s="258"/>
      <c r="B1495" s="46" t="s">
        <v>2090</v>
      </c>
      <c r="C1495" s="264">
        <v>808.9</v>
      </c>
      <c r="D1495" s="264">
        <v>808.9</v>
      </c>
      <c r="E1495" s="264">
        <v>747.6</v>
      </c>
      <c r="F1495" s="264">
        <v>61.4</v>
      </c>
      <c r="G1495" s="264"/>
      <c r="H1495" s="264"/>
      <c r="I1495" s="264"/>
      <c r="J1495" s="264"/>
      <c r="K1495" s="264"/>
      <c r="L1495" s="264"/>
      <c r="M1495" s="264"/>
      <c r="N1495" s="260"/>
    </row>
    <row r="1496" spans="1:14">
      <c r="A1496" s="258" t="s">
        <v>2091</v>
      </c>
      <c r="B1496" s="46" t="s">
        <v>705</v>
      </c>
      <c r="C1496" s="264">
        <v>5458.3</v>
      </c>
      <c r="D1496" s="264">
        <v>5458.3</v>
      </c>
      <c r="E1496" s="264">
        <v>5398.3</v>
      </c>
      <c r="F1496" s="264">
        <v>60</v>
      </c>
      <c r="G1496" s="264"/>
      <c r="H1496" s="264"/>
      <c r="I1496" s="264"/>
      <c r="J1496" s="264"/>
      <c r="K1496" s="264"/>
      <c r="L1496" s="264"/>
      <c r="M1496" s="264"/>
      <c r="N1496" s="263" t="s">
        <v>530</v>
      </c>
    </row>
    <row r="1497" hidden="1" spans="1:14">
      <c r="A1497" s="258"/>
      <c r="B1497" s="46" t="s">
        <v>2092</v>
      </c>
      <c r="C1497" s="264">
        <v>873.8</v>
      </c>
      <c r="D1497" s="264">
        <v>873.8</v>
      </c>
      <c r="E1497" s="264">
        <v>873.8</v>
      </c>
      <c r="F1497" s="264"/>
      <c r="G1497" s="264"/>
      <c r="H1497" s="264"/>
      <c r="I1497" s="264"/>
      <c r="J1497" s="264"/>
      <c r="K1497" s="264"/>
      <c r="L1497" s="264"/>
      <c r="M1497" s="264"/>
      <c r="N1497" s="260"/>
    </row>
    <row r="1498" hidden="1" spans="1:14">
      <c r="A1498" s="258"/>
      <c r="B1498" s="46" t="s">
        <v>862</v>
      </c>
      <c r="C1498" s="264">
        <v>455.8</v>
      </c>
      <c r="D1498" s="264">
        <v>455.8</v>
      </c>
      <c r="E1498" s="264">
        <v>455.8</v>
      </c>
      <c r="F1498" s="264"/>
      <c r="G1498" s="264"/>
      <c r="H1498" s="264"/>
      <c r="I1498" s="264"/>
      <c r="J1498" s="264"/>
      <c r="K1498" s="264"/>
      <c r="L1498" s="264"/>
      <c r="M1498" s="264"/>
      <c r="N1498" s="260"/>
    </row>
    <row r="1499" hidden="1" spans="1:14">
      <c r="A1499" s="258"/>
      <c r="B1499" s="46" t="s">
        <v>2093</v>
      </c>
      <c r="C1499" s="262">
        <v>375.1</v>
      </c>
      <c r="D1499" s="262">
        <v>375.1</v>
      </c>
      <c r="E1499" s="262">
        <v>375.1</v>
      </c>
      <c r="F1499" s="262"/>
      <c r="G1499" s="262"/>
      <c r="H1499" s="262"/>
      <c r="I1499" s="262"/>
      <c r="J1499" s="262"/>
      <c r="K1499" s="262"/>
      <c r="L1499" s="262"/>
      <c r="M1499" s="262"/>
      <c r="N1499" s="263"/>
    </row>
    <row r="1500" hidden="1" spans="1:14">
      <c r="A1500" s="258"/>
      <c r="B1500" s="46" t="s">
        <v>2094</v>
      </c>
      <c r="C1500" s="264">
        <v>3126.2</v>
      </c>
      <c r="D1500" s="264">
        <v>3126.2</v>
      </c>
      <c r="E1500" s="264">
        <v>3114.2</v>
      </c>
      <c r="F1500" s="264">
        <v>12</v>
      </c>
      <c r="G1500" s="264"/>
      <c r="H1500" s="264"/>
      <c r="I1500" s="264"/>
      <c r="J1500" s="264"/>
      <c r="K1500" s="264"/>
      <c r="L1500" s="264"/>
      <c r="M1500" s="264"/>
      <c r="N1500" s="260"/>
    </row>
    <row r="1501" hidden="1" spans="1:14">
      <c r="A1501" s="258"/>
      <c r="B1501" s="46" t="s">
        <v>2095</v>
      </c>
      <c r="C1501" s="264">
        <v>90.2</v>
      </c>
      <c r="D1501" s="264">
        <v>90.2</v>
      </c>
      <c r="E1501" s="264">
        <v>90.2</v>
      </c>
      <c r="F1501" s="264"/>
      <c r="G1501" s="264"/>
      <c r="H1501" s="264"/>
      <c r="I1501" s="264"/>
      <c r="J1501" s="264"/>
      <c r="K1501" s="264"/>
      <c r="L1501" s="264"/>
      <c r="M1501" s="264"/>
      <c r="N1501" s="260"/>
    </row>
    <row r="1502" hidden="1" spans="1:14">
      <c r="A1502" s="258"/>
      <c r="B1502" s="46" t="s">
        <v>865</v>
      </c>
      <c r="C1502" s="264">
        <v>4</v>
      </c>
      <c r="D1502" s="264">
        <v>4</v>
      </c>
      <c r="E1502" s="264">
        <v>4</v>
      </c>
      <c r="F1502" s="264"/>
      <c r="G1502" s="264"/>
      <c r="H1502" s="264"/>
      <c r="I1502" s="264"/>
      <c r="J1502" s="264"/>
      <c r="K1502" s="264"/>
      <c r="L1502" s="264"/>
      <c r="M1502" s="264"/>
      <c r="N1502" s="260"/>
    </row>
    <row r="1503" hidden="1" spans="1:14">
      <c r="A1503" s="258"/>
      <c r="B1503" s="46" t="s">
        <v>2096</v>
      </c>
      <c r="C1503" s="264">
        <v>456</v>
      </c>
      <c r="D1503" s="264">
        <v>456</v>
      </c>
      <c r="E1503" s="264">
        <v>408</v>
      </c>
      <c r="F1503" s="264">
        <v>48</v>
      </c>
      <c r="G1503" s="264"/>
      <c r="H1503" s="264"/>
      <c r="I1503" s="264"/>
      <c r="J1503" s="264"/>
      <c r="K1503" s="264"/>
      <c r="L1503" s="264"/>
      <c r="M1503" s="264"/>
      <c r="N1503" s="260"/>
    </row>
    <row r="1504" hidden="1" spans="1:14">
      <c r="A1504" s="258"/>
      <c r="B1504" s="46" t="s">
        <v>2097</v>
      </c>
      <c r="C1504" s="264">
        <v>41.4</v>
      </c>
      <c r="D1504" s="264">
        <v>41.4</v>
      </c>
      <c r="E1504" s="264">
        <v>41.4</v>
      </c>
      <c r="F1504" s="264"/>
      <c r="G1504" s="264"/>
      <c r="H1504" s="264"/>
      <c r="I1504" s="264"/>
      <c r="J1504" s="264"/>
      <c r="K1504" s="264"/>
      <c r="L1504" s="264"/>
      <c r="M1504" s="264"/>
      <c r="N1504" s="260"/>
    </row>
    <row r="1505" hidden="1" spans="1:14">
      <c r="A1505" s="258"/>
      <c r="B1505" s="46" t="s">
        <v>2098</v>
      </c>
      <c r="C1505" s="264">
        <v>3.2</v>
      </c>
      <c r="D1505" s="264">
        <v>3.2</v>
      </c>
      <c r="E1505" s="264">
        <v>3.2</v>
      </c>
      <c r="F1505" s="264"/>
      <c r="G1505" s="264"/>
      <c r="H1505" s="264"/>
      <c r="I1505" s="264"/>
      <c r="J1505" s="264"/>
      <c r="K1505" s="264"/>
      <c r="L1505" s="264"/>
      <c r="M1505" s="264"/>
      <c r="N1505" s="260"/>
    </row>
    <row r="1506" hidden="1" spans="1:14">
      <c r="A1506" s="258"/>
      <c r="B1506" s="46" t="s">
        <v>2099</v>
      </c>
      <c r="C1506" s="264">
        <v>32.6</v>
      </c>
      <c r="D1506" s="264">
        <v>32.6</v>
      </c>
      <c r="E1506" s="264">
        <v>32.6</v>
      </c>
      <c r="F1506" s="264"/>
      <c r="G1506" s="264"/>
      <c r="H1506" s="264"/>
      <c r="I1506" s="264"/>
      <c r="J1506" s="264"/>
      <c r="K1506" s="264"/>
      <c r="L1506" s="264"/>
      <c r="M1506" s="264"/>
      <c r="N1506" s="260"/>
    </row>
    <row r="1507" spans="1:14">
      <c r="A1507" s="258" t="s">
        <v>2100</v>
      </c>
      <c r="B1507" s="46" t="s">
        <v>2101</v>
      </c>
      <c r="C1507" s="264">
        <v>4582</v>
      </c>
      <c r="D1507" s="264">
        <v>4582</v>
      </c>
      <c r="E1507" s="264">
        <v>4547</v>
      </c>
      <c r="F1507" s="264">
        <v>35</v>
      </c>
      <c r="G1507" s="264"/>
      <c r="H1507" s="264"/>
      <c r="I1507" s="264"/>
      <c r="J1507" s="264"/>
      <c r="K1507" s="264"/>
      <c r="L1507" s="264"/>
      <c r="M1507" s="264"/>
      <c r="N1507" s="263" t="s">
        <v>530</v>
      </c>
    </row>
    <row r="1508" hidden="1" spans="1:14">
      <c r="A1508" s="258"/>
      <c r="B1508" s="46" t="s">
        <v>2102</v>
      </c>
      <c r="C1508" s="264">
        <v>37.1</v>
      </c>
      <c r="D1508" s="264">
        <v>37.1</v>
      </c>
      <c r="E1508" s="264">
        <v>37.1</v>
      </c>
      <c r="F1508" s="264"/>
      <c r="G1508" s="264"/>
      <c r="H1508" s="264"/>
      <c r="I1508" s="264"/>
      <c r="J1508" s="264"/>
      <c r="K1508" s="264"/>
      <c r="L1508" s="264"/>
      <c r="M1508" s="264"/>
      <c r="N1508" s="260"/>
    </row>
    <row r="1509" hidden="1" spans="1:14">
      <c r="A1509" s="258"/>
      <c r="B1509" s="46" t="s">
        <v>865</v>
      </c>
      <c r="C1509" s="264">
        <v>4</v>
      </c>
      <c r="D1509" s="264">
        <v>4</v>
      </c>
      <c r="E1509" s="264">
        <v>4</v>
      </c>
      <c r="F1509" s="264"/>
      <c r="G1509" s="264"/>
      <c r="H1509" s="264"/>
      <c r="I1509" s="264"/>
      <c r="J1509" s="264"/>
      <c r="K1509" s="264"/>
      <c r="L1509" s="264"/>
      <c r="M1509" s="264"/>
      <c r="N1509" s="260"/>
    </row>
    <row r="1510" hidden="1" spans="1:14">
      <c r="A1510" s="258"/>
      <c r="B1510" s="46" t="s">
        <v>2103</v>
      </c>
      <c r="C1510" s="264">
        <v>0.2</v>
      </c>
      <c r="D1510" s="264">
        <v>0.2</v>
      </c>
      <c r="E1510" s="264">
        <v>0.2</v>
      </c>
      <c r="F1510" s="264"/>
      <c r="G1510" s="264"/>
      <c r="H1510" s="264"/>
      <c r="I1510" s="264"/>
      <c r="J1510" s="264"/>
      <c r="K1510" s="264"/>
      <c r="L1510" s="264"/>
      <c r="M1510" s="264"/>
      <c r="N1510" s="260"/>
    </row>
    <row r="1511" hidden="1" spans="1:14">
      <c r="A1511" s="258"/>
      <c r="B1511" s="46" t="s">
        <v>2104</v>
      </c>
      <c r="C1511" s="262">
        <v>2.7</v>
      </c>
      <c r="D1511" s="262">
        <v>2.7</v>
      </c>
      <c r="E1511" s="262">
        <v>2.7</v>
      </c>
      <c r="F1511" s="262"/>
      <c r="G1511" s="262"/>
      <c r="H1511" s="262"/>
      <c r="I1511" s="262"/>
      <c r="J1511" s="262"/>
      <c r="K1511" s="262"/>
      <c r="L1511" s="262"/>
      <c r="M1511" s="262"/>
      <c r="N1511" s="263"/>
    </row>
    <row r="1512" hidden="1" spans="1:14">
      <c r="A1512" s="258"/>
      <c r="B1512" s="46" t="s">
        <v>2105</v>
      </c>
      <c r="C1512" s="264">
        <v>793.3</v>
      </c>
      <c r="D1512" s="264">
        <v>793.3</v>
      </c>
      <c r="E1512" s="264">
        <v>793.3</v>
      </c>
      <c r="F1512" s="264"/>
      <c r="G1512" s="264"/>
      <c r="H1512" s="264"/>
      <c r="I1512" s="264"/>
      <c r="J1512" s="264"/>
      <c r="K1512" s="264"/>
      <c r="L1512" s="264"/>
      <c r="M1512" s="264"/>
      <c r="N1512" s="260"/>
    </row>
    <row r="1513" hidden="1" spans="1:14">
      <c r="A1513" s="258"/>
      <c r="B1513" s="46" t="s">
        <v>2106</v>
      </c>
      <c r="C1513" s="264">
        <v>261.9</v>
      </c>
      <c r="D1513" s="264">
        <v>261.9</v>
      </c>
      <c r="E1513" s="264">
        <v>226.9</v>
      </c>
      <c r="F1513" s="264">
        <v>35</v>
      </c>
      <c r="G1513" s="264"/>
      <c r="H1513" s="264"/>
      <c r="I1513" s="264"/>
      <c r="J1513" s="264"/>
      <c r="K1513" s="264"/>
      <c r="L1513" s="264"/>
      <c r="M1513" s="264"/>
      <c r="N1513" s="260"/>
    </row>
    <row r="1514" hidden="1" spans="1:14">
      <c r="A1514" s="258"/>
      <c r="B1514" s="46" t="s">
        <v>2107</v>
      </c>
      <c r="C1514" s="264">
        <v>322.3</v>
      </c>
      <c r="D1514" s="264">
        <v>322.3</v>
      </c>
      <c r="E1514" s="264">
        <v>322.3</v>
      </c>
      <c r="F1514" s="264"/>
      <c r="G1514" s="264"/>
      <c r="H1514" s="264"/>
      <c r="I1514" s="264"/>
      <c r="J1514" s="264"/>
      <c r="K1514" s="264"/>
      <c r="L1514" s="264"/>
      <c r="M1514" s="264"/>
      <c r="N1514" s="260"/>
    </row>
    <row r="1515" hidden="1" spans="1:14">
      <c r="A1515" s="258"/>
      <c r="B1515" s="46" t="s">
        <v>2108</v>
      </c>
      <c r="C1515" s="264">
        <v>2673.8</v>
      </c>
      <c r="D1515" s="264">
        <v>2673.8</v>
      </c>
      <c r="E1515" s="264">
        <v>2673.8</v>
      </c>
      <c r="F1515" s="264"/>
      <c r="G1515" s="264"/>
      <c r="H1515" s="264"/>
      <c r="I1515" s="264"/>
      <c r="J1515" s="264"/>
      <c r="K1515" s="264"/>
      <c r="L1515" s="264"/>
      <c r="M1515" s="264"/>
      <c r="N1515" s="260"/>
    </row>
    <row r="1516" hidden="1" spans="1:14">
      <c r="A1516" s="258"/>
      <c r="B1516" s="46" t="s">
        <v>2109</v>
      </c>
      <c r="C1516" s="264">
        <v>15.2</v>
      </c>
      <c r="D1516" s="264">
        <v>15.2</v>
      </c>
      <c r="E1516" s="264">
        <v>15.2</v>
      </c>
      <c r="F1516" s="264"/>
      <c r="G1516" s="264"/>
      <c r="H1516" s="264"/>
      <c r="I1516" s="264"/>
      <c r="J1516" s="264"/>
      <c r="K1516" s="264"/>
      <c r="L1516" s="264"/>
      <c r="M1516" s="264"/>
      <c r="N1516" s="260"/>
    </row>
    <row r="1517" hidden="1" spans="1:14">
      <c r="A1517" s="258"/>
      <c r="B1517" s="46" t="s">
        <v>2110</v>
      </c>
      <c r="C1517" s="264">
        <v>32.4</v>
      </c>
      <c r="D1517" s="264">
        <v>32.4</v>
      </c>
      <c r="E1517" s="264">
        <v>32.4</v>
      </c>
      <c r="F1517" s="264"/>
      <c r="G1517" s="264"/>
      <c r="H1517" s="264"/>
      <c r="I1517" s="264"/>
      <c r="J1517" s="264"/>
      <c r="K1517" s="264"/>
      <c r="L1517" s="264"/>
      <c r="M1517" s="264"/>
      <c r="N1517" s="260"/>
    </row>
    <row r="1518" hidden="1" spans="1:14">
      <c r="A1518" s="258"/>
      <c r="B1518" s="46" t="s">
        <v>862</v>
      </c>
      <c r="C1518" s="264">
        <v>409.9</v>
      </c>
      <c r="D1518" s="264">
        <v>409.9</v>
      </c>
      <c r="E1518" s="264">
        <v>409.9</v>
      </c>
      <c r="F1518" s="264"/>
      <c r="G1518" s="264"/>
      <c r="H1518" s="264"/>
      <c r="I1518" s="264"/>
      <c r="J1518" s="264"/>
      <c r="K1518" s="264"/>
      <c r="L1518" s="264"/>
      <c r="M1518" s="264"/>
      <c r="N1518" s="260"/>
    </row>
    <row r="1519" hidden="1" spans="1:14">
      <c r="A1519" s="258"/>
      <c r="B1519" s="46" t="s">
        <v>2111</v>
      </c>
      <c r="C1519" s="264">
        <v>29.3</v>
      </c>
      <c r="D1519" s="264">
        <v>29.3</v>
      </c>
      <c r="E1519" s="264">
        <v>29.3</v>
      </c>
      <c r="F1519" s="264"/>
      <c r="G1519" s="264"/>
      <c r="H1519" s="264"/>
      <c r="I1519" s="264"/>
      <c r="J1519" s="264"/>
      <c r="K1519" s="264"/>
      <c r="L1519" s="264"/>
      <c r="M1519" s="264"/>
      <c r="N1519" s="260"/>
    </row>
    <row r="1520" spans="1:14">
      <c r="A1520" s="258" t="s">
        <v>2112</v>
      </c>
      <c r="B1520" s="46" t="s">
        <v>707</v>
      </c>
      <c r="C1520" s="264">
        <v>4675.5</v>
      </c>
      <c r="D1520" s="264">
        <v>4675.5</v>
      </c>
      <c r="E1520" s="264">
        <v>4630.5</v>
      </c>
      <c r="F1520" s="264">
        <v>45</v>
      </c>
      <c r="G1520" s="264"/>
      <c r="H1520" s="264"/>
      <c r="I1520" s="264"/>
      <c r="J1520" s="264"/>
      <c r="K1520" s="264"/>
      <c r="L1520" s="264"/>
      <c r="M1520" s="264"/>
      <c r="N1520" s="263" t="s">
        <v>530</v>
      </c>
    </row>
    <row r="1521" hidden="1" spans="1:14">
      <c r="A1521" s="258"/>
      <c r="B1521" s="46" t="s">
        <v>2113</v>
      </c>
      <c r="C1521" s="262">
        <v>0.2</v>
      </c>
      <c r="D1521" s="262">
        <v>0.2</v>
      </c>
      <c r="E1521" s="262">
        <v>0.2</v>
      </c>
      <c r="F1521" s="262"/>
      <c r="G1521" s="262"/>
      <c r="H1521" s="262"/>
      <c r="I1521" s="262"/>
      <c r="J1521" s="262"/>
      <c r="K1521" s="262"/>
      <c r="L1521" s="262"/>
      <c r="M1521" s="262"/>
      <c r="N1521" s="263"/>
    </row>
    <row r="1522" hidden="1" spans="1:14">
      <c r="A1522" s="258"/>
      <c r="B1522" s="46" t="s">
        <v>2114</v>
      </c>
      <c r="C1522" s="264">
        <v>2762.5</v>
      </c>
      <c r="D1522" s="264">
        <v>2762.5</v>
      </c>
      <c r="E1522" s="264">
        <v>2750.5</v>
      </c>
      <c r="F1522" s="264">
        <v>12</v>
      </c>
      <c r="G1522" s="264"/>
      <c r="H1522" s="264"/>
      <c r="I1522" s="264"/>
      <c r="J1522" s="264"/>
      <c r="K1522" s="264"/>
      <c r="L1522" s="264"/>
      <c r="M1522" s="264"/>
      <c r="N1522" s="260"/>
    </row>
    <row r="1523" hidden="1" spans="1:14">
      <c r="A1523" s="258"/>
      <c r="B1523" s="46" t="s">
        <v>865</v>
      </c>
      <c r="C1523" s="264">
        <v>2</v>
      </c>
      <c r="D1523" s="264">
        <v>2</v>
      </c>
      <c r="E1523" s="264">
        <v>2</v>
      </c>
      <c r="F1523" s="264"/>
      <c r="G1523" s="264"/>
      <c r="H1523" s="264"/>
      <c r="I1523" s="264"/>
      <c r="J1523" s="264"/>
      <c r="K1523" s="264"/>
      <c r="L1523" s="264"/>
      <c r="M1523" s="264"/>
      <c r="N1523" s="260"/>
    </row>
    <row r="1524" hidden="1" spans="1:14">
      <c r="A1524" s="258"/>
      <c r="B1524" s="46" t="s">
        <v>2115</v>
      </c>
      <c r="C1524" s="264">
        <v>331.5</v>
      </c>
      <c r="D1524" s="264">
        <v>331.5</v>
      </c>
      <c r="E1524" s="264">
        <v>331.5</v>
      </c>
      <c r="F1524" s="264"/>
      <c r="G1524" s="264"/>
      <c r="H1524" s="264"/>
      <c r="I1524" s="264"/>
      <c r="J1524" s="264"/>
      <c r="K1524" s="264"/>
      <c r="L1524" s="264"/>
      <c r="M1524" s="264"/>
      <c r="N1524" s="260"/>
    </row>
    <row r="1525" hidden="1" spans="1:14">
      <c r="A1525" s="258"/>
      <c r="B1525" s="46" t="s">
        <v>2116</v>
      </c>
      <c r="C1525" s="264">
        <v>172.7</v>
      </c>
      <c r="D1525" s="264">
        <v>172.7</v>
      </c>
      <c r="E1525" s="264">
        <v>139.7</v>
      </c>
      <c r="F1525" s="264">
        <v>33</v>
      </c>
      <c r="G1525" s="264"/>
      <c r="H1525" s="264"/>
      <c r="I1525" s="264"/>
      <c r="J1525" s="264"/>
      <c r="K1525" s="264"/>
      <c r="L1525" s="264"/>
      <c r="M1525" s="264"/>
      <c r="N1525" s="260"/>
    </row>
    <row r="1526" hidden="1" spans="1:14">
      <c r="A1526" s="258"/>
      <c r="B1526" s="46" t="s">
        <v>2117</v>
      </c>
      <c r="C1526" s="264">
        <v>811.3</v>
      </c>
      <c r="D1526" s="264">
        <v>811.3</v>
      </c>
      <c r="E1526" s="264">
        <v>811.3</v>
      </c>
      <c r="F1526" s="264"/>
      <c r="G1526" s="264"/>
      <c r="H1526" s="264"/>
      <c r="I1526" s="264"/>
      <c r="J1526" s="264"/>
      <c r="K1526" s="264"/>
      <c r="L1526" s="264"/>
      <c r="M1526" s="264"/>
      <c r="N1526" s="260"/>
    </row>
    <row r="1527" hidden="1" spans="1:14">
      <c r="A1527" s="258"/>
      <c r="B1527" s="46" t="s">
        <v>2118</v>
      </c>
      <c r="C1527" s="264">
        <v>69.4</v>
      </c>
      <c r="D1527" s="264">
        <v>69.4</v>
      </c>
      <c r="E1527" s="264">
        <v>69.4</v>
      </c>
      <c r="F1527" s="264"/>
      <c r="G1527" s="264"/>
      <c r="H1527" s="264"/>
      <c r="I1527" s="264"/>
      <c r="J1527" s="264"/>
      <c r="K1527" s="264"/>
      <c r="L1527" s="264"/>
      <c r="M1527" s="264"/>
      <c r="N1527" s="260"/>
    </row>
    <row r="1528" hidden="1" spans="1:14">
      <c r="A1528" s="258"/>
      <c r="B1528" s="46" t="s">
        <v>862</v>
      </c>
      <c r="C1528" s="264">
        <v>455.8</v>
      </c>
      <c r="D1528" s="264">
        <v>455.8</v>
      </c>
      <c r="E1528" s="264">
        <v>455.8</v>
      </c>
      <c r="F1528" s="264"/>
      <c r="G1528" s="264"/>
      <c r="H1528" s="264"/>
      <c r="I1528" s="264"/>
      <c r="J1528" s="264"/>
      <c r="K1528" s="264"/>
      <c r="L1528" s="264"/>
      <c r="M1528" s="264"/>
      <c r="N1528" s="260"/>
    </row>
    <row r="1529" hidden="1" spans="1:14">
      <c r="A1529" s="258"/>
      <c r="B1529" s="46" t="s">
        <v>2119</v>
      </c>
      <c r="C1529" s="264">
        <v>37.5</v>
      </c>
      <c r="D1529" s="264">
        <v>37.5</v>
      </c>
      <c r="E1529" s="264">
        <v>37.5</v>
      </c>
      <c r="F1529" s="264"/>
      <c r="G1529" s="264"/>
      <c r="H1529" s="264"/>
      <c r="I1529" s="264"/>
      <c r="J1529" s="264"/>
      <c r="K1529" s="264"/>
      <c r="L1529" s="264"/>
      <c r="M1529" s="264"/>
      <c r="N1529" s="260"/>
    </row>
    <row r="1530" hidden="1" spans="1:14">
      <c r="A1530" s="258"/>
      <c r="B1530" s="46" t="s">
        <v>2120</v>
      </c>
      <c r="C1530" s="264">
        <v>32.6</v>
      </c>
      <c r="D1530" s="264">
        <v>32.6</v>
      </c>
      <c r="E1530" s="264">
        <v>32.6</v>
      </c>
      <c r="F1530" s="264"/>
      <c r="G1530" s="264"/>
      <c r="H1530" s="264"/>
      <c r="I1530" s="264"/>
      <c r="J1530" s="264"/>
      <c r="K1530" s="264"/>
      <c r="L1530" s="264"/>
      <c r="M1530" s="264"/>
      <c r="N1530" s="260"/>
    </row>
    <row r="1531" spans="1:14">
      <c r="A1531" s="258" t="s">
        <v>2121</v>
      </c>
      <c r="B1531" s="46" t="s">
        <v>2122</v>
      </c>
      <c r="C1531" s="262">
        <v>3281.7</v>
      </c>
      <c r="D1531" s="262">
        <v>3281.7</v>
      </c>
      <c r="E1531" s="262">
        <v>3268.7</v>
      </c>
      <c r="F1531" s="262">
        <v>13</v>
      </c>
      <c r="G1531" s="262"/>
      <c r="H1531" s="262"/>
      <c r="I1531" s="262"/>
      <c r="J1531" s="262"/>
      <c r="K1531" s="262"/>
      <c r="L1531" s="262"/>
      <c r="M1531" s="262"/>
      <c r="N1531" s="263" t="s">
        <v>530</v>
      </c>
    </row>
    <row r="1532" hidden="1" spans="1:14">
      <c r="A1532" s="258"/>
      <c r="B1532" s="46" t="s">
        <v>2123</v>
      </c>
      <c r="C1532" s="264">
        <v>182.7</v>
      </c>
      <c r="D1532" s="264">
        <v>182.7</v>
      </c>
      <c r="E1532" s="264">
        <v>169.7</v>
      </c>
      <c r="F1532" s="264">
        <v>13</v>
      </c>
      <c r="G1532" s="264"/>
      <c r="H1532" s="264"/>
      <c r="I1532" s="264"/>
      <c r="J1532" s="264"/>
      <c r="K1532" s="264"/>
      <c r="L1532" s="264"/>
      <c r="M1532" s="264"/>
      <c r="N1532" s="260"/>
    </row>
    <row r="1533" hidden="1" spans="1:14">
      <c r="A1533" s="258"/>
      <c r="B1533" s="46" t="s">
        <v>2124</v>
      </c>
      <c r="C1533" s="264">
        <v>17.6</v>
      </c>
      <c r="D1533" s="264">
        <v>17.6</v>
      </c>
      <c r="E1533" s="264">
        <v>17.6</v>
      </c>
      <c r="F1533" s="264"/>
      <c r="G1533" s="264"/>
      <c r="H1533" s="264"/>
      <c r="I1533" s="264"/>
      <c r="J1533" s="264"/>
      <c r="K1533" s="264"/>
      <c r="L1533" s="264"/>
      <c r="M1533" s="264"/>
      <c r="N1533" s="260"/>
    </row>
    <row r="1534" hidden="1" spans="1:14">
      <c r="A1534" s="258"/>
      <c r="B1534" s="46" t="s">
        <v>2125</v>
      </c>
      <c r="C1534" s="264">
        <v>540.1</v>
      </c>
      <c r="D1534" s="264">
        <v>540.1</v>
      </c>
      <c r="E1534" s="264">
        <v>540.1</v>
      </c>
      <c r="F1534" s="264"/>
      <c r="G1534" s="264"/>
      <c r="H1534" s="264"/>
      <c r="I1534" s="264"/>
      <c r="J1534" s="264"/>
      <c r="K1534" s="264"/>
      <c r="L1534" s="264"/>
      <c r="M1534" s="264"/>
      <c r="N1534" s="260"/>
    </row>
    <row r="1535" hidden="1" spans="1:14">
      <c r="A1535" s="258"/>
      <c r="B1535" s="46" t="s">
        <v>865</v>
      </c>
      <c r="C1535" s="264">
        <v>2</v>
      </c>
      <c r="D1535" s="264">
        <v>2</v>
      </c>
      <c r="E1535" s="264">
        <v>2</v>
      </c>
      <c r="F1535" s="264"/>
      <c r="G1535" s="264"/>
      <c r="H1535" s="264"/>
      <c r="I1535" s="264"/>
      <c r="J1535" s="264"/>
      <c r="K1535" s="264"/>
      <c r="L1535" s="264"/>
      <c r="M1535" s="264"/>
      <c r="N1535" s="260"/>
    </row>
    <row r="1536" hidden="1" spans="1:14">
      <c r="A1536" s="258"/>
      <c r="B1536" s="46" t="s">
        <v>2126</v>
      </c>
      <c r="C1536" s="264">
        <v>239.6</v>
      </c>
      <c r="D1536" s="264">
        <v>239.6</v>
      </c>
      <c r="E1536" s="264">
        <v>239.6</v>
      </c>
      <c r="F1536" s="264"/>
      <c r="G1536" s="264"/>
      <c r="H1536" s="264"/>
      <c r="I1536" s="264"/>
      <c r="J1536" s="264"/>
      <c r="K1536" s="264"/>
      <c r="L1536" s="264"/>
      <c r="M1536" s="264"/>
      <c r="N1536" s="260"/>
    </row>
    <row r="1537" hidden="1" spans="1:14">
      <c r="A1537" s="258"/>
      <c r="B1537" s="46" t="s">
        <v>2127</v>
      </c>
      <c r="C1537" s="264">
        <v>1.8</v>
      </c>
      <c r="D1537" s="264">
        <v>1.8</v>
      </c>
      <c r="E1537" s="264">
        <v>1.8</v>
      </c>
      <c r="F1537" s="264"/>
      <c r="G1537" s="264"/>
      <c r="H1537" s="264"/>
      <c r="I1537" s="264"/>
      <c r="J1537" s="264"/>
      <c r="K1537" s="264"/>
      <c r="L1537" s="264"/>
      <c r="M1537" s="264"/>
      <c r="N1537" s="260"/>
    </row>
    <row r="1538" hidden="1" spans="1:14">
      <c r="A1538" s="258"/>
      <c r="B1538" s="46" t="s">
        <v>2128</v>
      </c>
      <c r="C1538" s="264">
        <v>1988.6</v>
      </c>
      <c r="D1538" s="264">
        <v>1988.6</v>
      </c>
      <c r="E1538" s="264">
        <v>1988.6</v>
      </c>
      <c r="F1538" s="264"/>
      <c r="G1538" s="264"/>
      <c r="H1538" s="264"/>
      <c r="I1538" s="264"/>
      <c r="J1538" s="264"/>
      <c r="K1538" s="264"/>
      <c r="L1538" s="264"/>
      <c r="M1538" s="264"/>
      <c r="N1538" s="260"/>
    </row>
    <row r="1539" hidden="1" spans="1:14">
      <c r="A1539" s="258"/>
      <c r="B1539" s="46" t="s">
        <v>2129</v>
      </c>
      <c r="C1539" s="264">
        <v>1.2</v>
      </c>
      <c r="D1539" s="264">
        <v>1.2</v>
      </c>
      <c r="E1539" s="264">
        <v>1.2</v>
      </c>
      <c r="F1539" s="264"/>
      <c r="G1539" s="264"/>
      <c r="H1539" s="264"/>
      <c r="I1539" s="264"/>
      <c r="J1539" s="264"/>
      <c r="K1539" s="264"/>
      <c r="L1539" s="264"/>
      <c r="M1539" s="264"/>
      <c r="N1539" s="260"/>
    </row>
    <row r="1540" hidden="1" spans="1:14">
      <c r="A1540" s="258"/>
      <c r="B1540" s="46" t="s">
        <v>2130</v>
      </c>
      <c r="C1540" s="264">
        <v>36.5</v>
      </c>
      <c r="D1540" s="264">
        <v>36.5</v>
      </c>
      <c r="E1540" s="264">
        <v>36.5</v>
      </c>
      <c r="F1540" s="264"/>
      <c r="G1540" s="264"/>
      <c r="H1540" s="264"/>
      <c r="I1540" s="264"/>
      <c r="J1540" s="264"/>
      <c r="K1540" s="264"/>
      <c r="L1540" s="264"/>
      <c r="M1540" s="264"/>
      <c r="N1540" s="260"/>
    </row>
    <row r="1541" hidden="1" spans="1:14">
      <c r="A1541" s="258"/>
      <c r="B1541" s="46" t="s">
        <v>862</v>
      </c>
      <c r="C1541" s="264">
        <v>245.4</v>
      </c>
      <c r="D1541" s="264">
        <v>245.4</v>
      </c>
      <c r="E1541" s="264">
        <v>245.4</v>
      </c>
      <c r="F1541" s="264"/>
      <c r="G1541" s="264"/>
      <c r="H1541" s="264"/>
      <c r="I1541" s="264"/>
      <c r="J1541" s="264"/>
      <c r="K1541" s="264"/>
      <c r="L1541" s="264"/>
      <c r="M1541" s="264"/>
      <c r="N1541" s="260"/>
    </row>
    <row r="1542" hidden="1" spans="1:14">
      <c r="A1542" s="258"/>
      <c r="B1542" s="46" t="s">
        <v>2131</v>
      </c>
      <c r="C1542" s="264">
        <v>26.2</v>
      </c>
      <c r="D1542" s="264">
        <v>26.2</v>
      </c>
      <c r="E1542" s="264">
        <v>26.2</v>
      </c>
      <c r="F1542" s="264"/>
      <c r="G1542" s="264"/>
      <c r="H1542" s="264"/>
      <c r="I1542" s="264"/>
      <c r="J1542" s="264"/>
      <c r="K1542" s="264"/>
      <c r="L1542" s="264"/>
      <c r="M1542" s="264"/>
      <c r="N1542" s="260"/>
    </row>
    <row r="1543" spans="1:14">
      <c r="A1543" s="258" t="s">
        <v>2132</v>
      </c>
      <c r="B1543" s="46" t="s">
        <v>2133</v>
      </c>
      <c r="C1543" s="262">
        <v>4463.4</v>
      </c>
      <c r="D1543" s="262">
        <v>4463.4</v>
      </c>
      <c r="E1543" s="262">
        <v>4409.4</v>
      </c>
      <c r="F1543" s="262">
        <v>54</v>
      </c>
      <c r="G1543" s="262"/>
      <c r="H1543" s="262"/>
      <c r="I1543" s="262"/>
      <c r="J1543" s="262"/>
      <c r="K1543" s="262"/>
      <c r="L1543" s="262"/>
      <c r="M1543" s="262"/>
      <c r="N1543" s="263" t="s">
        <v>530</v>
      </c>
    </row>
    <row r="1544" hidden="1" spans="1:14">
      <c r="A1544" s="258"/>
      <c r="B1544" s="46" t="s">
        <v>2134</v>
      </c>
      <c r="C1544" s="264">
        <v>38.5</v>
      </c>
      <c r="D1544" s="264">
        <v>38.5</v>
      </c>
      <c r="E1544" s="264">
        <v>38.5</v>
      </c>
      <c r="F1544" s="264"/>
      <c r="G1544" s="264"/>
      <c r="H1544" s="264"/>
      <c r="I1544" s="264"/>
      <c r="J1544" s="264"/>
      <c r="K1544" s="264"/>
      <c r="L1544" s="264"/>
      <c r="M1544" s="264"/>
      <c r="N1544" s="260"/>
    </row>
    <row r="1545" hidden="1" spans="1:14">
      <c r="A1545" s="258"/>
      <c r="B1545" s="46" t="s">
        <v>2135</v>
      </c>
      <c r="C1545" s="264">
        <v>27.6</v>
      </c>
      <c r="D1545" s="264">
        <v>27.6</v>
      </c>
      <c r="E1545" s="264">
        <v>27.6</v>
      </c>
      <c r="F1545" s="264"/>
      <c r="G1545" s="264"/>
      <c r="H1545" s="264"/>
      <c r="I1545" s="264"/>
      <c r="J1545" s="264"/>
      <c r="K1545" s="264"/>
      <c r="L1545" s="264"/>
      <c r="M1545" s="264"/>
      <c r="N1545" s="260"/>
    </row>
    <row r="1546" hidden="1" spans="1:14">
      <c r="A1546" s="258"/>
      <c r="B1546" s="46" t="s">
        <v>2136</v>
      </c>
      <c r="C1546" s="264">
        <v>739</v>
      </c>
      <c r="D1546" s="264">
        <v>739</v>
      </c>
      <c r="E1546" s="264">
        <v>739</v>
      </c>
      <c r="F1546" s="264"/>
      <c r="G1546" s="264"/>
      <c r="H1546" s="264"/>
      <c r="I1546" s="264"/>
      <c r="J1546" s="264"/>
      <c r="K1546" s="264"/>
      <c r="L1546" s="264"/>
      <c r="M1546" s="264"/>
      <c r="N1546" s="260"/>
    </row>
    <row r="1547" hidden="1" spans="1:14">
      <c r="A1547" s="258"/>
      <c r="B1547" s="46" t="s">
        <v>2137</v>
      </c>
      <c r="C1547" s="264">
        <v>316.2</v>
      </c>
      <c r="D1547" s="264">
        <v>316.2</v>
      </c>
      <c r="E1547" s="264">
        <v>316.2</v>
      </c>
      <c r="F1547" s="264"/>
      <c r="G1547" s="264"/>
      <c r="H1547" s="264"/>
      <c r="I1547" s="264"/>
      <c r="J1547" s="264"/>
      <c r="K1547" s="264"/>
      <c r="L1547" s="264"/>
      <c r="M1547" s="264"/>
      <c r="N1547" s="260"/>
    </row>
    <row r="1548" hidden="1" spans="1:14">
      <c r="A1548" s="258"/>
      <c r="B1548" s="46" t="s">
        <v>2138</v>
      </c>
      <c r="C1548" s="264">
        <v>35</v>
      </c>
      <c r="D1548" s="264">
        <v>35</v>
      </c>
      <c r="E1548" s="264">
        <v>35</v>
      </c>
      <c r="F1548" s="264"/>
      <c r="G1548" s="264"/>
      <c r="H1548" s="264"/>
      <c r="I1548" s="264"/>
      <c r="J1548" s="264"/>
      <c r="K1548" s="264"/>
      <c r="L1548" s="264"/>
      <c r="M1548" s="264"/>
      <c r="N1548" s="260"/>
    </row>
    <row r="1549" hidden="1" spans="1:14">
      <c r="A1549" s="258"/>
      <c r="B1549" s="46" t="s">
        <v>862</v>
      </c>
      <c r="C1549" s="264">
        <v>385.7</v>
      </c>
      <c r="D1549" s="264">
        <v>385.7</v>
      </c>
      <c r="E1549" s="264">
        <v>385.7</v>
      </c>
      <c r="F1549" s="264"/>
      <c r="G1549" s="264"/>
      <c r="H1549" s="264"/>
      <c r="I1549" s="264"/>
      <c r="J1549" s="264"/>
      <c r="K1549" s="264"/>
      <c r="L1549" s="264"/>
      <c r="M1549" s="264"/>
      <c r="N1549" s="260"/>
    </row>
    <row r="1550" hidden="1" spans="1:14">
      <c r="A1550" s="258"/>
      <c r="B1550" s="46" t="s">
        <v>2139</v>
      </c>
      <c r="C1550" s="264">
        <v>2.4</v>
      </c>
      <c r="D1550" s="264">
        <v>2.4</v>
      </c>
      <c r="E1550" s="264">
        <v>2.4</v>
      </c>
      <c r="F1550" s="264"/>
      <c r="G1550" s="264"/>
      <c r="H1550" s="264"/>
      <c r="I1550" s="264"/>
      <c r="J1550" s="264"/>
      <c r="K1550" s="264"/>
      <c r="L1550" s="264"/>
      <c r="M1550" s="264"/>
      <c r="N1550" s="260"/>
    </row>
    <row r="1551" hidden="1" spans="1:14">
      <c r="A1551" s="258"/>
      <c r="B1551" s="46" t="s">
        <v>2140</v>
      </c>
      <c r="C1551" s="264">
        <v>2631.2</v>
      </c>
      <c r="D1551" s="264">
        <v>2631.2</v>
      </c>
      <c r="E1551" s="264">
        <v>2631.2</v>
      </c>
      <c r="F1551" s="264"/>
      <c r="G1551" s="264"/>
      <c r="H1551" s="264"/>
      <c r="I1551" s="264"/>
      <c r="J1551" s="264"/>
      <c r="K1551" s="264"/>
      <c r="L1551" s="264"/>
      <c r="M1551" s="264"/>
      <c r="N1551" s="260"/>
    </row>
    <row r="1552" hidden="1" spans="1:14">
      <c r="A1552" s="258"/>
      <c r="B1552" s="46" t="s">
        <v>865</v>
      </c>
      <c r="C1552" s="264">
        <v>2</v>
      </c>
      <c r="D1552" s="264">
        <v>2</v>
      </c>
      <c r="E1552" s="264">
        <v>2</v>
      </c>
      <c r="F1552" s="264"/>
      <c r="G1552" s="264"/>
      <c r="H1552" s="264"/>
      <c r="I1552" s="264"/>
      <c r="J1552" s="264"/>
      <c r="K1552" s="264"/>
      <c r="L1552" s="264"/>
      <c r="M1552" s="264"/>
      <c r="N1552" s="260"/>
    </row>
    <row r="1553" hidden="1" spans="1:14">
      <c r="A1553" s="258"/>
      <c r="B1553" s="46" t="s">
        <v>2141</v>
      </c>
      <c r="C1553" s="264">
        <v>285.8</v>
      </c>
      <c r="D1553" s="264">
        <v>285.8</v>
      </c>
      <c r="E1553" s="264">
        <v>231.8</v>
      </c>
      <c r="F1553" s="264">
        <v>54</v>
      </c>
      <c r="G1553" s="264"/>
      <c r="H1553" s="264"/>
      <c r="I1553" s="264"/>
      <c r="J1553" s="264"/>
      <c r="K1553" s="264"/>
      <c r="L1553" s="264"/>
      <c r="M1553" s="264"/>
      <c r="N1553" s="260"/>
    </row>
    <row r="1554" spans="1:14">
      <c r="A1554" s="258" t="s">
        <v>2142</v>
      </c>
      <c r="B1554" s="46" t="s">
        <v>2143</v>
      </c>
      <c r="C1554" s="264">
        <v>6498.1</v>
      </c>
      <c r="D1554" s="264">
        <v>6498.1</v>
      </c>
      <c r="E1554" s="264">
        <v>6458.1</v>
      </c>
      <c r="F1554" s="264">
        <v>40</v>
      </c>
      <c r="G1554" s="264"/>
      <c r="H1554" s="264"/>
      <c r="I1554" s="264"/>
      <c r="J1554" s="264"/>
      <c r="K1554" s="264"/>
      <c r="L1554" s="264"/>
      <c r="M1554" s="264"/>
      <c r="N1554" s="263" t="s">
        <v>530</v>
      </c>
    </row>
    <row r="1555" hidden="1" spans="1:14">
      <c r="A1555" s="258"/>
      <c r="B1555" s="46" t="s">
        <v>2144</v>
      </c>
      <c r="C1555" s="262">
        <v>446</v>
      </c>
      <c r="D1555" s="262">
        <v>446</v>
      </c>
      <c r="E1555" s="262">
        <v>446</v>
      </c>
      <c r="F1555" s="262"/>
      <c r="G1555" s="262"/>
      <c r="H1555" s="262"/>
      <c r="I1555" s="262"/>
      <c r="J1555" s="262"/>
      <c r="K1555" s="262"/>
      <c r="L1555" s="262"/>
      <c r="M1555" s="262"/>
      <c r="N1555" s="263"/>
    </row>
    <row r="1556" hidden="1" spans="1:14">
      <c r="A1556" s="258"/>
      <c r="B1556" s="46" t="s">
        <v>2145</v>
      </c>
      <c r="C1556" s="264">
        <v>3840.1</v>
      </c>
      <c r="D1556" s="264">
        <v>3840.1</v>
      </c>
      <c r="E1556" s="264">
        <v>3800.1</v>
      </c>
      <c r="F1556" s="264">
        <v>40</v>
      </c>
      <c r="G1556" s="264"/>
      <c r="H1556" s="264"/>
      <c r="I1556" s="264"/>
      <c r="J1556" s="264"/>
      <c r="K1556" s="264"/>
      <c r="L1556" s="264"/>
      <c r="M1556" s="264"/>
      <c r="N1556" s="260"/>
    </row>
    <row r="1557" hidden="1" spans="1:14">
      <c r="A1557" s="258"/>
      <c r="B1557" s="46" t="s">
        <v>2146</v>
      </c>
      <c r="C1557" s="264">
        <v>1050.7</v>
      </c>
      <c r="D1557" s="264">
        <v>1050.7</v>
      </c>
      <c r="E1557" s="264">
        <v>1050.7</v>
      </c>
      <c r="F1557" s="264"/>
      <c r="G1557" s="264"/>
      <c r="H1557" s="264"/>
      <c r="I1557" s="264"/>
      <c r="J1557" s="264"/>
      <c r="K1557" s="264"/>
      <c r="L1557" s="264"/>
      <c r="M1557" s="264"/>
      <c r="N1557" s="260"/>
    </row>
    <row r="1558" hidden="1" spans="1:14">
      <c r="A1558" s="258"/>
      <c r="B1558" s="46" t="s">
        <v>2147</v>
      </c>
      <c r="C1558" s="264">
        <v>0.2</v>
      </c>
      <c r="D1558" s="264">
        <v>0.2</v>
      </c>
      <c r="E1558" s="264">
        <v>0.2</v>
      </c>
      <c r="F1558" s="264"/>
      <c r="G1558" s="264"/>
      <c r="H1558" s="264"/>
      <c r="I1558" s="264"/>
      <c r="J1558" s="264"/>
      <c r="K1558" s="264"/>
      <c r="L1558" s="264"/>
      <c r="M1558" s="264"/>
      <c r="N1558" s="260"/>
    </row>
    <row r="1559" hidden="1" spans="1:14">
      <c r="A1559" s="258"/>
      <c r="B1559" s="46" t="s">
        <v>2148</v>
      </c>
      <c r="C1559" s="264">
        <v>457</v>
      </c>
      <c r="D1559" s="264">
        <v>457</v>
      </c>
      <c r="E1559" s="264">
        <v>457</v>
      </c>
      <c r="F1559" s="264"/>
      <c r="G1559" s="264"/>
      <c r="H1559" s="264"/>
      <c r="I1559" s="264"/>
      <c r="J1559" s="264"/>
      <c r="K1559" s="264"/>
      <c r="L1559" s="264"/>
      <c r="M1559" s="264"/>
      <c r="N1559" s="260"/>
    </row>
    <row r="1560" hidden="1" spans="1:14">
      <c r="A1560" s="258"/>
      <c r="B1560" s="46" t="s">
        <v>2149</v>
      </c>
      <c r="C1560" s="264">
        <v>3.3</v>
      </c>
      <c r="D1560" s="264">
        <v>3.3</v>
      </c>
      <c r="E1560" s="264">
        <v>3.3</v>
      </c>
      <c r="F1560" s="264"/>
      <c r="G1560" s="264"/>
      <c r="H1560" s="264"/>
      <c r="I1560" s="264"/>
      <c r="J1560" s="264"/>
      <c r="K1560" s="264"/>
      <c r="L1560" s="264"/>
      <c r="M1560" s="264"/>
      <c r="N1560" s="260"/>
    </row>
    <row r="1561" hidden="1" spans="1:14">
      <c r="A1561" s="258"/>
      <c r="B1561" s="46" t="s">
        <v>2150</v>
      </c>
      <c r="C1561" s="264">
        <v>16.6</v>
      </c>
      <c r="D1561" s="264">
        <v>16.6</v>
      </c>
      <c r="E1561" s="264">
        <v>16.6</v>
      </c>
      <c r="F1561" s="264"/>
      <c r="G1561" s="264"/>
      <c r="H1561" s="264"/>
      <c r="I1561" s="264"/>
      <c r="J1561" s="264"/>
      <c r="K1561" s="264"/>
      <c r="L1561" s="264"/>
      <c r="M1561" s="264"/>
      <c r="N1561" s="260"/>
    </row>
    <row r="1562" hidden="1" spans="1:14">
      <c r="A1562" s="258"/>
      <c r="B1562" s="46" t="s">
        <v>2151</v>
      </c>
      <c r="C1562" s="264">
        <v>102.5</v>
      </c>
      <c r="D1562" s="264">
        <v>102.5</v>
      </c>
      <c r="E1562" s="264">
        <v>102.5</v>
      </c>
      <c r="F1562" s="264"/>
      <c r="G1562" s="264"/>
      <c r="H1562" s="264"/>
      <c r="I1562" s="264"/>
      <c r="J1562" s="264"/>
      <c r="K1562" s="264"/>
      <c r="L1562" s="264"/>
      <c r="M1562" s="264"/>
      <c r="N1562" s="260"/>
    </row>
    <row r="1563" hidden="1" spans="1:14">
      <c r="A1563" s="258"/>
      <c r="B1563" s="46" t="s">
        <v>862</v>
      </c>
      <c r="C1563" s="264">
        <v>495.7</v>
      </c>
      <c r="D1563" s="264">
        <v>495.7</v>
      </c>
      <c r="E1563" s="264">
        <v>495.7</v>
      </c>
      <c r="F1563" s="264"/>
      <c r="G1563" s="264"/>
      <c r="H1563" s="264"/>
      <c r="I1563" s="264"/>
      <c r="J1563" s="264"/>
      <c r="K1563" s="264"/>
      <c r="L1563" s="264"/>
      <c r="M1563" s="264"/>
      <c r="N1563" s="260"/>
    </row>
    <row r="1564" hidden="1" spans="1:14">
      <c r="A1564" s="258"/>
      <c r="B1564" s="46" t="s">
        <v>2152</v>
      </c>
      <c r="C1564" s="264">
        <v>35.5</v>
      </c>
      <c r="D1564" s="264">
        <v>35.5</v>
      </c>
      <c r="E1564" s="264">
        <v>35.5</v>
      </c>
      <c r="F1564" s="264"/>
      <c r="G1564" s="264"/>
      <c r="H1564" s="264"/>
      <c r="I1564" s="264"/>
      <c r="J1564" s="264"/>
      <c r="K1564" s="264"/>
      <c r="L1564" s="264"/>
      <c r="M1564" s="264"/>
      <c r="N1564" s="260"/>
    </row>
    <row r="1565" hidden="1" spans="1:14">
      <c r="A1565" s="258"/>
      <c r="B1565" s="46" t="s">
        <v>2153</v>
      </c>
      <c r="C1565" s="264">
        <v>50.6</v>
      </c>
      <c r="D1565" s="264">
        <v>50.6</v>
      </c>
      <c r="E1565" s="264">
        <v>50.6</v>
      </c>
      <c r="F1565" s="264"/>
      <c r="G1565" s="264"/>
      <c r="H1565" s="264"/>
      <c r="I1565" s="264"/>
      <c r="J1565" s="264"/>
      <c r="K1565" s="264"/>
      <c r="L1565" s="264"/>
      <c r="M1565" s="264"/>
      <c r="N1565" s="260"/>
    </row>
    <row r="1566" spans="1:14">
      <c r="A1566" s="258" t="s">
        <v>2154</v>
      </c>
      <c r="B1566" s="46" t="s">
        <v>711</v>
      </c>
      <c r="C1566" s="264">
        <v>3137</v>
      </c>
      <c r="D1566" s="264">
        <v>3137</v>
      </c>
      <c r="E1566" s="264">
        <v>3097</v>
      </c>
      <c r="F1566" s="264">
        <v>40</v>
      </c>
      <c r="G1566" s="264"/>
      <c r="H1566" s="264"/>
      <c r="I1566" s="264"/>
      <c r="J1566" s="264"/>
      <c r="K1566" s="264"/>
      <c r="L1566" s="264"/>
      <c r="M1566" s="264"/>
      <c r="N1566" s="263" t="s">
        <v>530</v>
      </c>
    </row>
    <row r="1567" hidden="1" spans="1:14">
      <c r="A1567" s="258"/>
      <c r="B1567" s="46" t="s">
        <v>2155</v>
      </c>
      <c r="C1567" s="262">
        <v>206.8</v>
      </c>
      <c r="D1567" s="262">
        <v>206.8</v>
      </c>
      <c r="E1567" s="262">
        <v>166.8</v>
      </c>
      <c r="F1567" s="262">
        <v>40</v>
      </c>
      <c r="G1567" s="262"/>
      <c r="H1567" s="262"/>
      <c r="I1567" s="262"/>
      <c r="J1567" s="262"/>
      <c r="K1567" s="262"/>
      <c r="L1567" s="262"/>
      <c r="M1567" s="262"/>
      <c r="N1567" s="263"/>
    </row>
    <row r="1568" hidden="1" spans="1:14">
      <c r="A1568" s="258"/>
      <c r="B1568" s="46" t="s">
        <v>2156</v>
      </c>
      <c r="C1568" s="264">
        <v>21.3</v>
      </c>
      <c r="D1568" s="264">
        <v>21.3</v>
      </c>
      <c r="E1568" s="264">
        <v>21.3</v>
      </c>
      <c r="F1568" s="264"/>
      <c r="G1568" s="264"/>
      <c r="H1568" s="264"/>
      <c r="I1568" s="264"/>
      <c r="J1568" s="264"/>
      <c r="K1568" s="264"/>
      <c r="L1568" s="264"/>
      <c r="M1568" s="264"/>
      <c r="N1568" s="260"/>
    </row>
    <row r="1569" hidden="1" spans="1:14">
      <c r="A1569" s="258"/>
      <c r="B1569" s="46" t="s">
        <v>2157</v>
      </c>
      <c r="C1569" s="264">
        <v>512.6</v>
      </c>
      <c r="D1569" s="264">
        <v>512.6</v>
      </c>
      <c r="E1569" s="264">
        <v>512.6</v>
      </c>
      <c r="F1569" s="264"/>
      <c r="G1569" s="264"/>
      <c r="H1569" s="264"/>
      <c r="I1569" s="264"/>
      <c r="J1569" s="264"/>
      <c r="K1569" s="264"/>
      <c r="L1569" s="264"/>
      <c r="M1569" s="264"/>
      <c r="N1569" s="260"/>
    </row>
    <row r="1570" hidden="1" spans="1:14">
      <c r="A1570" s="258"/>
      <c r="B1570" s="46" t="s">
        <v>2158</v>
      </c>
      <c r="C1570" s="264">
        <v>227.3</v>
      </c>
      <c r="D1570" s="264">
        <v>227.3</v>
      </c>
      <c r="E1570" s="264">
        <v>227.3</v>
      </c>
      <c r="F1570" s="264"/>
      <c r="G1570" s="264"/>
      <c r="H1570" s="264"/>
      <c r="I1570" s="264"/>
      <c r="J1570" s="264"/>
      <c r="K1570" s="264"/>
      <c r="L1570" s="264"/>
      <c r="M1570" s="264"/>
      <c r="N1570" s="260"/>
    </row>
    <row r="1571" hidden="1" spans="1:14">
      <c r="A1571" s="258"/>
      <c r="B1571" s="46" t="s">
        <v>2159</v>
      </c>
      <c r="C1571" s="264">
        <v>1893.8</v>
      </c>
      <c r="D1571" s="264">
        <v>1893.8</v>
      </c>
      <c r="E1571" s="264">
        <v>1893.8</v>
      </c>
      <c r="F1571" s="264"/>
      <c r="G1571" s="264"/>
      <c r="H1571" s="264"/>
      <c r="I1571" s="264"/>
      <c r="J1571" s="264"/>
      <c r="K1571" s="264"/>
      <c r="L1571" s="264"/>
      <c r="M1571" s="264"/>
      <c r="N1571" s="260"/>
    </row>
    <row r="1572" hidden="1" spans="1:14">
      <c r="A1572" s="258"/>
      <c r="B1572" s="46" t="s">
        <v>2160</v>
      </c>
      <c r="C1572" s="264">
        <v>1.4</v>
      </c>
      <c r="D1572" s="264">
        <v>1.4</v>
      </c>
      <c r="E1572" s="264">
        <v>1.4</v>
      </c>
      <c r="F1572" s="264"/>
      <c r="G1572" s="264"/>
      <c r="H1572" s="264"/>
      <c r="I1572" s="264"/>
      <c r="J1572" s="264"/>
      <c r="K1572" s="264"/>
      <c r="L1572" s="264"/>
      <c r="M1572" s="264"/>
      <c r="N1572" s="260"/>
    </row>
    <row r="1573" hidden="1" spans="1:14">
      <c r="A1573" s="258"/>
      <c r="B1573" s="46" t="s">
        <v>862</v>
      </c>
      <c r="C1573" s="264">
        <v>232.3</v>
      </c>
      <c r="D1573" s="264">
        <v>232.3</v>
      </c>
      <c r="E1573" s="264">
        <v>232.3</v>
      </c>
      <c r="F1573" s="264"/>
      <c r="G1573" s="264"/>
      <c r="H1573" s="264"/>
      <c r="I1573" s="264"/>
      <c r="J1573" s="264"/>
      <c r="K1573" s="264"/>
      <c r="L1573" s="264"/>
      <c r="M1573" s="264"/>
      <c r="N1573" s="260"/>
    </row>
    <row r="1574" hidden="1" spans="1:14">
      <c r="A1574" s="258"/>
      <c r="B1574" s="46" t="s">
        <v>2161</v>
      </c>
      <c r="C1574" s="264">
        <v>24.9</v>
      </c>
      <c r="D1574" s="264">
        <v>24.9</v>
      </c>
      <c r="E1574" s="264">
        <v>24.9</v>
      </c>
      <c r="F1574" s="264"/>
      <c r="G1574" s="264"/>
      <c r="H1574" s="264"/>
      <c r="I1574" s="264"/>
      <c r="J1574" s="264"/>
      <c r="K1574" s="264"/>
      <c r="L1574" s="264"/>
      <c r="M1574" s="264"/>
      <c r="N1574" s="260"/>
    </row>
    <row r="1575" hidden="1" spans="1:14">
      <c r="A1575" s="258"/>
      <c r="B1575" s="46" t="s">
        <v>2162</v>
      </c>
      <c r="C1575" s="264">
        <v>16.6</v>
      </c>
      <c r="D1575" s="264">
        <v>16.6</v>
      </c>
      <c r="E1575" s="264">
        <v>16.6</v>
      </c>
      <c r="F1575" s="264"/>
      <c r="G1575" s="264"/>
      <c r="H1575" s="264"/>
      <c r="I1575" s="264"/>
      <c r="J1575" s="264"/>
      <c r="K1575" s="264"/>
      <c r="L1575" s="264"/>
      <c r="M1575" s="264"/>
      <c r="N1575" s="260"/>
    </row>
    <row r="1576" spans="1:14">
      <c r="A1576" s="258" t="s">
        <v>2163</v>
      </c>
      <c r="B1576" s="46" t="s">
        <v>2164</v>
      </c>
      <c r="C1576" s="264">
        <v>3568.3</v>
      </c>
      <c r="D1576" s="264">
        <v>3568.3</v>
      </c>
      <c r="E1576" s="264">
        <v>3538.3</v>
      </c>
      <c r="F1576" s="264">
        <v>30</v>
      </c>
      <c r="G1576" s="264"/>
      <c r="H1576" s="264"/>
      <c r="I1576" s="264"/>
      <c r="J1576" s="264"/>
      <c r="K1576" s="264"/>
      <c r="L1576" s="264"/>
      <c r="M1576" s="264"/>
      <c r="N1576" s="263" t="s">
        <v>530</v>
      </c>
    </row>
    <row r="1577" hidden="1" spans="1:14">
      <c r="A1577" s="258"/>
      <c r="B1577" s="46" t="s">
        <v>2165</v>
      </c>
      <c r="C1577" s="264">
        <v>2.1</v>
      </c>
      <c r="D1577" s="264">
        <v>2.1</v>
      </c>
      <c r="E1577" s="264">
        <v>2.1</v>
      </c>
      <c r="F1577" s="264"/>
      <c r="G1577" s="264"/>
      <c r="H1577" s="264"/>
      <c r="I1577" s="264"/>
      <c r="J1577" s="264"/>
      <c r="K1577" s="264"/>
      <c r="L1577" s="264"/>
      <c r="M1577" s="264"/>
      <c r="N1577" s="260"/>
    </row>
    <row r="1578" hidden="1" spans="1:14">
      <c r="A1578" s="258"/>
      <c r="B1578" s="46" t="s">
        <v>865</v>
      </c>
      <c r="C1578" s="264">
        <v>2</v>
      </c>
      <c r="D1578" s="264">
        <v>2</v>
      </c>
      <c r="E1578" s="264">
        <v>2</v>
      </c>
      <c r="F1578" s="264"/>
      <c r="G1578" s="264"/>
      <c r="H1578" s="264"/>
      <c r="I1578" s="264"/>
      <c r="J1578" s="264"/>
      <c r="K1578" s="264"/>
      <c r="L1578" s="264"/>
      <c r="M1578" s="264"/>
      <c r="N1578" s="260"/>
    </row>
    <row r="1579" hidden="1" spans="1:14">
      <c r="A1579" s="258"/>
      <c r="B1579" s="46" t="s">
        <v>2166</v>
      </c>
      <c r="C1579" s="264">
        <v>27.1</v>
      </c>
      <c r="D1579" s="264">
        <v>27.1</v>
      </c>
      <c r="E1579" s="264">
        <v>27.1</v>
      </c>
      <c r="F1579" s="264"/>
      <c r="G1579" s="264"/>
      <c r="H1579" s="264"/>
      <c r="I1579" s="264"/>
      <c r="J1579" s="264"/>
      <c r="K1579" s="264"/>
      <c r="L1579" s="264"/>
      <c r="M1579" s="264"/>
      <c r="N1579" s="260"/>
    </row>
    <row r="1580" hidden="1" spans="1:14">
      <c r="A1580" s="258"/>
      <c r="B1580" s="46" t="s">
        <v>2167</v>
      </c>
      <c r="C1580" s="262">
        <v>225.2</v>
      </c>
      <c r="D1580" s="262">
        <v>225.2</v>
      </c>
      <c r="E1580" s="262">
        <v>195.2</v>
      </c>
      <c r="F1580" s="262">
        <v>30</v>
      </c>
      <c r="G1580" s="262"/>
      <c r="H1580" s="262"/>
      <c r="I1580" s="262"/>
      <c r="J1580" s="262"/>
      <c r="K1580" s="262"/>
      <c r="L1580" s="262"/>
      <c r="M1580" s="262"/>
      <c r="N1580" s="263"/>
    </row>
    <row r="1581" hidden="1" spans="1:14">
      <c r="A1581" s="258"/>
      <c r="B1581" s="46" t="s">
        <v>2168</v>
      </c>
      <c r="C1581" s="264">
        <v>19.1</v>
      </c>
      <c r="D1581" s="264">
        <v>19.1</v>
      </c>
      <c r="E1581" s="264">
        <v>19.1</v>
      </c>
      <c r="F1581" s="264"/>
      <c r="G1581" s="264"/>
      <c r="H1581" s="264"/>
      <c r="I1581" s="264"/>
      <c r="J1581" s="264"/>
      <c r="K1581" s="264"/>
      <c r="L1581" s="264"/>
      <c r="M1581" s="264"/>
      <c r="N1581" s="260"/>
    </row>
    <row r="1582" hidden="1" spans="1:14">
      <c r="A1582" s="258"/>
      <c r="B1582" s="46" t="s">
        <v>2169</v>
      </c>
      <c r="C1582" s="264">
        <v>574.2</v>
      </c>
      <c r="D1582" s="264">
        <v>574.2</v>
      </c>
      <c r="E1582" s="264">
        <v>574.2</v>
      </c>
      <c r="F1582" s="264"/>
      <c r="G1582" s="264"/>
      <c r="H1582" s="264"/>
      <c r="I1582" s="264"/>
      <c r="J1582" s="264"/>
      <c r="K1582" s="264"/>
      <c r="L1582" s="264"/>
      <c r="M1582" s="264"/>
      <c r="N1582" s="260"/>
    </row>
    <row r="1583" hidden="1" spans="1:14">
      <c r="A1583" s="258"/>
      <c r="B1583" s="46" t="s">
        <v>2170</v>
      </c>
      <c r="C1583" s="264">
        <v>257.7</v>
      </c>
      <c r="D1583" s="264">
        <v>257.7</v>
      </c>
      <c r="E1583" s="264">
        <v>257.7</v>
      </c>
      <c r="F1583" s="264"/>
      <c r="G1583" s="264"/>
      <c r="H1583" s="264"/>
      <c r="I1583" s="264"/>
      <c r="J1583" s="264"/>
      <c r="K1583" s="264"/>
      <c r="L1583" s="264"/>
      <c r="M1583" s="264"/>
      <c r="N1583" s="260"/>
    </row>
    <row r="1584" hidden="1" spans="1:14">
      <c r="A1584" s="258"/>
      <c r="B1584" s="46" t="s">
        <v>2171</v>
      </c>
      <c r="C1584" s="264">
        <v>2139.8</v>
      </c>
      <c r="D1584" s="264">
        <v>2139.8</v>
      </c>
      <c r="E1584" s="264">
        <v>2139.8</v>
      </c>
      <c r="F1584" s="264"/>
      <c r="G1584" s="264"/>
      <c r="H1584" s="264"/>
      <c r="I1584" s="264"/>
      <c r="J1584" s="264"/>
      <c r="K1584" s="264"/>
      <c r="L1584" s="264"/>
      <c r="M1584" s="264"/>
      <c r="N1584" s="260"/>
    </row>
    <row r="1585" hidden="1" spans="1:14">
      <c r="A1585" s="258"/>
      <c r="B1585" s="46" t="s">
        <v>862</v>
      </c>
      <c r="C1585" s="264">
        <v>267.4</v>
      </c>
      <c r="D1585" s="264">
        <v>267.4</v>
      </c>
      <c r="E1585" s="264">
        <v>267.4</v>
      </c>
      <c r="F1585" s="264"/>
      <c r="G1585" s="264"/>
      <c r="H1585" s="264"/>
      <c r="I1585" s="264"/>
      <c r="J1585" s="264"/>
      <c r="K1585" s="264"/>
      <c r="L1585" s="264"/>
      <c r="M1585" s="264"/>
      <c r="N1585" s="260"/>
    </row>
    <row r="1586" hidden="1" spans="1:14">
      <c r="A1586" s="258"/>
      <c r="B1586" s="46" t="s">
        <v>2172</v>
      </c>
      <c r="C1586" s="264">
        <v>53.7</v>
      </c>
      <c r="D1586" s="264">
        <v>53.7</v>
      </c>
      <c r="E1586" s="264">
        <v>53.7</v>
      </c>
      <c r="F1586" s="264"/>
      <c r="G1586" s="264"/>
      <c r="H1586" s="264"/>
      <c r="I1586" s="264"/>
      <c r="J1586" s="264"/>
      <c r="K1586" s="264"/>
      <c r="L1586" s="264"/>
      <c r="M1586" s="264"/>
      <c r="N1586" s="260"/>
    </row>
    <row r="1587" spans="1:14">
      <c r="A1587" s="258" t="s">
        <v>2173</v>
      </c>
      <c r="B1587" s="46" t="s">
        <v>2174</v>
      </c>
      <c r="C1587" s="264">
        <v>6538.5</v>
      </c>
      <c r="D1587" s="264">
        <v>6538.5</v>
      </c>
      <c r="E1587" s="264">
        <v>6532.5</v>
      </c>
      <c r="F1587" s="264">
        <v>6</v>
      </c>
      <c r="G1587" s="264"/>
      <c r="H1587" s="264"/>
      <c r="I1587" s="264"/>
      <c r="J1587" s="264"/>
      <c r="K1587" s="264"/>
      <c r="L1587" s="264"/>
      <c r="M1587" s="264"/>
      <c r="N1587" s="263" t="s">
        <v>530</v>
      </c>
    </row>
    <row r="1588" hidden="1" spans="1:14">
      <c r="A1588" s="258"/>
      <c r="B1588" s="46" t="s">
        <v>2175</v>
      </c>
      <c r="C1588" s="264">
        <v>54.8</v>
      </c>
      <c r="D1588" s="264">
        <v>54.8</v>
      </c>
      <c r="E1588" s="264">
        <v>54.8</v>
      </c>
      <c r="F1588" s="264"/>
      <c r="G1588" s="264"/>
      <c r="H1588" s="264"/>
      <c r="I1588" s="264"/>
      <c r="J1588" s="264"/>
      <c r="K1588" s="264"/>
      <c r="L1588" s="264"/>
      <c r="M1588" s="264"/>
      <c r="N1588" s="260"/>
    </row>
    <row r="1589" hidden="1" spans="1:14">
      <c r="A1589" s="258"/>
      <c r="B1589" s="46" t="s">
        <v>2176</v>
      </c>
      <c r="C1589" s="264">
        <v>3990.8</v>
      </c>
      <c r="D1589" s="264">
        <v>3990.8</v>
      </c>
      <c r="E1589" s="264">
        <v>3990.8</v>
      </c>
      <c r="F1589" s="264"/>
      <c r="G1589" s="264"/>
      <c r="H1589" s="264"/>
      <c r="I1589" s="264"/>
      <c r="J1589" s="264"/>
      <c r="K1589" s="264"/>
      <c r="L1589" s="264"/>
      <c r="M1589" s="264"/>
      <c r="N1589" s="260"/>
    </row>
    <row r="1590" hidden="1" spans="1:14">
      <c r="A1590" s="258"/>
      <c r="B1590" s="46" t="s">
        <v>2177</v>
      </c>
      <c r="C1590" s="264">
        <v>2.6</v>
      </c>
      <c r="D1590" s="264">
        <v>2.6</v>
      </c>
      <c r="E1590" s="264">
        <v>2.6</v>
      </c>
      <c r="F1590" s="264"/>
      <c r="G1590" s="264"/>
      <c r="H1590" s="264"/>
      <c r="I1590" s="264"/>
      <c r="J1590" s="264"/>
      <c r="K1590" s="264"/>
      <c r="L1590" s="264"/>
      <c r="M1590" s="264"/>
      <c r="N1590" s="260"/>
    </row>
    <row r="1591" hidden="1" spans="1:14">
      <c r="A1591" s="258"/>
      <c r="B1591" s="46" t="s">
        <v>2178</v>
      </c>
      <c r="C1591" s="264">
        <v>1171.6</v>
      </c>
      <c r="D1591" s="264">
        <v>1171.6</v>
      </c>
      <c r="E1591" s="264">
        <v>1171.6</v>
      </c>
      <c r="F1591" s="264"/>
      <c r="G1591" s="264"/>
      <c r="H1591" s="264"/>
      <c r="I1591" s="264"/>
      <c r="J1591" s="264"/>
      <c r="K1591" s="264"/>
      <c r="L1591" s="264"/>
      <c r="M1591" s="264"/>
      <c r="N1591" s="260"/>
    </row>
    <row r="1592" hidden="1" spans="1:14">
      <c r="A1592" s="258"/>
      <c r="B1592" s="46" t="s">
        <v>865</v>
      </c>
      <c r="C1592" s="262">
        <v>2</v>
      </c>
      <c r="D1592" s="262">
        <v>2</v>
      </c>
      <c r="E1592" s="262">
        <v>2</v>
      </c>
      <c r="F1592" s="262"/>
      <c r="G1592" s="262"/>
      <c r="H1592" s="262"/>
      <c r="I1592" s="262"/>
      <c r="J1592" s="262"/>
      <c r="K1592" s="262"/>
      <c r="L1592" s="262"/>
      <c r="M1592" s="262"/>
      <c r="N1592" s="263"/>
    </row>
    <row r="1593" hidden="1" spans="1:14">
      <c r="A1593" s="258"/>
      <c r="B1593" s="46" t="s">
        <v>2179</v>
      </c>
      <c r="C1593" s="264">
        <v>216.3</v>
      </c>
      <c r="D1593" s="264">
        <v>216.3</v>
      </c>
      <c r="E1593" s="264">
        <v>210.3</v>
      </c>
      <c r="F1593" s="264">
        <v>6</v>
      </c>
      <c r="G1593" s="264"/>
      <c r="H1593" s="264"/>
      <c r="I1593" s="264"/>
      <c r="J1593" s="264"/>
      <c r="K1593" s="264"/>
      <c r="L1593" s="264"/>
      <c r="M1593" s="264"/>
      <c r="N1593" s="260"/>
    </row>
    <row r="1594" hidden="1" spans="1:14">
      <c r="A1594" s="258"/>
      <c r="B1594" s="46" t="s">
        <v>2180</v>
      </c>
      <c r="C1594" s="264">
        <v>52.7</v>
      </c>
      <c r="D1594" s="264">
        <v>52.7</v>
      </c>
      <c r="E1594" s="264">
        <v>52.7</v>
      </c>
      <c r="F1594" s="264"/>
      <c r="G1594" s="264"/>
      <c r="H1594" s="264"/>
      <c r="I1594" s="264"/>
      <c r="J1594" s="264"/>
      <c r="K1594" s="264"/>
      <c r="L1594" s="264"/>
      <c r="M1594" s="264"/>
      <c r="N1594" s="260"/>
    </row>
    <row r="1595" hidden="1" spans="1:14">
      <c r="A1595" s="258"/>
      <c r="B1595" s="46" t="s">
        <v>862</v>
      </c>
      <c r="C1595" s="264">
        <v>530.4</v>
      </c>
      <c r="D1595" s="264">
        <v>530.4</v>
      </c>
      <c r="E1595" s="264">
        <v>530.4</v>
      </c>
      <c r="F1595" s="264"/>
      <c r="G1595" s="264"/>
      <c r="H1595" s="264"/>
      <c r="I1595" s="264"/>
      <c r="J1595" s="264"/>
      <c r="K1595" s="264"/>
      <c r="L1595" s="264"/>
      <c r="M1595" s="264"/>
      <c r="N1595" s="260"/>
    </row>
    <row r="1596" hidden="1" spans="1:14">
      <c r="A1596" s="258"/>
      <c r="B1596" s="46" t="s">
        <v>2181</v>
      </c>
      <c r="C1596" s="264">
        <v>479.4</v>
      </c>
      <c r="D1596" s="264">
        <v>479.4</v>
      </c>
      <c r="E1596" s="264">
        <v>479.4</v>
      </c>
      <c r="F1596" s="264"/>
      <c r="G1596" s="264"/>
      <c r="H1596" s="264"/>
      <c r="I1596" s="264"/>
      <c r="J1596" s="264"/>
      <c r="K1596" s="264"/>
      <c r="L1596" s="264"/>
      <c r="M1596" s="264"/>
      <c r="N1596" s="260"/>
    </row>
    <row r="1597" hidden="1" spans="1:14">
      <c r="A1597" s="258"/>
      <c r="B1597" s="46" t="s">
        <v>2182</v>
      </c>
      <c r="C1597" s="264">
        <v>37.9</v>
      </c>
      <c r="D1597" s="264">
        <v>37.9</v>
      </c>
      <c r="E1597" s="264">
        <v>37.9</v>
      </c>
      <c r="F1597" s="264"/>
      <c r="G1597" s="264"/>
      <c r="H1597" s="264"/>
      <c r="I1597" s="264"/>
      <c r="J1597" s="264"/>
      <c r="K1597" s="264"/>
      <c r="L1597" s="264"/>
      <c r="M1597" s="264"/>
      <c r="N1597" s="260"/>
    </row>
    <row r="1598" spans="1:14">
      <c r="A1598" s="258" t="s">
        <v>2183</v>
      </c>
      <c r="B1598" s="46" t="s">
        <v>2184</v>
      </c>
      <c r="C1598" s="264">
        <v>4214.4</v>
      </c>
      <c r="D1598" s="264">
        <v>4214.4</v>
      </c>
      <c r="E1598" s="264">
        <v>4189.6</v>
      </c>
      <c r="F1598" s="264">
        <v>24.8</v>
      </c>
      <c r="G1598" s="264"/>
      <c r="H1598" s="264"/>
      <c r="I1598" s="264"/>
      <c r="J1598" s="264"/>
      <c r="K1598" s="264"/>
      <c r="L1598" s="264"/>
      <c r="M1598" s="264"/>
      <c r="N1598" s="263" t="s">
        <v>530</v>
      </c>
    </row>
    <row r="1599" hidden="1" spans="1:14">
      <c r="A1599" s="258"/>
      <c r="B1599" s="46" t="s">
        <v>865</v>
      </c>
      <c r="C1599" s="264">
        <v>2</v>
      </c>
      <c r="D1599" s="264">
        <v>2</v>
      </c>
      <c r="E1599" s="264">
        <v>2</v>
      </c>
      <c r="F1599" s="264"/>
      <c r="G1599" s="264"/>
      <c r="H1599" s="264"/>
      <c r="I1599" s="264"/>
      <c r="J1599" s="264"/>
      <c r="K1599" s="264"/>
      <c r="L1599" s="264"/>
      <c r="M1599" s="264"/>
      <c r="N1599" s="260"/>
    </row>
    <row r="1600" hidden="1" spans="1:14">
      <c r="A1600" s="258"/>
      <c r="B1600" s="46" t="s">
        <v>2185</v>
      </c>
      <c r="C1600" s="264">
        <v>711.4</v>
      </c>
      <c r="D1600" s="264">
        <v>711.4</v>
      </c>
      <c r="E1600" s="264">
        <v>711.4</v>
      </c>
      <c r="F1600" s="264"/>
      <c r="G1600" s="264"/>
      <c r="H1600" s="264"/>
      <c r="I1600" s="264"/>
      <c r="J1600" s="264"/>
      <c r="K1600" s="264"/>
      <c r="L1600" s="264"/>
      <c r="M1600" s="264"/>
      <c r="N1600" s="260"/>
    </row>
    <row r="1601" hidden="1" spans="1:14">
      <c r="A1601" s="258"/>
      <c r="B1601" s="46" t="s">
        <v>862</v>
      </c>
      <c r="C1601" s="264">
        <v>336.9</v>
      </c>
      <c r="D1601" s="264">
        <v>336.9</v>
      </c>
      <c r="E1601" s="264">
        <v>336.9</v>
      </c>
      <c r="F1601" s="264"/>
      <c r="G1601" s="264"/>
      <c r="H1601" s="264"/>
      <c r="I1601" s="264"/>
      <c r="J1601" s="264"/>
      <c r="K1601" s="264"/>
      <c r="L1601" s="264"/>
      <c r="M1601" s="264"/>
      <c r="N1601" s="260"/>
    </row>
    <row r="1602" hidden="1" spans="1:14">
      <c r="A1602" s="258"/>
      <c r="B1602" s="46" t="s">
        <v>2186</v>
      </c>
      <c r="C1602" s="264">
        <v>53.7</v>
      </c>
      <c r="D1602" s="264">
        <v>53.7</v>
      </c>
      <c r="E1602" s="264">
        <v>53.7</v>
      </c>
      <c r="F1602" s="264"/>
      <c r="G1602" s="264"/>
      <c r="H1602" s="264"/>
      <c r="I1602" s="264"/>
      <c r="J1602" s="264"/>
      <c r="K1602" s="264"/>
      <c r="L1602" s="264"/>
      <c r="M1602" s="264"/>
      <c r="N1602" s="260"/>
    </row>
    <row r="1603" hidden="1" spans="1:14">
      <c r="A1603" s="258"/>
      <c r="B1603" s="46" t="s">
        <v>2187</v>
      </c>
      <c r="C1603" s="264">
        <v>301.5</v>
      </c>
      <c r="D1603" s="264">
        <v>301.5</v>
      </c>
      <c r="E1603" s="264">
        <v>301.5</v>
      </c>
      <c r="F1603" s="264"/>
      <c r="G1603" s="264"/>
      <c r="H1603" s="264"/>
      <c r="I1603" s="264"/>
      <c r="J1603" s="264"/>
      <c r="K1603" s="264"/>
      <c r="L1603" s="264"/>
      <c r="M1603" s="264"/>
      <c r="N1603" s="260"/>
    </row>
    <row r="1604" hidden="1" spans="1:14">
      <c r="A1604" s="258"/>
      <c r="B1604" s="46" t="s">
        <v>2188</v>
      </c>
      <c r="C1604" s="262">
        <v>2504.7</v>
      </c>
      <c r="D1604" s="262">
        <v>2504.7</v>
      </c>
      <c r="E1604" s="262">
        <v>2504.7</v>
      </c>
      <c r="F1604" s="262"/>
      <c r="G1604" s="262"/>
      <c r="H1604" s="262"/>
      <c r="I1604" s="262"/>
      <c r="J1604" s="262"/>
      <c r="K1604" s="262"/>
      <c r="L1604" s="262"/>
      <c r="M1604" s="262"/>
      <c r="N1604" s="263"/>
    </row>
    <row r="1605" hidden="1" spans="1:14">
      <c r="A1605" s="258"/>
      <c r="B1605" s="46" t="s">
        <v>2189</v>
      </c>
      <c r="C1605" s="264">
        <v>1.1</v>
      </c>
      <c r="D1605" s="264">
        <v>1.1</v>
      </c>
      <c r="E1605" s="264">
        <v>1.1</v>
      </c>
      <c r="F1605" s="264"/>
      <c r="G1605" s="264"/>
      <c r="H1605" s="264"/>
      <c r="I1605" s="264"/>
      <c r="J1605" s="264"/>
      <c r="K1605" s="264"/>
      <c r="L1605" s="264"/>
      <c r="M1605" s="264"/>
      <c r="N1605" s="260"/>
    </row>
    <row r="1606" hidden="1" spans="1:14">
      <c r="A1606" s="258"/>
      <c r="B1606" s="46" t="s">
        <v>2190</v>
      </c>
      <c r="C1606" s="264">
        <v>244.9</v>
      </c>
      <c r="D1606" s="264">
        <v>244.9</v>
      </c>
      <c r="E1606" s="264">
        <v>220.1</v>
      </c>
      <c r="F1606" s="264">
        <v>24.8</v>
      </c>
      <c r="G1606" s="264"/>
      <c r="H1606" s="264"/>
      <c r="I1606" s="264"/>
      <c r="J1606" s="264"/>
      <c r="K1606" s="264"/>
      <c r="L1606" s="264"/>
      <c r="M1606" s="264"/>
      <c r="N1606" s="260"/>
    </row>
    <row r="1607" hidden="1" spans="1:14">
      <c r="A1607" s="258"/>
      <c r="B1607" s="46" t="s">
        <v>2191</v>
      </c>
      <c r="C1607" s="264">
        <v>34.2</v>
      </c>
      <c r="D1607" s="264">
        <v>34.2</v>
      </c>
      <c r="E1607" s="264">
        <v>34.2</v>
      </c>
      <c r="F1607" s="264"/>
      <c r="G1607" s="264"/>
      <c r="H1607" s="264"/>
      <c r="I1607" s="264"/>
      <c r="J1607" s="264"/>
      <c r="K1607" s="264"/>
      <c r="L1607" s="264"/>
      <c r="M1607" s="264"/>
      <c r="N1607" s="260"/>
    </row>
    <row r="1608" hidden="1" spans="1:14">
      <c r="A1608" s="258"/>
      <c r="B1608" s="46" t="s">
        <v>2192</v>
      </c>
      <c r="C1608" s="264">
        <v>24.1</v>
      </c>
      <c r="D1608" s="264">
        <v>24.1</v>
      </c>
      <c r="E1608" s="264">
        <v>24.1</v>
      </c>
      <c r="F1608" s="264"/>
      <c r="G1608" s="264"/>
      <c r="H1608" s="264"/>
      <c r="I1608" s="264"/>
      <c r="J1608" s="264"/>
      <c r="K1608" s="264"/>
      <c r="L1608" s="264"/>
      <c r="M1608" s="264"/>
      <c r="N1608" s="260"/>
    </row>
    <row r="1609" spans="1:14">
      <c r="A1609" s="258" t="s">
        <v>2193</v>
      </c>
      <c r="B1609" s="46" t="s">
        <v>2194</v>
      </c>
      <c r="C1609" s="264">
        <v>602.2</v>
      </c>
      <c r="D1609" s="264">
        <v>602.2</v>
      </c>
      <c r="E1609" s="264">
        <v>422.2</v>
      </c>
      <c r="F1609" s="264">
        <v>180</v>
      </c>
      <c r="G1609" s="264"/>
      <c r="H1609" s="264"/>
      <c r="I1609" s="264"/>
      <c r="J1609" s="264"/>
      <c r="K1609" s="264"/>
      <c r="L1609" s="264"/>
      <c r="M1609" s="264"/>
      <c r="N1609" s="263" t="s">
        <v>530</v>
      </c>
    </row>
    <row r="1610" hidden="1" spans="1:14">
      <c r="A1610" s="258"/>
      <c r="B1610" s="46" t="s">
        <v>2195</v>
      </c>
      <c r="C1610" s="264">
        <v>99.6</v>
      </c>
      <c r="D1610" s="264">
        <v>99.6</v>
      </c>
      <c r="E1610" s="264">
        <v>26.6</v>
      </c>
      <c r="F1610" s="264">
        <v>73</v>
      </c>
      <c r="G1610" s="264"/>
      <c r="H1610" s="264"/>
      <c r="I1610" s="264"/>
      <c r="J1610" s="264"/>
      <c r="K1610" s="264"/>
      <c r="L1610" s="264"/>
      <c r="M1610" s="264"/>
      <c r="N1610" s="260"/>
    </row>
    <row r="1611" hidden="1" spans="1:14">
      <c r="A1611" s="258"/>
      <c r="B1611" s="46" t="s">
        <v>2196</v>
      </c>
      <c r="C1611" s="264">
        <v>189.1</v>
      </c>
      <c r="D1611" s="264">
        <v>189.1</v>
      </c>
      <c r="E1611" s="264">
        <v>189.1</v>
      </c>
      <c r="F1611" s="264"/>
      <c r="G1611" s="264"/>
      <c r="H1611" s="264"/>
      <c r="I1611" s="264"/>
      <c r="J1611" s="264"/>
      <c r="K1611" s="264"/>
      <c r="L1611" s="264"/>
      <c r="M1611" s="264"/>
      <c r="N1611" s="260"/>
    </row>
    <row r="1612" hidden="1" spans="1:14">
      <c r="A1612" s="258"/>
      <c r="B1612" s="46" t="s">
        <v>2197</v>
      </c>
      <c r="C1612" s="264">
        <v>0</v>
      </c>
      <c r="D1612" s="264">
        <v>0</v>
      </c>
      <c r="E1612" s="264">
        <v>0</v>
      </c>
      <c r="F1612" s="264"/>
      <c r="G1612" s="264"/>
      <c r="H1612" s="264"/>
      <c r="I1612" s="264"/>
      <c r="J1612" s="264"/>
      <c r="K1612" s="264"/>
      <c r="L1612" s="264"/>
      <c r="M1612" s="264"/>
      <c r="N1612" s="260"/>
    </row>
    <row r="1613" hidden="1" spans="1:14">
      <c r="A1613" s="258"/>
      <c r="B1613" s="46" t="s">
        <v>2198</v>
      </c>
      <c r="C1613" s="264">
        <v>39.6</v>
      </c>
      <c r="D1613" s="264">
        <v>39.6</v>
      </c>
      <c r="E1613" s="264">
        <v>39.6</v>
      </c>
      <c r="F1613" s="264"/>
      <c r="G1613" s="264"/>
      <c r="H1613" s="264"/>
      <c r="I1613" s="264"/>
      <c r="J1613" s="264"/>
      <c r="K1613" s="264"/>
      <c r="L1613" s="264"/>
      <c r="M1613" s="264"/>
      <c r="N1613" s="260"/>
    </row>
    <row r="1614" hidden="1" spans="1:14">
      <c r="A1614" s="258"/>
      <c r="B1614" s="46" t="s">
        <v>2199</v>
      </c>
      <c r="C1614" s="264">
        <v>234.6</v>
      </c>
      <c r="D1614" s="264">
        <v>234.6</v>
      </c>
      <c r="E1614" s="264">
        <v>127.6</v>
      </c>
      <c r="F1614" s="264">
        <v>107</v>
      </c>
      <c r="G1614" s="264"/>
      <c r="H1614" s="264"/>
      <c r="I1614" s="264"/>
      <c r="J1614" s="264"/>
      <c r="K1614" s="264"/>
      <c r="L1614" s="264"/>
      <c r="M1614" s="264"/>
      <c r="N1614" s="260"/>
    </row>
    <row r="1615" hidden="1" spans="1:14">
      <c r="A1615" s="258"/>
      <c r="B1615" s="46" t="s">
        <v>2200</v>
      </c>
      <c r="C1615" s="264">
        <v>1</v>
      </c>
      <c r="D1615" s="264">
        <v>1</v>
      </c>
      <c r="E1615" s="264">
        <v>1</v>
      </c>
      <c r="F1615" s="264"/>
      <c r="G1615" s="264"/>
      <c r="H1615" s="264"/>
      <c r="I1615" s="264"/>
      <c r="J1615" s="264"/>
      <c r="K1615" s="264"/>
      <c r="L1615" s="264"/>
      <c r="M1615" s="264"/>
      <c r="N1615" s="260"/>
    </row>
    <row r="1616" hidden="1" spans="1:14">
      <c r="A1616" s="258"/>
      <c r="B1616" s="46" t="s">
        <v>2201</v>
      </c>
      <c r="C1616" s="262">
        <v>5.1</v>
      </c>
      <c r="D1616" s="262">
        <v>5.1</v>
      </c>
      <c r="E1616" s="262">
        <v>5.1</v>
      </c>
      <c r="F1616" s="262"/>
      <c r="G1616" s="262"/>
      <c r="H1616" s="262"/>
      <c r="I1616" s="262"/>
      <c r="J1616" s="262"/>
      <c r="K1616" s="262"/>
      <c r="L1616" s="262"/>
      <c r="M1616" s="262"/>
      <c r="N1616" s="263"/>
    </row>
    <row r="1617" hidden="1" spans="1:14">
      <c r="A1617" s="258"/>
      <c r="B1617" s="46" t="s">
        <v>862</v>
      </c>
      <c r="C1617" s="264">
        <v>14</v>
      </c>
      <c r="D1617" s="264">
        <v>14</v>
      </c>
      <c r="E1617" s="264">
        <v>14</v>
      </c>
      <c r="F1617" s="264"/>
      <c r="G1617" s="264"/>
      <c r="H1617" s="264"/>
      <c r="I1617" s="264"/>
      <c r="J1617" s="264"/>
      <c r="K1617" s="264"/>
      <c r="L1617" s="264"/>
      <c r="M1617" s="264"/>
      <c r="N1617" s="260"/>
    </row>
    <row r="1618" hidden="1" spans="1:14">
      <c r="A1618" s="258"/>
      <c r="B1618" s="46" t="s">
        <v>2202</v>
      </c>
      <c r="C1618" s="264">
        <v>17.2</v>
      </c>
      <c r="D1618" s="264">
        <v>17.2</v>
      </c>
      <c r="E1618" s="264">
        <v>17.2</v>
      </c>
      <c r="F1618" s="264"/>
      <c r="G1618" s="264"/>
      <c r="H1618" s="264"/>
      <c r="I1618" s="264"/>
      <c r="J1618" s="264"/>
      <c r="K1618" s="264"/>
      <c r="L1618" s="264"/>
      <c r="M1618" s="264"/>
      <c r="N1618" s="260"/>
    </row>
    <row r="1619" hidden="1" spans="1:14">
      <c r="A1619" s="258"/>
      <c r="B1619" s="46" t="s">
        <v>2203</v>
      </c>
      <c r="C1619" s="264">
        <v>1.9</v>
      </c>
      <c r="D1619" s="264">
        <v>1.9</v>
      </c>
      <c r="E1619" s="264">
        <v>1.9</v>
      </c>
      <c r="F1619" s="264"/>
      <c r="G1619" s="264"/>
      <c r="H1619" s="264"/>
      <c r="I1619" s="264"/>
      <c r="J1619" s="264"/>
      <c r="K1619" s="264"/>
      <c r="L1619" s="264"/>
      <c r="M1619" s="264"/>
      <c r="N1619" s="260"/>
    </row>
    <row r="1620" spans="1:14">
      <c r="A1620" s="258" t="s">
        <v>2204</v>
      </c>
      <c r="B1620" s="46" t="s">
        <v>2205</v>
      </c>
      <c r="C1620" s="264">
        <v>1573.2</v>
      </c>
      <c r="D1620" s="264">
        <v>1573.2</v>
      </c>
      <c r="E1620" s="264">
        <v>1573.2</v>
      </c>
      <c r="F1620" s="264"/>
      <c r="G1620" s="264"/>
      <c r="H1620" s="264"/>
      <c r="I1620" s="264"/>
      <c r="J1620" s="264"/>
      <c r="K1620" s="264"/>
      <c r="L1620" s="264"/>
      <c r="M1620" s="264"/>
      <c r="N1620" s="263" t="s">
        <v>530</v>
      </c>
    </row>
    <row r="1621" hidden="1" spans="1:14">
      <c r="A1621" s="258"/>
      <c r="B1621" s="46" t="s">
        <v>2206</v>
      </c>
      <c r="C1621" s="264">
        <v>115.7</v>
      </c>
      <c r="D1621" s="264">
        <v>115.7</v>
      </c>
      <c r="E1621" s="264">
        <v>115.7</v>
      </c>
      <c r="F1621" s="264"/>
      <c r="G1621" s="264"/>
      <c r="H1621" s="264"/>
      <c r="I1621" s="264"/>
      <c r="J1621" s="264"/>
      <c r="K1621" s="264"/>
      <c r="L1621" s="264"/>
      <c r="M1621" s="264"/>
      <c r="N1621" s="260"/>
    </row>
    <row r="1622" hidden="1" spans="1:14">
      <c r="A1622" s="258"/>
      <c r="B1622" s="46" t="s">
        <v>2207</v>
      </c>
      <c r="C1622" s="264">
        <v>4.1</v>
      </c>
      <c r="D1622" s="264">
        <v>4.1</v>
      </c>
      <c r="E1622" s="264">
        <v>4.1</v>
      </c>
      <c r="F1622" s="264"/>
      <c r="G1622" s="264"/>
      <c r="H1622" s="264"/>
      <c r="I1622" s="264"/>
      <c r="J1622" s="264"/>
      <c r="K1622" s="264"/>
      <c r="L1622" s="264"/>
      <c r="M1622" s="264"/>
      <c r="N1622" s="260"/>
    </row>
    <row r="1623" hidden="1" spans="1:14">
      <c r="A1623" s="258"/>
      <c r="B1623" s="46" t="s">
        <v>862</v>
      </c>
      <c r="C1623" s="264">
        <v>51.8</v>
      </c>
      <c r="D1623" s="264">
        <v>51.8</v>
      </c>
      <c r="E1623" s="264">
        <v>51.8</v>
      </c>
      <c r="F1623" s="264"/>
      <c r="G1623" s="264"/>
      <c r="H1623" s="264"/>
      <c r="I1623" s="264"/>
      <c r="J1623" s="264"/>
      <c r="K1623" s="264"/>
      <c r="L1623" s="264"/>
      <c r="M1623" s="264"/>
      <c r="N1623" s="260"/>
    </row>
    <row r="1624" hidden="1" spans="1:14">
      <c r="A1624" s="258"/>
      <c r="B1624" s="46" t="s">
        <v>2208</v>
      </c>
      <c r="C1624" s="264">
        <v>3.7</v>
      </c>
      <c r="D1624" s="264">
        <v>3.7</v>
      </c>
      <c r="E1624" s="264">
        <v>3.7</v>
      </c>
      <c r="F1624" s="264"/>
      <c r="G1624" s="264"/>
      <c r="H1624" s="264"/>
      <c r="I1624" s="264"/>
      <c r="J1624" s="264"/>
      <c r="K1624" s="264"/>
      <c r="L1624" s="264"/>
      <c r="M1624" s="264"/>
      <c r="N1624" s="260"/>
    </row>
    <row r="1625" hidden="1" spans="1:14">
      <c r="A1625" s="258"/>
      <c r="B1625" s="46" t="s">
        <v>865</v>
      </c>
      <c r="C1625" s="264">
        <v>2</v>
      </c>
      <c r="D1625" s="264">
        <v>2</v>
      </c>
      <c r="E1625" s="264">
        <v>2</v>
      </c>
      <c r="F1625" s="264"/>
      <c r="G1625" s="264"/>
      <c r="H1625" s="264"/>
      <c r="I1625" s="264"/>
      <c r="J1625" s="264"/>
      <c r="K1625" s="264"/>
      <c r="L1625" s="264"/>
      <c r="M1625" s="264"/>
      <c r="N1625" s="260"/>
    </row>
    <row r="1626" hidden="1" spans="1:14">
      <c r="A1626" s="258"/>
      <c r="B1626" s="46" t="s">
        <v>2209</v>
      </c>
      <c r="C1626" s="264">
        <v>964.2</v>
      </c>
      <c r="D1626" s="264">
        <v>964.2</v>
      </c>
      <c r="E1626" s="264">
        <v>964.2</v>
      </c>
      <c r="F1626" s="264"/>
      <c r="G1626" s="264"/>
      <c r="H1626" s="264"/>
      <c r="I1626" s="264"/>
      <c r="J1626" s="264"/>
      <c r="K1626" s="264"/>
      <c r="L1626" s="264"/>
      <c r="M1626" s="264"/>
      <c r="N1626" s="260"/>
    </row>
    <row r="1627" hidden="1" spans="1:14">
      <c r="A1627" s="258"/>
      <c r="B1627" s="46" t="s">
        <v>2210</v>
      </c>
      <c r="C1627" s="264">
        <v>250.8</v>
      </c>
      <c r="D1627" s="264">
        <v>250.8</v>
      </c>
      <c r="E1627" s="264">
        <v>250.8</v>
      </c>
      <c r="F1627" s="264"/>
      <c r="G1627" s="264"/>
      <c r="H1627" s="264"/>
      <c r="I1627" s="264"/>
      <c r="J1627" s="264"/>
      <c r="K1627" s="264"/>
      <c r="L1627" s="264"/>
      <c r="M1627" s="264"/>
      <c r="N1627" s="260"/>
    </row>
    <row r="1628" hidden="1" spans="1:14">
      <c r="A1628" s="258"/>
      <c r="B1628" s="46" t="s">
        <v>2211</v>
      </c>
      <c r="C1628" s="264">
        <v>12.8</v>
      </c>
      <c r="D1628" s="264">
        <v>12.8</v>
      </c>
      <c r="E1628" s="264">
        <v>12.8</v>
      </c>
      <c r="F1628" s="264"/>
      <c r="G1628" s="264"/>
      <c r="H1628" s="264"/>
      <c r="I1628" s="264"/>
      <c r="J1628" s="264"/>
      <c r="K1628" s="264"/>
      <c r="L1628" s="264"/>
      <c r="M1628" s="264"/>
      <c r="N1628" s="260"/>
    </row>
    <row r="1629" hidden="1" spans="1:14">
      <c r="A1629" s="258"/>
      <c r="B1629" s="46" t="s">
        <v>2212</v>
      </c>
      <c r="C1629" s="264">
        <v>168.2</v>
      </c>
      <c r="D1629" s="264">
        <v>168.2</v>
      </c>
      <c r="E1629" s="264">
        <v>168.2</v>
      </c>
      <c r="F1629" s="264"/>
      <c r="G1629" s="264"/>
      <c r="H1629" s="264"/>
      <c r="I1629" s="264"/>
      <c r="J1629" s="264"/>
      <c r="K1629" s="264"/>
      <c r="L1629" s="264"/>
      <c r="M1629" s="264"/>
      <c r="N1629" s="260"/>
    </row>
    <row r="1630" spans="1:14">
      <c r="A1630" s="258" t="s">
        <v>2213</v>
      </c>
      <c r="B1630" s="46" t="s">
        <v>2214</v>
      </c>
      <c r="C1630" s="262">
        <v>2679</v>
      </c>
      <c r="D1630" s="262">
        <v>2679</v>
      </c>
      <c r="E1630" s="262">
        <v>2679</v>
      </c>
      <c r="F1630" s="262"/>
      <c r="G1630" s="262"/>
      <c r="H1630" s="262"/>
      <c r="I1630" s="262"/>
      <c r="J1630" s="262"/>
      <c r="K1630" s="262"/>
      <c r="L1630" s="262"/>
      <c r="M1630" s="262"/>
      <c r="N1630" s="263" t="s">
        <v>530</v>
      </c>
    </row>
    <row r="1631" hidden="1" spans="1:14">
      <c r="A1631" s="258"/>
      <c r="B1631" s="46" t="s">
        <v>2215</v>
      </c>
      <c r="C1631" s="264">
        <v>212.8</v>
      </c>
      <c r="D1631" s="264">
        <v>212.8</v>
      </c>
      <c r="E1631" s="264">
        <v>212.8</v>
      </c>
      <c r="F1631" s="264"/>
      <c r="G1631" s="264"/>
      <c r="H1631" s="264"/>
      <c r="I1631" s="264"/>
      <c r="J1631" s="264"/>
      <c r="K1631" s="264"/>
      <c r="L1631" s="264"/>
      <c r="M1631" s="264"/>
      <c r="N1631" s="260"/>
    </row>
    <row r="1632" hidden="1" spans="1:14">
      <c r="A1632" s="258"/>
      <c r="B1632" s="46" t="s">
        <v>2216</v>
      </c>
      <c r="C1632" s="264">
        <v>202</v>
      </c>
      <c r="D1632" s="264">
        <v>202</v>
      </c>
      <c r="E1632" s="264">
        <v>202</v>
      </c>
      <c r="F1632" s="264"/>
      <c r="G1632" s="264"/>
      <c r="H1632" s="264"/>
      <c r="I1632" s="264"/>
      <c r="J1632" s="264"/>
      <c r="K1632" s="264"/>
      <c r="L1632" s="264"/>
      <c r="M1632" s="264"/>
      <c r="N1632" s="260"/>
    </row>
    <row r="1633" hidden="1" spans="1:14">
      <c r="A1633" s="258"/>
      <c r="B1633" s="46" t="s">
        <v>2217</v>
      </c>
      <c r="C1633" s="264">
        <v>439.1</v>
      </c>
      <c r="D1633" s="264">
        <v>439.1</v>
      </c>
      <c r="E1633" s="264">
        <v>439.1</v>
      </c>
      <c r="F1633" s="264"/>
      <c r="G1633" s="264"/>
      <c r="H1633" s="264"/>
      <c r="I1633" s="264"/>
      <c r="J1633" s="264"/>
      <c r="K1633" s="264"/>
      <c r="L1633" s="264"/>
      <c r="M1633" s="264"/>
      <c r="N1633" s="260"/>
    </row>
    <row r="1634" hidden="1" spans="1:14">
      <c r="A1634" s="258"/>
      <c r="B1634" s="46" t="s">
        <v>2218</v>
      </c>
      <c r="C1634" s="264">
        <v>0.3</v>
      </c>
      <c r="D1634" s="264">
        <v>0.3</v>
      </c>
      <c r="E1634" s="264">
        <v>0.3</v>
      </c>
      <c r="F1634" s="264"/>
      <c r="G1634" s="264"/>
      <c r="H1634" s="264"/>
      <c r="I1634" s="264"/>
      <c r="J1634" s="264"/>
      <c r="K1634" s="264"/>
      <c r="L1634" s="264"/>
      <c r="M1634" s="264"/>
      <c r="N1634" s="260"/>
    </row>
    <row r="1635" hidden="1" spans="1:14">
      <c r="A1635" s="258"/>
      <c r="B1635" s="46" t="s">
        <v>865</v>
      </c>
      <c r="C1635" s="264">
        <v>4</v>
      </c>
      <c r="D1635" s="264">
        <v>4</v>
      </c>
      <c r="E1635" s="264">
        <v>4</v>
      </c>
      <c r="F1635" s="264"/>
      <c r="G1635" s="264"/>
      <c r="H1635" s="264"/>
      <c r="I1635" s="264"/>
      <c r="J1635" s="264"/>
      <c r="K1635" s="264"/>
      <c r="L1635" s="264"/>
      <c r="M1635" s="264"/>
      <c r="N1635" s="260"/>
    </row>
    <row r="1636" hidden="1" spans="1:14">
      <c r="A1636" s="258"/>
      <c r="B1636" s="46" t="s">
        <v>2219</v>
      </c>
      <c r="C1636" s="264">
        <v>6.8</v>
      </c>
      <c r="D1636" s="264">
        <v>6.8</v>
      </c>
      <c r="E1636" s="264">
        <v>6.8</v>
      </c>
      <c r="F1636" s="264"/>
      <c r="G1636" s="264"/>
      <c r="H1636" s="264"/>
      <c r="I1636" s="264"/>
      <c r="J1636" s="264"/>
      <c r="K1636" s="264"/>
      <c r="L1636" s="264"/>
      <c r="M1636" s="264"/>
      <c r="N1636" s="260"/>
    </row>
    <row r="1637" hidden="1" spans="1:14">
      <c r="A1637" s="258"/>
      <c r="B1637" s="46" t="s">
        <v>2220</v>
      </c>
      <c r="C1637" s="264">
        <v>12.2</v>
      </c>
      <c r="D1637" s="264">
        <v>12.2</v>
      </c>
      <c r="E1637" s="264">
        <v>12.2</v>
      </c>
      <c r="F1637" s="264"/>
      <c r="G1637" s="264"/>
      <c r="H1637" s="264"/>
      <c r="I1637" s="264"/>
      <c r="J1637" s="264"/>
      <c r="K1637" s="264"/>
      <c r="L1637" s="264"/>
      <c r="M1637" s="264"/>
      <c r="N1637" s="260"/>
    </row>
    <row r="1638" hidden="1" spans="1:14">
      <c r="A1638" s="258"/>
      <c r="B1638" s="46" t="s">
        <v>2221</v>
      </c>
      <c r="C1638" s="264">
        <v>1683.7</v>
      </c>
      <c r="D1638" s="264">
        <v>1683.7</v>
      </c>
      <c r="E1638" s="264">
        <v>1683.7</v>
      </c>
      <c r="F1638" s="264"/>
      <c r="G1638" s="264"/>
      <c r="H1638" s="264"/>
      <c r="I1638" s="264"/>
      <c r="J1638" s="264"/>
      <c r="K1638" s="264"/>
      <c r="L1638" s="264"/>
      <c r="M1638" s="264"/>
      <c r="N1638" s="260"/>
    </row>
    <row r="1639" hidden="1" spans="1:14">
      <c r="A1639" s="258"/>
      <c r="B1639" s="46" t="s">
        <v>862</v>
      </c>
      <c r="C1639" s="264">
        <v>95.3</v>
      </c>
      <c r="D1639" s="264">
        <v>95.3</v>
      </c>
      <c r="E1639" s="264">
        <v>95.3</v>
      </c>
      <c r="F1639" s="264"/>
      <c r="G1639" s="264"/>
      <c r="H1639" s="264"/>
      <c r="I1639" s="264"/>
      <c r="J1639" s="264"/>
      <c r="K1639" s="264"/>
      <c r="L1639" s="264"/>
      <c r="M1639" s="264"/>
      <c r="N1639" s="260"/>
    </row>
    <row r="1640" hidden="1" spans="1:14">
      <c r="A1640" s="258"/>
      <c r="B1640" s="46" t="s">
        <v>2222</v>
      </c>
      <c r="C1640" s="264">
        <v>22.6</v>
      </c>
      <c r="D1640" s="264">
        <v>22.6</v>
      </c>
      <c r="E1640" s="264">
        <v>22.6</v>
      </c>
      <c r="F1640" s="264"/>
      <c r="G1640" s="264"/>
      <c r="H1640" s="264"/>
      <c r="I1640" s="264"/>
      <c r="J1640" s="264"/>
      <c r="K1640" s="264"/>
      <c r="L1640" s="264"/>
      <c r="M1640" s="264"/>
      <c r="N1640" s="260"/>
    </row>
    <row r="1641" spans="1:14">
      <c r="A1641" s="258" t="s">
        <v>2223</v>
      </c>
      <c r="B1641" s="46" t="s">
        <v>718</v>
      </c>
      <c r="C1641" s="264">
        <v>1426.3</v>
      </c>
      <c r="D1641" s="264">
        <v>1426.3</v>
      </c>
      <c r="E1641" s="264">
        <v>1426.3</v>
      </c>
      <c r="F1641" s="264"/>
      <c r="G1641" s="264"/>
      <c r="H1641" s="264"/>
      <c r="I1641" s="264"/>
      <c r="J1641" s="264"/>
      <c r="K1641" s="264"/>
      <c r="L1641" s="264"/>
      <c r="M1641" s="264"/>
      <c r="N1641" s="263" t="s">
        <v>530</v>
      </c>
    </row>
    <row r="1642" hidden="1" spans="1:14">
      <c r="A1642" s="258"/>
      <c r="B1642" s="46" t="s">
        <v>2224</v>
      </c>
      <c r="C1642" s="262">
        <v>966.8</v>
      </c>
      <c r="D1642" s="262">
        <v>966.8</v>
      </c>
      <c r="E1642" s="262">
        <v>966.8</v>
      </c>
      <c r="F1642" s="262"/>
      <c r="G1642" s="262"/>
      <c r="H1642" s="262"/>
      <c r="I1642" s="262"/>
      <c r="J1642" s="262"/>
      <c r="K1642" s="262"/>
      <c r="L1642" s="262"/>
      <c r="M1642" s="262"/>
      <c r="N1642" s="263"/>
    </row>
    <row r="1643" hidden="1" spans="1:14">
      <c r="A1643" s="258"/>
      <c r="B1643" s="46" t="s">
        <v>2225</v>
      </c>
      <c r="C1643" s="264">
        <v>116</v>
      </c>
      <c r="D1643" s="264">
        <v>116</v>
      </c>
      <c r="E1643" s="264">
        <v>116</v>
      </c>
      <c r="F1643" s="264"/>
      <c r="G1643" s="264"/>
      <c r="H1643" s="264"/>
      <c r="I1643" s="264"/>
      <c r="J1643" s="264"/>
      <c r="K1643" s="264"/>
      <c r="L1643" s="264"/>
      <c r="M1643" s="264"/>
      <c r="N1643" s="260"/>
    </row>
    <row r="1644" hidden="1" spans="1:14">
      <c r="A1644" s="258"/>
      <c r="B1644" s="46" t="s">
        <v>2226</v>
      </c>
      <c r="C1644" s="264">
        <v>225.4</v>
      </c>
      <c r="D1644" s="264">
        <v>225.4</v>
      </c>
      <c r="E1644" s="264">
        <v>225.4</v>
      </c>
      <c r="F1644" s="264"/>
      <c r="G1644" s="264"/>
      <c r="H1644" s="264"/>
      <c r="I1644" s="264"/>
      <c r="J1644" s="264"/>
      <c r="K1644" s="264"/>
      <c r="L1644" s="264"/>
      <c r="M1644" s="264"/>
      <c r="N1644" s="260"/>
    </row>
    <row r="1645" hidden="1" spans="1:14">
      <c r="A1645" s="258"/>
      <c r="B1645" s="46" t="s">
        <v>2227</v>
      </c>
      <c r="C1645" s="264">
        <v>105.9</v>
      </c>
      <c r="D1645" s="264">
        <v>105.9</v>
      </c>
      <c r="E1645" s="264">
        <v>105.9</v>
      </c>
      <c r="F1645" s="264"/>
      <c r="G1645" s="264"/>
      <c r="H1645" s="264"/>
      <c r="I1645" s="264"/>
      <c r="J1645" s="264"/>
      <c r="K1645" s="264"/>
      <c r="L1645" s="264"/>
      <c r="M1645" s="264"/>
      <c r="N1645" s="260"/>
    </row>
    <row r="1646" hidden="1" spans="1:14">
      <c r="A1646" s="258"/>
      <c r="B1646" s="46" t="s">
        <v>2228</v>
      </c>
      <c r="C1646" s="264">
        <v>12.2</v>
      </c>
      <c r="D1646" s="264">
        <v>12.2</v>
      </c>
      <c r="E1646" s="264">
        <v>12.2</v>
      </c>
      <c r="F1646" s="264"/>
      <c r="G1646" s="264"/>
      <c r="H1646" s="264"/>
      <c r="I1646" s="264"/>
      <c r="J1646" s="264"/>
      <c r="K1646" s="264"/>
      <c r="L1646" s="264"/>
      <c r="M1646" s="264"/>
      <c r="N1646" s="260"/>
    </row>
    <row r="1647" spans="1:14">
      <c r="A1647" s="258" t="s">
        <v>2229</v>
      </c>
      <c r="B1647" s="46" t="s">
        <v>719</v>
      </c>
      <c r="C1647" s="264">
        <v>2522.5</v>
      </c>
      <c r="D1647" s="264">
        <v>2522.5</v>
      </c>
      <c r="E1647" s="264">
        <v>2522.5</v>
      </c>
      <c r="F1647" s="264"/>
      <c r="G1647" s="264"/>
      <c r="H1647" s="264"/>
      <c r="I1647" s="264"/>
      <c r="J1647" s="264"/>
      <c r="K1647" s="264"/>
      <c r="L1647" s="264"/>
      <c r="M1647" s="264"/>
      <c r="N1647" s="263" t="s">
        <v>530</v>
      </c>
    </row>
    <row r="1648" hidden="1" spans="1:14">
      <c r="A1648" s="258"/>
      <c r="B1648" s="46" t="s">
        <v>2230</v>
      </c>
      <c r="C1648" s="264">
        <v>377.4</v>
      </c>
      <c r="D1648" s="264">
        <v>377.4</v>
      </c>
      <c r="E1648" s="264">
        <v>377.4</v>
      </c>
      <c r="F1648" s="264"/>
      <c r="G1648" s="264"/>
      <c r="H1648" s="264"/>
      <c r="I1648" s="264"/>
      <c r="J1648" s="264"/>
      <c r="K1648" s="264"/>
      <c r="L1648" s="264"/>
      <c r="M1648" s="264"/>
      <c r="N1648" s="260"/>
    </row>
    <row r="1649" hidden="1" spans="1:14">
      <c r="A1649" s="258"/>
      <c r="B1649" s="46" t="s">
        <v>2231</v>
      </c>
      <c r="C1649" s="264">
        <v>1.4</v>
      </c>
      <c r="D1649" s="264">
        <v>1.4</v>
      </c>
      <c r="E1649" s="264">
        <v>1.4</v>
      </c>
      <c r="F1649" s="264"/>
      <c r="G1649" s="264"/>
      <c r="H1649" s="264"/>
      <c r="I1649" s="264"/>
      <c r="J1649" s="264"/>
      <c r="K1649" s="264"/>
      <c r="L1649" s="264"/>
      <c r="M1649" s="264"/>
      <c r="N1649" s="260"/>
    </row>
    <row r="1650" hidden="1" spans="1:14">
      <c r="A1650" s="258"/>
      <c r="B1650" s="46" t="s">
        <v>2232</v>
      </c>
      <c r="C1650" s="264">
        <v>192.4</v>
      </c>
      <c r="D1650" s="264">
        <v>192.4</v>
      </c>
      <c r="E1650" s="264">
        <v>192.4</v>
      </c>
      <c r="F1650" s="264"/>
      <c r="G1650" s="264"/>
      <c r="H1650" s="264"/>
      <c r="I1650" s="264"/>
      <c r="J1650" s="264"/>
      <c r="K1650" s="264"/>
      <c r="L1650" s="264"/>
      <c r="M1650" s="264"/>
      <c r="N1650" s="260"/>
    </row>
    <row r="1651" hidden="1" spans="1:14">
      <c r="A1651" s="258"/>
      <c r="B1651" s="46" t="s">
        <v>2233</v>
      </c>
      <c r="C1651" s="264">
        <v>1</v>
      </c>
      <c r="D1651" s="264">
        <v>1</v>
      </c>
      <c r="E1651" s="264">
        <v>1</v>
      </c>
      <c r="F1651" s="264"/>
      <c r="G1651" s="264"/>
      <c r="H1651" s="264"/>
      <c r="I1651" s="264"/>
      <c r="J1651" s="264"/>
      <c r="K1651" s="264"/>
      <c r="L1651" s="264"/>
      <c r="M1651" s="264"/>
      <c r="N1651" s="260"/>
    </row>
    <row r="1652" hidden="1" spans="1:14">
      <c r="A1652" s="258"/>
      <c r="B1652" s="46" t="s">
        <v>862</v>
      </c>
      <c r="C1652" s="264">
        <v>19.5</v>
      </c>
      <c r="D1652" s="264">
        <v>19.5</v>
      </c>
      <c r="E1652" s="264">
        <v>19.5</v>
      </c>
      <c r="F1652" s="264"/>
      <c r="G1652" s="264"/>
      <c r="H1652" s="264"/>
      <c r="I1652" s="264"/>
      <c r="J1652" s="264"/>
      <c r="K1652" s="264"/>
      <c r="L1652" s="264"/>
      <c r="M1652" s="264"/>
      <c r="N1652" s="260"/>
    </row>
    <row r="1653" hidden="1" spans="1:14">
      <c r="A1653" s="258"/>
      <c r="B1653" s="46" t="s">
        <v>2234</v>
      </c>
      <c r="C1653" s="262">
        <v>0.1</v>
      </c>
      <c r="D1653" s="262">
        <v>0.1</v>
      </c>
      <c r="E1653" s="262">
        <v>0.1</v>
      </c>
      <c r="F1653" s="262"/>
      <c r="G1653" s="262"/>
      <c r="H1653" s="262"/>
      <c r="I1653" s="262"/>
      <c r="J1653" s="262"/>
      <c r="K1653" s="262"/>
      <c r="L1653" s="262"/>
      <c r="M1653" s="262"/>
      <c r="N1653" s="263"/>
    </row>
    <row r="1654" hidden="1" spans="1:14">
      <c r="A1654" s="258"/>
      <c r="B1654" s="46" t="s">
        <v>2235</v>
      </c>
      <c r="C1654" s="264">
        <v>1603.7</v>
      </c>
      <c r="D1654" s="264">
        <v>1603.7</v>
      </c>
      <c r="E1654" s="264">
        <v>1603.7</v>
      </c>
      <c r="F1654" s="264"/>
      <c r="G1654" s="264"/>
      <c r="H1654" s="264"/>
      <c r="I1654" s="264"/>
      <c r="J1654" s="264"/>
      <c r="K1654" s="264"/>
      <c r="L1654" s="264"/>
      <c r="M1654" s="264"/>
      <c r="N1654" s="260"/>
    </row>
    <row r="1655" hidden="1" spans="1:14">
      <c r="A1655" s="258"/>
      <c r="B1655" s="46" t="s">
        <v>2236</v>
      </c>
      <c r="C1655" s="264">
        <v>306.9</v>
      </c>
      <c r="D1655" s="264">
        <v>306.9</v>
      </c>
      <c r="E1655" s="264">
        <v>306.9</v>
      </c>
      <c r="F1655" s="264"/>
      <c r="G1655" s="264"/>
      <c r="H1655" s="264"/>
      <c r="I1655" s="264"/>
      <c r="J1655" s="264"/>
      <c r="K1655" s="264"/>
      <c r="L1655" s="264"/>
      <c r="M1655" s="264"/>
      <c r="N1655" s="260"/>
    </row>
    <row r="1656" hidden="1" spans="1:14">
      <c r="A1656" s="258"/>
      <c r="B1656" s="46" t="s">
        <v>2237</v>
      </c>
      <c r="C1656" s="264">
        <v>20.1</v>
      </c>
      <c r="D1656" s="264">
        <v>20.1</v>
      </c>
      <c r="E1656" s="264">
        <v>20.1</v>
      </c>
      <c r="F1656" s="264"/>
      <c r="G1656" s="264"/>
      <c r="H1656" s="264"/>
      <c r="I1656" s="264"/>
      <c r="J1656" s="264"/>
      <c r="K1656" s="264"/>
      <c r="L1656" s="264"/>
      <c r="M1656" s="264"/>
      <c r="N1656" s="260"/>
    </row>
    <row r="1657" spans="1:14">
      <c r="A1657" s="258" t="s">
        <v>2238</v>
      </c>
      <c r="B1657" s="46" t="s">
        <v>720</v>
      </c>
      <c r="C1657" s="264">
        <v>5094.7</v>
      </c>
      <c r="D1657" s="264">
        <v>5094.7</v>
      </c>
      <c r="E1657" s="264">
        <v>5094.7</v>
      </c>
      <c r="F1657" s="264"/>
      <c r="G1657" s="264"/>
      <c r="H1657" s="264"/>
      <c r="I1657" s="264"/>
      <c r="J1657" s="264"/>
      <c r="K1657" s="264"/>
      <c r="L1657" s="264"/>
      <c r="M1657" s="264"/>
      <c r="N1657" s="263" t="s">
        <v>530</v>
      </c>
    </row>
    <row r="1658" hidden="1" spans="1:14">
      <c r="A1658" s="258"/>
      <c r="B1658" s="46" t="s">
        <v>2239</v>
      </c>
      <c r="C1658" s="264">
        <v>519.4</v>
      </c>
      <c r="D1658" s="264">
        <v>519.4</v>
      </c>
      <c r="E1658" s="264">
        <v>519.4</v>
      </c>
      <c r="F1658" s="264"/>
      <c r="G1658" s="264"/>
      <c r="H1658" s="264"/>
      <c r="I1658" s="264"/>
      <c r="J1658" s="264"/>
      <c r="K1658" s="264"/>
      <c r="L1658" s="264"/>
      <c r="M1658" s="264"/>
      <c r="N1658" s="260"/>
    </row>
    <row r="1659" hidden="1" spans="1:14">
      <c r="A1659" s="258"/>
      <c r="B1659" s="46" t="s">
        <v>2240</v>
      </c>
      <c r="C1659" s="264">
        <v>0.2</v>
      </c>
      <c r="D1659" s="264">
        <v>0.2</v>
      </c>
      <c r="E1659" s="264">
        <v>0.2</v>
      </c>
      <c r="F1659" s="264"/>
      <c r="G1659" s="264"/>
      <c r="H1659" s="264"/>
      <c r="I1659" s="264"/>
      <c r="J1659" s="264"/>
      <c r="K1659" s="264"/>
      <c r="L1659" s="264"/>
      <c r="M1659" s="264"/>
      <c r="N1659" s="260"/>
    </row>
    <row r="1660" hidden="1" spans="1:14">
      <c r="A1660" s="258"/>
      <c r="B1660" s="46" t="s">
        <v>865</v>
      </c>
      <c r="C1660" s="264">
        <v>2</v>
      </c>
      <c r="D1660" s="264">
        <v>2</v>
      </c>
      <c r="E1660" s="264">
        <v>2</v>
      </c>
      <c r="F1660" s="264"/>
      <c r="G1660" s="264"/>
      <c r="H1660" s="264"/>
      <c r="I1660" s="264"/>
      <c r="J1660" s="264"/>
      <c r="K1660" s="264"/>
      <c r="L1660" s="264"/>
      <c r="M1660" s="264"/>
      <c r="N1660" s="260"/>
    </row>
    <row r="1661" hidden="1" spans="1:14">
      <c r="A1661" s="258"/>
      <c r="B1661" s="46" t="s">
        <v>2241</v>
      </c>
      <c r="C1661" s="264">
        <v>3343.1</v>
      </c>
      <c r="D1661" s="264">
        <v>3343.1</v>
      </c>
      <c r="E1661" s="264">
        <v>3343.1</v>
      </c>
      <c r="F1661" s="264"/>
      <c r="G1661" s="264"/>
      <c r="H1661" s="264"/>
      <c r="I1661" s="264"/>
      <c r="J1661" s="264"/>
      <c r="K1661" s="264"/>
      <c r="L1661" s="264"/>
      <c r="M1661" s="264"/>
      <c r="N1661" s="260"/>
    </row>
    <row r="1662" hidden="1" spans="1:14">
      <c r="A1662" s="258"/>
      <c r="B1662" s="46" t="s">
        <v>2242</v>
      </c>
      <c r="C1662" s="264">
        <v>401.2</v>
      </c>
      <c r="D1662" s="264">
        <v>401.2</v>
      </c>
      <c r="E1662" s="264">
        <v>401.2</v>
      </c>
      <c r="F1662" s="264"/>
      <c r="G1662" s="264"/>
      <c r="H1662" s="264"/>
      <c r="I1662" s="264"/>
      <c r="J1662" s="264"/>
      <c r="K1662" s="264"/>
      <c r="L1662" s="264"/>
      <c r="M1662" s="264"/>
      <c r="N1662" s="260"/>
    </row>
    <row r="1663" hidden="1" spans="1:14">
      <c r="A1663" s="258"/>
      <c r="B1663" s="46" t="s">
        <v>2243</v>
      </c>
      <c r="C1663" s="264">
        <v>781.3</v>
      </c>
      <c r="D1663" s="264">
        <v>781.3</v>
      </c>
      <c r="E1663" s="264">
        <v>781.3</v>
      </c>
      <c r="F1663" s="264"/>
      <c r="G1663" s="264"/>
      <c r="H1663" s="264"/>
      <c r="I1663" s="264"/>
      <c r="J1663" s="264"/>
      <c r="K1663" s="264"/>
      <c r="L1663" s="264"/>
      <c r="M1663" s="264"/>
      <c r="N1663" s="260"/>
    </row>
    <row r="1664" hidden="1" spans="1:14">
      <c r="A1664" s="258"/>
      <c r="B1664" s="46" t="s">
        <v>2244</v>
      </c>
      <c r="C1664" s="264">
        <v>2</v>
      </c>
      <c r="D1664" s="264">
        <v>2</v>
      </c>
      <c r="E1664" s="264">
        <v>2</v>
      </c>
      <c r="F1664" s="264"/>
      <c r="G1664" s="264"/>
      <c r="H1664" s="264"/>
      <c r="I1664" s="264"/>
      <c r="J1664" s="264"/>
      <c r="K1664" s="264"/>
      <c r="L1664" s="264"/>
      <c r="M1664" s="264"/>
      <c r="N1664" s="260"/>
    </row>
    <row r="1665" hidden="1" spans="1:14">
      <c r="A1665" s="258"/>
      <c r="B1665" s="46" t="s">
        <v>862</v>
      </c>
      <c r="C1665" s="262">
        <v>2.8</v>
      </c>
      <c r="D1665" s="262">
        <v>2.8</v>
      </c>
      <c r="E1665" s="262">
        <v>2.8</v>
      </c>
      <c r="F1665" s="262"/>
      <c r="G1665" s="262"/>
      <c r="H1665" s="262"/>
      <c r="I1665" s="262"/>
      <c r="J1665" s="262"/>
      <c r="K1665" s="262"/>
      <c r="L1665" s="262"/>
      <c r="M1665" s="262"/>
      <c r="N1665" s="263"/>
    </row>
    <row r="1666" hidden="1" spans="1:14">
      <c r="A1666" s="258"/>
      <c r="B1666" s="46" t="s">
        <v>2245</v>
      </c>
      <c r="C1666" s="264">
        <v>42.7</v>
      </c>
      <c r="D1666" s="264">
        <v>42.7</v>
      </c>
      <c r="E1666" s="264">
        <v>42.7</v>
      </c>
      <c r="F1666" s="264"/>
      <c r="G1666" s="264"/>
      <c r="H1666" s="264"/>
      <c r="I1666" s="264"/>
      <c r="J1666" s="264"/>
      <c r="K1666" s="264"/>
      <c r="L1666" s="264"/>
      <c r="M1666" s="264"/>
      <c r="N1666" s="260"/>
    </row>
    <row r="1667" spans="1:14">
      <c r="A1667" s="258" t="s">
        <v>2246</v>
      </c>
      <c r="B1667" s="46" t="s">
        <v>721</v>
      </c>
      <c r="C1667" s="264">
        <v>4350.4</v>
      </c>
      <c r="D1667" s="264">
        <v>4350.4</v>
      </c>
      <c r="E1667" s="264">
        <v>4350.4</v>
      </c>
      <c r="F1667" s="264"/>
      <c r="G1667" s="264"/>
      <c r="H1667" s="264"/>
      <c r="I1667" s="264"/>
      <c r="J1667" s="264"/>
      <c r="K1667" s="264"/>
      <c r="L1667" s="264"/>
      <c r="M1667" s="264"/>
      <c r="N1667" s="263" t="s">
        <v>530</v>
      </c>
    </row>
    <row r="1668" hidden="1" spans="1:14">
      <c r="A1668" s="258"/>
      <c r="B1668" s="46" t="s">
        <v>2247</v>
      </c>
      <c r="C1668" s="264">
        <v>1.1</v>
      </c>
      <c r="D1668" s="264">
        <v>1.1</v>
      </c>
      <c r="E1668" s="264">
        <v>1.1</v>
      </c>
      <c r="F1668" s="264"/>
      <c r="G1668" s="264"/>
      <c r="H1668" s="264"/>
      <c r="I1668" s="264"/>
      <c r="J1668" s="264"/>
      <c r="K1668" s="264"/>
      <c r="L1668" s="264"/>
      <c r="M1668" s="264"/>
      <c r="N1668" s="260"/>
    </row>
    <row r="1669" hidden="1" spans="1:14">
      <c r="A1669" s="258"/>
      <c r="B1669" s="46" t="s">
        <v>2248</v>
      </c>
      <c r="C1669" s="264">
        <v>2863.2</v>
      </c>
      <c r="D1669" s="264">
        <v>2863.2</v>
      </c>
      <c r="E1669" s="264">
        <v>2863.2</v>
      </c>
      <c r="F1669" s="264"/>
      <c r="G1669" s="264"/>
      <c r="H1669" s="264"/>
      <c r="I1669" s="264"/>
      <c r="J1669" s="264"/>
      <c r="K1669" s="264"/>
      <c r="L1669" s="264"/>
      <c r="M1669" s="264"/>
      <c r="N1669" s="260"/>
    </row>
    <row r="1670" hidden="1" spans="1:14">
      <c r="A1670" s="258"/>
      <c r="B1670" s="46" t="s">
        <v>2249</v>
      </c>
      <c r="C1670" s="264">
        <v>397.5</v>
      </c>
      <c r="D1670" s="264">
        <v>397.5</v>
      </c>
      <c r="E1670" s="264">
        <v>397.5</v>
      </c>
      <c r="F1670" s="264"/>
      <c r="G1670" s="264"/>
      <c r="H1670" s="264"/>
      <c r="I1670" s="264"/>
      <c r="J1670" s="264"/>
      <c r="K1670" s="264"/>
      <c r="L1670" s="264"/>
      <c r="M1670" s="264"/>
      <c r="N1670" s="260"/>
    </row>
    <row r="1671" hidden="1" spans="1:14">
      <c r="A1671" s="258"/>
      <c r="B1671" s="46" t="s">
        <v>2250</v>
      </c>
      <c r="C1671" s="264">
        <v>688.9</v>
      </c>
      <c r="D1671" s="264">
        <v>688.9</v>
      </c>
      <c r="E1671" s="264">
        <v>688.9</v>
      </c>
      <c r="F1671" s="264"/>
      <c r="G1671" s="264"/>
      <c r="H1671" s="264"/>
      <c r="I1671" s="264"/>
      <c r="J1671" s="264"/>
      <c r="K1671" s="264"/>
      <c r="L1671" s="264"/>
      <c r="M1671" s="264"/>
      <c r="N1671" s="260"/>
    </row>
    <row r="1672" hidden="1" spans="1:14">
      <c r="A1672" s="258"/>
      <c r="B1672" s="46" t="s">
        <v>2251</v>
      </c>
      <c r="C1672" s="264">
        <v>0.2</v>
      </c>
      <c r="D1672" s="264">
        <v>0.2</v>
      </c>
      <c r="E1672" s="264">
        <v>0.2</v>
      </c>
      <c r="F1672" s="264"/>
      <c r="G1672" s="264"/>
      <c r="H1672" s="264"/>
      <c r="I1672" s="264"/>
      <c r="J1672" s="264"/>
      <c r="K1672" s="264"/>
      <c r="L1672" s="264"/>
      <c r="M1672" s="264"/>
      <c r="N1672" s="260"/>
    </row>
    <row r="1673" hidden="1" spans="1:14">
      <c r="A1673" s="258"/>
      <c r="B1673" s="46" t="s">
        <v>2252</v>
      </c>
      <c r="C1673" s="264">
        <v>37.3</v>
      </c>
      <c r="D1673" s="264">
        <v>37.3</v>
      </c>
      <c r="E1673" s="264">
        <v>37.3</v>
      </c>
      <c r="F1673" s="264"/>
      <c r="G1673" s="264"/>
      <c r="H1673" s="264"/>
      <c r="I1673" s="264"/>
      <c r="J1673" s="264"/>
      <c r="K1673" s="264"/>
      <c r="L1673" s="264"/>
      <c r="M1673" s="264"/>
      <c r="N1673" s="260"/>
    </row>
    <row r="1674" hidden="1" spans="1:14">
      <c r="A1674" s="258"/>
      <c r="B1674" s="46" t="s">
        <v>2253</v>
      </c>
      <c r="C1674" s="264">
        <v>343.6</v>
      </c>
      <c r="D1674" s="264">
        <v>343.6</v>
      </c>
      <c r="E1674" s="264">
        <v>343.6</v>
      </c>
      <c r="F1674" s="264"/>
      <c r="G1674" s="264"/>
      <c r="H1674" s="264"/>
      <c r="I1674" s="264"/>
      <c r="J1674" s="264"/>
      <c r="K1674" s="264"/>
      <c r="L1674" s="264"/>
      <c r="M1674" s="264"/>
      <c r="N1674" s="260"/>
    </row>
    <row r="1675" hidden="1" spans="1:14">
      <c r="A1675" s="258"/>
      <c r="B1675" s="46" t="s">
        <v>2254</v>
      </c>
      <c r="C1675" s="264">
        <v>1</v>
      </c>
      <c r="D1675" s="264">
        <v>1</v>
      </c>
      <c r="E1675" s="264">
        <v>1</v>
      </c>
      <c r="F1675" s="264"/>
      <c r="G1675" s="264"/>
      <c r="H1675" s="264"/>
      <c r="I1675" s="264"/>
      <c r="J1675" s="264"/>
      <c r="K1675" s="264"/>
      <c r="L1675" s="264"/>
      <c r="M1675" s="264"/>
      <c r="N1675" s="260"/>
    </row>
    <row r="1676" hidden="1" spans="1:14">
      <c r="A1676" s="258"/>
      <c r="B1676" s="46" t="s">
        <v>862</v>
      </c>
      <c r="C1676" s="264">
        <v>15.5</v>
      </c>
      <c r="D1676" s="264">
        <v>15.5</v>
      </c>
      <c r="E1676" s="264">
        <v>15.5</v>
      </c>
      <c r="F1676" s="264"/>
      <c r="G1676" s="264"/>
      <c r="H1676" s="264"/>
      <c r="I1676" s="264"/>
      <c r="J1676" s="264"/>
      <c r="K1676" s="264"/>
      <c r="L1676" s="264"/>
      <c r="M1676" s="264"/>
      <c r="N1676" s="260"/>
    </row>
    <row r="1677" hidden="1" spans="1:14">
      <c r="A1677" s="258"/>
      <c r="B1677" s="46" t="s">
        <v>865</v>
      </c>
      <c r="C1677" s="262">
        <v>2</v>
      </c>
      <c r="D1677" s="262">
        <v>2</v>
      </c>
      <c r="E1677" s="262">
        <v>2</v>
      </c>
      <c r="F1677" s="262"/>
      <c r="G1677" s="262"/>
      <c r="H1677" s="262"/>
      <c r="I1677" s="262"/>
      <c r="J1677" s="262"/>
      <c r="K1677" s="262"/>
      <c r="L1677" s="262"/>
      <c r="M1677" s="262"/>
      <c r="N1677" s="263"/>
    </row>
    <row r="1678" spans="1:14">
      <c r="A1678" s="258" t="s">
        <v>2255</v>
      </c>
      <c r="B1678" s="46" t="s">
        <v>722</v>
      </c>
      <c r="C1678" s="264">
        <v>1969.7</v>
      </c>
      <c r="D1678" s="264">
        <v>1969.7</v>
      </c>
      <c r="E1678" s="264">
        <v>1969.7</v>
      </c>
      <c r="F1678" s="264"/>
      <c r="G1678" s="264"/>
      <c r="H1678" s="264"/>
      <c r="I1678" s="264"/>
      <c r="J1678" s="264"/>
      <c r="K1678" s="264"/>
      <c r="L1678" s="264"/>
      <c r="M1678" s="264"/>
      <c r="N1678" s="263" t="s">
        <v>530</v>
      </c>
    </row>
    <row r="1679" hidden="1" spans="1:14">
      <c r="A1679" s="258"/>
      <c r="B1679" s="46" t="s">
        <v>2256</v>
      </c>
      <c r="C1679" s="264">
        <v>296.3</v>
      </c>
      <c r="D1679" s="264">
        <v>296.3</v>
      </c>
      <c r="E1679" s="264">
        <v>296.3</v>
      </c>
      <c r="F1679" s="264"/>
      <c r="G1679" s="264"/>
      <c r="H1679" s="264"/>
      <c r="I1679" s="264"/>
      <c r="J1679" s="264"/>
      <c r="K1679" s="264"/>
      <c r="L1679" s="264"/>
      <c r="M1679" s="264"/>
      <c r="N1679" s="260"/>
    </row>
    <row r="1680" hidden="1" spans="1:14">
      <c r="A1680" s="258"/>
      <c r="B1680" s="46" t="s">
        <v>2257</v>
      </c>
      <c r="C1680" s="264">
        <v>285</v>
      </c>
      <c r="D1680" s="264">
        <v>285</v>
      </c>
      <c r="E1680" s="264">
        <v>285</v>
      </c>
      <c r="F1680" s="264"/>
      <c r="G1680" s="264"/>
      <c r="H1680" s="264"/>
      <c r="I1680" s="264"/>
      <c r="J1680" s="264"/>
      <c r="K1680" s="264"/>
      <c r="L1680" s="264"/>
      <c r="M1680" s="264"/>
      <c r="N1680" s="260"/>
    </row>
    <row r="1681" hidden="1" spans="1:14">
      <c r="A1681" s="258"/>
      <c r="B1681" s="46" t="s">
        <v>2258</v>
      </c>
      <c r="C1681" s="264">
        <v>1224</v>
      </c>
      <c r="D1681" s="264">
        <v>1224</v>
      </c>
      <c r="E1681" s="264">
        <v>1224</v>
      </c>
      <c r="F1681" s="264"/>
      <c r="G1681" s="264"/>
      <c r="H1681" s="264"/>
      <c r="I1681" s="264"/>
      <c r="J1681" s="264"/>
      <c r="K1681" s="264"/>
      <c r="L1681" s="264"/>
      <c r="M1681" s="264"/>
      <c r="N1681" s="260"/>
    </row>
    <row r="1682" hidden="1" spans="1:14">
      <c r="A1682" s="258"/>
      <c r="B1682" s="46" t="s">
        <v>865</v>
      </c>
      <c r="C1682" s="264">
        <v>2</v>
      </c>
      <c r="D1682" s="264">
        <v>2</v>
      </c>
      <c r="E1682" s="264">
        <v>2</v>
      </c>
      <c r="F1682" s="264"/>
      <c r="G1682" s="264"/>
      <c r="H1682" s="264"/>
      <c r="I1682" s="264"/>
      <c r="J1682" s="264"/>
      <c r="K1682" s="264"/>
      <c r="L1682" s="264"/>
      <c r="M1682" s="264"/>
      <c r="N1682" s="260"/>
    </row>
    <row r="1683" hidden="1" spans="1:14">
      <c r="A1683" s="258"/>
      <c r="B1683" s="46" t="s">
        <v>2259</v>
      </c>
      <c r="C1683" s="264">
        <v>146.9</v>
      </c>
      <c r="D1683" s="264">
        <v>146.9</v>
      </c>
      <c r="E1683" s="264">
        <v>146.9</v>
      </c>
      <c r="F1683" s="264"/>
      <c r="G1683" s="264"/>
      <c r="H1683" s="264"/>
      <c r="I1683" s="264"/>
      <c r="J1683" s="264"/>
      <c r="K1683" s="264"/>
      <c r="L1683" s="264"/>
      <c r="M1683" s="264"/>
      <c r="N1683" s="260"/>
    </row>
    <row r="1684" hidden="1" spans="1:14">
      <c r="A1684" s="258"/>
      <c r="B1684" s="46" t="s">
        <v>2260</v>
      </c>
      <c r="C1684" s="264">
        <v>15.5</v>
      </c>
      <c r="D1684" s="264">
        <v>15.5</v>
      </c>
      <c r="E1684" s="264">
        <v>15.5</v>
      </c>
      <c r="F1684" s="264"/>
      <c r="G1684" s="264"/>
      <c r="H1684" s="264"/>
      <c r="I1684" s="264"/>
      <c r="J1684" s="264"/>
      <c r="K1684" s="264"/>
      <c r="L1684" s="264"/>
      <c r="M1684" s="264"/>
      <c r="N1684" s="260"/>
    </row>
    <row r="1685" spans="1:14">
      <c r="A1685" s="258" t="s">
        <v>2261</v>
      </c>
      <c r="B1685" s="46" t="s">
        <v>723</v>
      </c>
      <c r="C1685" s="264">
        <v>2689.1</v>
      </c>
      <c r="D1685" s="264">
        <v>2689.1</v>
      </c>
      <c r="E1685" s="264">
        <v>2689.1</v>
      </c>
      <c r="F1685" s="264"/>
      <c r="G1685" s="264"/>
      <c r="H1685" s="264"/>
      <c r="I1685" s="264"/>
      <c r="J1685" s="264"/>
      <c r="K1685" s="264"/>
      <c r="L1685" s="264"/>
      <c r="M1685" s="264"/>
      <c r="N1685" s="263" t="s">
        <v>530</v>
      </c>
    </row>
    <row r="1686" hidden="1" spans="1:14">
      <c r="A1686" s="258"/>
      <c r="B1686" s="46" t="s">
        <v>862</v>
      </c>
      <c r="C1686" s="264">
        <v>50.2</v>
      </c>
      <c r="D1686" s="264">
        <v>50.2</v>
      </c>
      <c r="E1686" s="264">
        <v>50.2</v>
      </c>
      <c r="F1686" s="264"/>
      <c r="G1686" s="264"/>
      <c r="H1686" s="264"/>
      <c r="I1686" s="264"/>
      <c r="J1686" s="264"/>
      <c r="K1686" s="264"/>
      <c r="L1686" s="264"/>
      <c r="M1686" s="264"/>
      <c r="N1686" s="260"/>
    </row>
    <row r="1687" hidden="1" spans="1:14">
      <c r="A1687" s="258"/>
      <c r="B1687" s="46" t="s">
        <v>1078</v>
      </c>
      <c r="C1687" s="264">
        <v>21.7</v>
      </c>
      <c r="D1687" s="264">
        <v>21.7</v>
      </c>
      <c r="E1687" s="264">
        <v>21.7</v>
      </c>
      <c r="F1687" s="264"/>
      <c r="G1687" s="264"/>
      <c r="H1687" s="264"/>
      <c r="I1687" s="264"/>
      <c r="J1687" s="264"/>
      <c r="K1687" s="264"/>
      <c r="L1687" s="264"/>
      <c r="M1687" s="264"/>
      <c r="N1687" s="260"/>
    </row>
    <row r="1688" hidden="1" spans="1:14">
      <c r="A1688" s="258"/>
      <c r="B1688" s="46" t="s">
        <v>1074</v>
      </c>
      <c r="C1688" s="264">
        <v>288.5</v>
      </c>
      <c r="D1688" s="264">
        <v>288.5</v>
      </c>
      <c r="E1688" s="264">
        <v>288.5</v>
      </c>
      <c r="F1688" s="264"/>
      <c r="G1688" s="264"/>
      <c r="H1688" s="264"/>
      <c r="I1688" s="264"/>
      <c r="J1688" s="264"/>
      <c r="K1688" s="264"/>
      <c r="L1688" s="264"/>
      <c r="M1688" s="264"/>
      <c r="N1688" s="260"/>
    </row>
    <row r="1689" hidden="1" spans="1:14">
      <c r="A1689" s="258"/>
      <c r="B1689" s="46" t="s">
        <v>1274</v>
      </c>
      <c r="C1689" s="262">
        <v>3.6</v>
      </c>
      <c r="D1689" s="262">
        <v>3.6</v>
      </c>
      <c r="E1689" s="262">
        <v>3.6</v>
      </c>
      <c r="F1689" s="262"/>
      <c r="G1689" s="262"/>
      <c r="H1689" s="262"/>
      <c r="I1689" s="262"/>
      <c r="J1689" s="262"/>
      <c r="K1689" s="262"/>
      <c r="L1689" s="262"/>
      <c r="M1689" s="262"/>
      <c r="N1689" s="263"/>
    </row>
    <row r="1690" hidden="1" spans="1:14">
      <c r="A1690" s="258"/>
      <c r="B1690" s="46" t="s">
        <v>1073</v>
      </c>
      <c r="C1690" s="264">
        <v>1694.9</v>
      </c>
      <c r="D1690" s="264">
        <v>1694.9</v>
      </c>
      <c r="E1690" s="264">
        <v>1694.9</v>
      </c>
      <c r="F1690" s="264"/>
      <c r="G1690" s="264"/>
      <c r="H1690" s="264"/>
      <c r="I1690" s="264"/>
      <c r="J1690" s="264"/>
      <c r="K1690" s="264"/>
      <c r="L1690" s="264"/>
      <c r="M1690" s="264"/>
      <c r="N1690" s="260"/>
    </row>
    <row r="1691" hidden="1" spans="1:14">
      <c r="A1691" s="258"/>
      <c r="B1691" s="46" t="s">
        <v>1075</v>
      </c>
      <c r="C1691" s="264">
        <v>414.5</v>
      </c>
      <c r="D1691" s="264">
        <v>414.5</v>
      </c>
      <c r="E1691" s="264">
        <v>414.5</v>
      </c>
      <c r="F1691" s="264"/>
      <c r="G1691" s="264"/>
      <c r="H1691" s="264"/>
      <c r="I1691" s="264"/>
      <c r="J1691" s="264"/>
      <c r="K1691" s="264"/>
      <c r="L1691" s="264"/>
      <c r="M1691" s="264"/>
      <c r="N1691" s="260"/>
    </row>
    <row r="1692" hidden="1" spans="1:14">
      <c r="A1692" s="258"/>
      <c r="B1692" s="46" t="s">
        <v>2262</v>
      </c>
      <c r="C1692" s="264">
        <v>12.2</v>
      </c>
      <c r="D1692" s="264">
        <v>12.2</v>
      </c>
      <c r="E1692" s="264">
        <v>12.2</v>
      </c>
      <c r="F1692" s="264"/>
      <c r="G1692" s="264"/>
      <c r="H1692" s="264"/>
      <c r="I1692" s="264"/>
      <c r="J1692" s="264"/>
      <c r="K1692" s="264"/>
      <c r="L1692" s="264"/>
      <c r="M1692" s="264"/>
      <c r="N1692" s="260"/>
    </row>
    <row r="1693" hidden="1" spans="1:14">
      <c r="A1693" s="258"/>
      <c r="B1693" s="46" t="s">
        <v>1076</v>
      </c>
      <c r="C1693" s="264">
        <v>203.4</v>
      </c>
      <c r="D1693" s="264">
        <v>203.4</v>
      </c>
      <c r="E1693" s="264">
        <v>203.4</v>
      </c>
      <c r="F1693" s="264"/>
      <c r="G1693" s="264"/>
      <c r="H1693" s="264"/>
      <c r="I1693" s="264"/>
      <c r="J1693" s="264"/>
      <c r="K1693" s="264"/>
      <c r="L1693" s="264"/>
      <c r="M1693" s="264"/>
      <c r="N1693" s="260"/>
    </row>
    <row r="1694" spans="1:14">
      <c r="A1694" s="258" t="s">
        <v>2263</v>
      </c>
      <c r="B1694" s="46" t="s">
        <v>724</v>
      </c>
      <c r="C1694" s="264">
        <v>2100.1</v>
      </c>
      <c r="D1694" s="264">
        <v>2100.1</v>
      </c>
      <c r="E1694" s="264">
        <v>2100.1</v>
      </c>
      <c r="F1694" s="264"/>
      <c r="G1694" s="264"/>
      <c r="H1694" s="264"/>
      <c r="I1694" s="264"/>
      <c r="J1694" s="264"/>
      <c r="K1694" s="264"/>
      <c r="L1694" s="264"/>
      <c r="M1694" s="264"/>
      <c r="N1694" s="263" t="s">
        <v>530</v>
      </c>
    </row>
    <row r="1695" hidden="1" spans="1:14">
      <c r="A1695" s="258"/>
      <c r="B1695" s="46" t="s">
        <v>2264</v>
      </c>
      <c r="C1695" s="264">
        <v>16.7</v>
      </c>
      <c r="D1695" s="264">
        <v>16.7</v>
      </c>
      <c r="E1695" s="264">
        <v>16.7</v>
      </c>
      <c r="F1695" s="264"/>
      <c r="G1695" s="264"/>
      <c r="H1695" s="264"/>
      <c r="I1695" s="264"/>
      <c r="J1695" s="264"/>
      <c r="K1695" s="264"/>
      <c r="L1695" s="264"/>
      <c r="M1695" s="264"/>
      <c r="N1695" s="260"/>
    </row>
    <row r="1696" hidden="1" spans="1:14">
      <c r="A1696" s="258"/>
      <c r="B1696" s="46" t="s">
        <v>2265</v>
      </c>
      <c r="C1696" s="264">
        <v>158.7</v>
      </c>
      <c r="D1696" s="264">
        <v>158.7</v>
      </c>
      <c r="E1696" s="264">
        <v>158.7</v>
      </c>
      <c r="F1696" s="264"/>
      <c r="G1696" s="264"/>
      <c r="H1696" s="264"/>
      <c r="I1696" s="264"/>
      <c r="J1696" s="264"/>
      <c r="K1696" s="264"/>
      <c r="L1696" s="264"/>
      <c r="M1696" s="264"/>
      <c r="N1696" s="260"/>
    </row>
    <row r="1697" hidden="1" spans="1:14">
      <c r="A1697" s="258"/>
      <c r="B1697" s="46" t="s">
        <v>2266</v>
      </c>
      <c r="C1697" s="264">
        <v>1322.6</v>
      </c>
      <c r="D1697" s="264">
        <v>1322.6</v>
      </c>
      <c r="E1697" s="264">
        <v>1322.6</v>
      </c>
      <c r="F1697" s="264"/>
      <c r="G1697" s="264"/>
      <c r="H1697" s="264"/>
      <c r="I1697" s="264"/>
      <c r="J1697" s="264"/>
      <c r="K1697" s="264"/>
      <c r="L1697" s="264"/>
      <c r="M1697" s="264"/>
      <c r="N1697" s="260"/>
    </row>
    <row r="1698" hidden="1" spans="1:14">
      <c r="A1698" s="258"/>
      <c r="B1698" s="46" t="s">
        <v>2267</v>
      </c>
      <c r="C1698" s="264">
        <v>310.6</v>
      </c>
      <c r="D1698" s="264">
        <v>310.6</v>
      </c>
      <c r="E1698" s="264">
        <v>310.6</v>
      </c>
      <c r="F1698" s="264"/>
      <c r="G1698" s="264"/>
      <c r="H1698" s="264"/>
      <c r="I1698" s="264"/>
      <c r="J1698" s="264"/>
      <c r="K1698" s="264"/>
      <c r="L1698" s="264"/>
      <c r="M1698" s="264"/>
      <c r="N1698" s="260"/>
    </row>
    <row r="1699" hidden="1" spans="1:14">
      <c r="A1699" s="258"/>
      <c r="B1699" s="46" t="s">
        <v>2268</v>
      </c>
      <c r="C1699" s="264">
        <v>0.1</v>
      </c>
      <c r="D1699" s="264">
        <v>0.1</v>
      </c>
      <c r="E1699" s="264">
        <v>0.1</v>
      </c>
      <c r="F1699" s="264"/>
      <c r="G1699" s="264"/>
      <c r="H1699" s="264"/>
      <c r="I1699" s="264"/>
      <c r="J1699" s="264"/>
      <c r="K1699" s="264"/>
      <c r="L1699" s="264"/>
      <c r="M1699" s="264"/>
      <c r="N1699" s="260"/>
    </row>
    <row r="1700" hidden="1" spans="1:14">
      <c r="A1700" s="258"/>
      <c r="B1700" s="46" t="s">
        <v>2269</v>
      </c>
      <c r="C1700" s="262">
        <v>0.7</v>
      </c>
      <c r="D1700" s="262">
        <v>0.7</v>
      </c>
      <c r="E1700" s="262">
        <v>0.7</v>
      </c>
      <c r="F1700" s="262"/>
      <c r="G1700" s="262"/>
      <c r="H1700" s="262"/>
      <c r="I1700" s="262"/>
      <c r="J1700" s="262"/>
      <c r="K1700" s="262"/>
      <c r="L1700" s="262"/>
      <c r="M1700" s="262"/>
      <c r="N1700" s="263"/>
    </row>
    <row r="1701" hidden="1" spans="1:14">
      <c r="A1701" s="258"/>
      <c r="B1701" s="46" t="s">
        <v>862</v>
      </c>
      <c r="C1701" s="264">
        <v>9.8</v>
      </c>
      <c r="D1701" s="264">
        <v>9.8</v>
      </c>
      <c r="E1701" s="264">
        <v>9.8</v>
      </c>
      <c r="F1701" s="264"/>
      <c r="G1701" s="264"/>
      <c r="H1701" s="264"/>
      <c r="I1701" s="264"/>
      <c r="J1701" s="264"/>
      <c r="K1701" s="264"/>
      <c r="L1701" s="264"/>
      <c r="M1701" s="264"/>
      <c r="N1701" s="260"/>
    </row>
    <row r="1702" hidden="1" spans="1:14">
      <c r="A1702" s="258"/>
      <c r="B1702" s="46" t="s">
        <v>2270</v>
      </c>
      <c r="C1702" s="264">
        <v>280.9</v>
      </c>
      <c r="D1702" s="264">
        <v>280.9</v>
      </c>
      <c r="E1702" s="264">
        <v>280.9</v>
      </c>
      <c r="F1702" s="264"/>
      <c r="G1702" s="264"/>
      <c r="H1702" s="264"/>
      <c r="I1702" s="264"/>
      <c r="J1702" s="264"/>
      <c r="K1702" s="264"/>
      <c r="L1702" s="264"/>
      <c r="M1702" s="264"/>
      <c r="N1702" s="260"/>
    </row>
    <row r="1703" spans="1:14">
      <c r="A1703" s="258" t="s">
        <v>2271</v>
      </c>
      <c r="B1703" s="46" t="s">
        <v>725</v>
      </c>
      <c r="C1703" s="264">
        <v>1865.7</v>
      </c>
      <c r="D1703" s="264">
        <v>1865.7</v>
      </c>
      <c r="E1703" s="264">
        <v>1865.7</v>
      </c>
      <c r="F1703" s="264"/>
      <c r="G1703" s="264"/>
      <c r="H1703" s="264"/>
      <c r="I1703" s="264"/>
      <c r="J1703" s="264"/>
      <c r="K1703" s="264"/>
      <c r="L1703" s="264"/>
      <c r="M1703" s="264"/>
      <c r="N1703" s="263" t="s">
        <v>530</v>
      </c>
    </row>
    <row r="1704" hidden="1" spans="1:14">
      <c r="A1704" s="258"/>
      <c r="B1704" s="46" t="s">
        <v>1074</v>
      </c>
      <c r="C1704" s="264">
        <v>155</v>
      </c>
      <c r="D1704" s="264">
        <v>155</v>
      </c>
      <c r="E1704" s="264">
        <v>155</v>
      </c>
      <c r="F1704" s="264"/>
      <c r="G1704" s="264"/>
      <c r="H1704" s="264"/>
      <c r="I1704" s="264"/>
      <c r="J1704" s="264"/>
      <c r="K1704" s="264"/>
      <c r="L1704" s="264"/>
      <c r="M1704" s="264"/>
      <c r="N1704" s="260"/>
    </row>
    <row r="1705" hidden="1" spans="1:14">
      <c r="A1705" s="258"/>
      <c r="B1705" s="46" t="s">
        <v>1274</v>
      </c>
      <c r="C1705" s="264">
        <v>1.5</v>
      </c>
      <c r="D1705" s="264">
        <v>1.5</v>
      </c>
      <c r="E1705" s="264">
        <v>1.5</v>
      </c>
      <c r="F1705" s="264"/>
      <c r="G1705" s="264"/>
      <c r="H1705" s="264"/>
      <c r="I1705" s="264"/>
      <c r="J1705" s="264"/>
      <c r="K1705" s="264"/>
      <c r="L1705" s="264"/>
      <c r="M1705" s="264"/>
      <c r="N1705" s="260"/>
    </row>
    <row r="1706" hidden="1" spans="1:14">
      <c r="A1706" s="258"/>
      <c r="B1706" s="46" t="s">
        <v>1275</v>
      </c>
      <c r="C1706" s="264">
        <v>0.1</v>
      </c>
      <c r="D1706" s="264">
        <v>0.1</v>
      </c>
      <c r="E1706" s="264">
        <v>0.1</v>
      </c>
      <c r="F1706" s="264"/>
      <c r="G1706" s="264"/>
      <c r="H1706" s="264"/>
      <c r="I1706" s="264"/>
      <c r="J1706" s="264"/>
      <c r="K1706" s="264"/>
      <c r="L1706" s="264"/>
      <c r="M1706" s="264"/>
      <c r="N1706" s="260"/>
    </row>
    <row r="1707" hidden="1" spans="1:14">
      <c r="A1707" s="258"/>
      <c r="B1707" s="46" t="s">
        <v>862</v>
      </c>
      <c r="C1707" s="264">
        <v>21</v>
      </c>
      <c r="D1707" s="264">
        <v>21</v>
      </c>
      <c r="E1707" s="264">
        <v>21</v>
      </c>
      <c r="F1707" s="264"/>
      <c r="G1707" s="264"/>
      <c r="H1707" s="264"/>
      <c r="I1707" s="264"/>
      <c r="J1707" s="264"/>
      <c r="K1707" s="264"/>
      <c r="L1707" s="264"/>
      <c r="M1707" s="264"/>
      <c r="N1707" s="260"/>
    </row>
    <row r="1708" hidden="1" spans="1:14">
      <c r="A1708" s="258"/>
      <c r="B1708" s="46" t="s">
        <v>1075</v>
      </c>
      <c r="C1708" s="264">
        <v>297.8</v>
      </c>
      <c r="D1708" s="264">
        <v>297.8</v>
      </c>
      <c r="E1708" s="264">
        <v>297.8</v>
      </c>
      <c r="F1708" s="264"/>
      <c r="G1708" s="264"/>
      <c r="H1708" s="264"/>
      <c r="I1708" s="264"/>
      <c r="J1708" s="264"/>
      <c r="K1708" s="264"/>
      <c r="L1708" s="264"/>
      <c r="M1708" s="264"/>
      <c r="N1708" s="260"/>
    </row>
    <row r="1709" hidden="1" spans="1:14">
      <c r="A1709" s="258"/>
      <c r="B1709" s="46" t="s">
        <v>1076</v>
      </c>
      <c r="C1709" s="264">
        <v>147.2</v>
      </c>
      <c r="D1709" s="264">
        <v>147.2</v>
      </c>
      <c r="E1709" s="264">
        <v>147.2</v>
      </c>
      <c r="F1709" s="264"/>
      <c r="G1709" s="264"/>
      <c r="H1709" s="264"/>
      <c r="I1709" s="264"/>
      <c r="J1709" s="264"/>
      <c r="K1709" s="264"/>
      <c r="L1709" s="264"/>
      <c r="M1709" s="264"/>
      <c r="N1709" s="260"/>
    </row>
    <row r="1710" hidden="1" spans="1:14">
      <c r="A1710" s="258"/>
      <c r="B1710" s="46" t="s">
        <v>1078</v>
      </c>
      <c r="C1710" s="264">
        <v>16</v>
      </c>
      <c r="D1710" s="264">
        <v>16</v>
      </c>
      <c r="E1710" s="264">
        <v>16</v>
      </c>
      <c r="F1710" s="264"/>
      <c r="G1710" s="264"/>
      <c r="H1710" s="264"/>
      <c r="I1710" s="264"/>
      <c r="J1710" s="264"/>
      <c r="K1710" s="264"/>
      <c r="L1710" s="264"/>
      <c r="M1710" s="264"/>
      <c r="N1710" s="260"/>
    </row>
    <row r="1711" hidden="1" spans="1:14">
      <c r="A1711" s="258"/>
      <c r="B1711" s="46" t="s">
        <v>1073</v>
      </c>
      <c r="C1711" s="264">
        <v>1227.1</v>
      </c>
      <c r="D1711" s="264">
        <v>1227.1</v>
      </c>
      <c r="E1711" s="264">
        <v>1227.1</v>
      </c>
      <c r="F1711" s="264"/>
      <c r="G1711" s="264"/>
      <c r="H1711" s="264"/>
      <c r="I1711" s="264"/>
      <c r="J1711" s="264"/>
      <c r="K1711" s="264"/>
      <c r="L1711" s="264"/>
      <c r="M1711" s="264"/>
      <c r="N1711" s="260"/>
    </row>
    <row r="1712" spans="1:14">
      <c r="A1712" s="258" t="s">
        <v>2272</v>
      </c>
      <c r="B1712" s="46" t="s">
        <v>726</v>
      </c>
      <c r="C1712" s="264">
        <v>2840.1</v>
      </c>
      <c r="D1712" s="264">
        <v>2540.1</v>
      </c>
      <c r="E1712" s="264">
        <v>2540.1</v>
      </c>
      <c r="F1712" s="264"/>
      <c r="G1712" s="264">
        <v>300</v>
      </c>
      <c r="H1712" s="264"/>
      <c r="I1712" s="264"/>
      <c r="J1712" s="264"/>
      <c r="K1712" s="264"/>
      <c r="L1712" s="264"/>
      <c r="M1712" s="264"/>
      <c r="N1712" s="263" t="s">
        <v>530</v>
      </c>
    </row>
    <row r="1713" hidden="1" spans="1:14">
      <c r="A1713" s="258"/>
      <c r="B1713" s="46" t="s">
        <v>1075</v>
      </c>
      <c r="C1713" s="262">
        <v>358.9</v>
      </c>
      <c r="D1713" s="262">
        <v>358.9</v>
      </c>
      <c r="E1713" s="262">
        <v>358.9</v>
      </c>
      <c r="F1713" s="262"/>
      <c r="G1713" s="262"/>
      <c r="H1713" s="262"/>
      <c r="I1713" s="262"/>
      <c r="J1713" s="262"/>
      <c r="K1713" s="262"/>
      <c r="L1713" s="262"/>
      <c r="M1713" s="262"/>
      <c r="N1713" s="263"/>
    </row>
    <row r="1714" hidden="1" spans="1:14">
      <c r="A1714" s="258"/>
      <c r="B1714" s="46" t="s">
        <v>1076</v>
      </c>
      <c r="C1714" s="264">
        <v>223.2</v>
      </c>
      <c r="D1714" s="264">
        <v>173.2</v>
      </c>
      <c r="E1714" s="264">
        <v>173.2</v>
      </c>
      <c r="F1714" s="264"/>
      <c r="G1714" s="264">
        <v>50</v>
      </c>
      <c r="H1714" s="264"/>
      <c r="I1714" s="264"/>
      <c r="J1714" s="264"/>
      <c r="K1714" s="264"/>
      <c r="L1714" s="264"/>
      <c r="M1714" s="264"/>
      <c r="N1714" s="260"/>
    </row>
    <row r="1715" hidden="1" spans="1:14">
      <c r="A1715" s="258"/>
      <c r="B1715" s="46" t="s">
        <v>1074</v>
      </c>
      <c r="C1715" s="264">
        <v>427.1</v>
      </c>
      <c r="D1715" s="264">
        <v>293.1</v>
      </c>
      <c r="E1715" s="264">
        <v>293.1</v>
      </c>
      <c r="F1715" s="264"/>
      <c r="G1715" s="264">
        <v>134</v>
      </c>
      <c r="H1715" s="264"/>
      <c r="I1715" s="264"/>
      <c r="J1715" s="264"/>
      <c r="K1715" s="264"/>
      <c r="L1715" s="264"/>
      <c r="M1715" s="264"/>
      <c r="N1715" s="260"/>
    </row>
    <row r="1716" hidden="1" spans="1:14">
      <c r="A1716" s="258"/>
      <c r="B1716" s="46" t="s">
        <v>1073</v>
      </c>
      <c r="C1716" s="264">
        <v>1809.4</v>
      </c>
      <c r="D1716" s="264">
        <v>1693.4</v>
      </c>
      <c r="E1716" s="264">
        <v>1693.4</v>
      </c>
      <c r="F1716" s="264"/>
      <c r="G1716" s="264">
        <v>116</v>
      </c>
      <c r="H1716" s="264"/>
      <c r="I1716" s="264"/>
      <c r="J1716" s="264"/>
      <c r="K1716" s="264"/>
      <c r="L1716" s="264"/>
      <c r="M1716" s="264"/>
      <c r="N1716" s="260"/>
    </row>
    <row r="1717" hidden="1" spans="1:14">
      <c r="A1717" s="258"/>
      <c r="B1717" s="46" t="s">
        <v>1078</v>
      </c>
      <c r="C1717" s="264">
        <v>21.6</v>
      </c>
      <c r="D1717" s="264">
        <v>21.6</v>
      </c>
      <c r="E1717" s="264">
        <v>21.6</v>
      </c>
      <c r="F1717" s="264"/>
      <c r="G1717" s="264"/>
      <c r="H1717" s="264"/>
      <c r="I1717" s="264"/>
      <c r="J1717" s="264"/>
      <c r="K1717" s="264"/>
      <c r="L1717" s="264"/>
      <c r="M1717" s="264"/>
      <c r="N1717" s="260"/>
    </row>
    <row r="1718" spans="1:14">
      <c r="A1718" s="258" t="s">
        <v>2273</v>
      </c>
      <c r="B1718" s="46" t="s">
        <v>727</v>
      </c>
      <c r="C1718" s="264">
        <v>2913.8</v>
      </c>
      <c r="D1718" s="264">
        <v>2913.8</v>
      </c>
      <c r="E1718" s="264">
        <v>2913.8</v>
      </c>
      <c r="F1718" s="264"/>
      <c r="G1718" s="264"/>
      <c r="H1718" s="264"/>
      <c r="I1718" s="264"/>
      <c r="J1718" s="264"/>
      <c r="K1718" s="264"/>
      <c r="L1718" s="264"/>
      <c r="M1718" s="264"/>
      <c r="N1718" s="263" t="s">
        <v>530</v>
      </c>
    </row>
    <row r="1719" hidden="1" spans="1:14">
      <c r="A1719" s="258"/>
      <c r="B1719" s="46" t="s">
        <v>1075</v>
      </c>
      <c r="C1719" s="264">
        <v>454.9</v>
      </c>
      <c r="D1719" s="264">
        <v>454.9</v>
      </c>
      <c r="E1719" s="264">
        <v>454.9</v>
      </c>
      <c r="F1719" s="264"/>
      <c r="G1719" s="264"/>
      <c r="H1719" s="264"/>
      <c r="I1719" s="264"/>
      <c r="J1719" s="264"/>
      <c r="K1719" s="264"/>
      <c r="L1719" s="264"/>
      <c r="M1719" s="264"/>
      <c r="N1719" s="260"/>
    </row>
    <row r="1720" hidden="1" spans="1:14">
      <c r="A1720" s="258"/>
      <c r="B1720" s="46" t="s">
        <v>862</v>
      </c>
      <c r="C1720" s="264">
        <v>11.3</v>
      </c>
      <c r="D1720" s="264">
        <v>11.3</v>
      </c>
      <c r="E1720" s="264">
        <v>11.3</v>
      </c>
      <c r="F1720" s="264"/>
      <c r="G1720" s="264"/>
      <c r="H1720" s="264"/>
      <c r="I1720" s="264"/>
      <c r="J1720" s="264"/>
      <c r="K1720" s="264"/>
      <c r="L1720" s="264"/>
      <c r="M1720" s="264"/>
      <c r="N1720" s="260"/>
    </row>
    <row r="1721" hidden="1" spans="1:14">
      <c r="A1721" s="258"/>
      <c r="B1721" s="46" t="s">
        <v>1073</v>
      </c>
      <c r="C1721" s="264">
        <v>1889.8</v>
      </c>
      <c r="D1721" s="264">
        <v>1889.8</v>
      </c>
      <c r="E1721" s="264">
        <v>1889.8</v>
      </c>
      <c r="F1721" s="264"/>
      <c r="G1721" s="264"/>
      <c r="H1721" s="264"/>
      <c r="I1721" s="264"/>
      <c r="J1721" s="264"/>
      <c r="K1721" s="264"/>
      <c r="L1721" s="264"/>
      <c r="M1721" s="264"/>
      <c r="N1721" s="260"/>
    </row>
    <row r="1722" hidden="1" spans="1:14">
      <c r="A1722" s="258"/>
      <c r="B1722" s="46" t="s">
        <v>865</v>
      </c>
      <c r="C1722" s="264">
        <v>2</v>
      </c>
      <c r="D1722" s="264">
        <v>2</v>
      </c>
      <c r="E1722" s="264">
        <v>2</v>
      </c>
      <c r="F1722" s="264"/>
      <c r="G1722" s="264"/>
      <c r="H1722" s="264"/>
      <c r="I1722" s="264"/>
      <c r="J1722" s="264"/>
      <c r="K1722" s="264"/>
      <c r="L1722" s="264"/>
      <c r="M1722" s="264"/>
      <c r="N1722" s="260"/>
    </row>
    <row r="1723" hidden="1" spans="1:14">
      <c r="A1723" s="258"/>
      <c r="B1723" s="46" t="s">
        <v>1076</v>
      </c>
      <c r="C1723" s="264">
        <v>226.8</v>
      </c>
      <c r="D1723" s="264">
        <v>226.8</v>
      </c>
      <c r="E1723" s="264">
        <v>226.8</v>
      </c>
      <c r="F1723" s="264"/>
      <c r="G1723" s="264"/>
      <c r="H1723" s="264"/>
      <c r="I1723" s="264"/>
      <c r="J1723" s="264"/>
      <c r="K1723" s="264"/>
      <c r="L1723" s="264"/>
      <c r="M1723" s="264"/>
      <c r="N1723" s="260"/>
    </row>
    <row r="1724" hidden="1" spans="1:14">
      <c r="A1724" s="258"/>
      <c r="B1724" s="46" t="s">
        <v>1275</v>
      </c>
      <c r="C1724" s="264">
        <v>0.1</v>
      </c>
      <c r="D1724" s="264">
        <v>0.1</v>
      </c>
      <c r="E1724" s="264">
        <v>0.1</v>
      </c>
      <c r="F1724" s="264"/>
      <c r="G1724" s="264"/>
      <c r="H1724" s="264"/>
      <c r="I1724" s="264"/>
      <c r="J1724" s="264"/>
      <c r="K1724" s="264"/>
      <c r="L1724" s="264"/>
      <c r="M1724" s="264"/>
      <c r="N1724" s="260"/>
    </row>
    <row r="1725" hidden="1" spans="1:14">
      <c r="A1725" s="258"/>
      <c r="B1725" s="46" t="s">
        <v>1274</v>
      </c>
      <c r="C1725" s="262">
        <v>0.8</v>
      </c>
      <c r="D1725" s="262">
        <v>0.8</v>
      </c>
      <c r="E1725" s="262">
        <v>0.8</v>
      </c>
      <c r="F1725" s="262"/>
      <c r="G1725" s="262"/>
      <c r="H1725" s="262"/>
      <c r="I1725" s="262"/>
      <c r="J1725" s="262"/>
      <c r="K1725" s="262"/>
      <c r="L1725" s="262"/>
      <c r="M1725" s="262"/>
      <c r="N1725" s="263"/>
    </row>
    <row r="1726" hidden="1" spans="1:14">
      <c r="A1726" s="258"/>
      <c r="B1726" s="46" t="s">
        <v>1078</v>
      </c>
      <c r="C1726" s="264">
        <v>24.7</v>
      </c>
      <c r="D1726" s="264">
        <v>24.7</v>
      </c>
      <c r="E1726" s="264">
        <v>24.7</v>
      </c>
      <c r="F1726" s="264"/>
      <c r="G1726" s="264"/>
      <c r="H1726" s="264"/>
      <c r="I1726" s="264"/>
      <c r="J1726" s="264"/>
      <c r="K1726" s="264"/>
      <c r="L1726" s="264"/>
      <c r="M1726" s="264"/>
      <c r="N1726" s="260"/>
    </row>
    <row r="1727" hidden="1" spans="1:14">
      <c r="A1727" s="258"/>
      <c r="B1727" s="46" t="s">
        <v>1074</v>
      </c>
      <c r="C1727" s="264">
        <v>303.4</v>
      </c>
      <c r="D1727" s="264">
        <v>303.4</v>
      </c>
      <c r="E1727" s="264">
        <v>303.4</v>
      </c>
      <c r="F1727" s="264"/>
      <c r="G1727" s="264"/>
      <c r="H1727" s="264"/>
      <c r="I1727" s="264"/>
      <c r="J1727" s="264"/>
      <c r="K1727" s="264"/>
      <c r="L1727" s="264"/>
      <c r="M1727" s="264"/>
      <c r="N1727" s="260"/>
    </row>
    <row r="1728" spans="1:14">
      <c r="A1728" s="258" t="s">
        <v>2274</v>
      </c>
      <c r="B1728" s="46" t="s">
        <v>728</v>
      </c>
      <c r="C1728" s="264">
        <v>1476.1</v>
      </c>
      <c r="D1728" s="264">
        <v>1476.1</v>
      </c>
      <c r="E1728" s="264">
        <v>1059.3</v>
      </c>
      <c r="F1728" s="264">
        <v>416.7</v>
      </c>
      <c r="G1728" s="264"/>
      <c r="H1728" s="264"/>
      <c r="I1728" s="264"/>
      <c r="J1728" s="264"/>
      <c r="K1728" s="264"/>
      <c r="L1728" s="264"/>
      <c r="M1728" s="264"/>
      <c r="N1728" s="263" t="s">
        <v>530</v>
      </c>
    </row>
    <row r="1729" hidden="1" spans="1:14">
      <c r="A1729" s="258"/>
      <c r="B1729" s="46" t="s">
        <v>1076</v>
      </c>
      <c r="C1729" s="264">
        <v>32.8</v>
      </c>
      <c r="D1729" s="264">
        <v>32.8</v>
      </c>
      <c r="E1729" s="264">
        <v>32.8</v>
      </c>
      <c r="F1729" s="264"/>
      <c r="G1729" s="264"/>
      <c r="H1729" s="264"/>
      <c r="I1729" s="264"/>
      <c r="J1729" s="264"/>
      <c r="K1729" s="264"/>
      <c r="L1729" s="264"/>
      <c r="M1729" s="264"/>
      <c r="N1729" s="260"/>
    </row>
    <row r="1730" hidden="1" spans="1:14">
      <c r="A1730" s="258"/>
      <c r="B1730" s="46" t="s">
        <v>1074</v>
      </c>
      <c r="C1730" s="264">
        <v>81.3</v>
      </c>
      <c r="D1730" s="264">
        <v>81.3</v>
      </c>
      <c r="E1730" s="264">
        <v>79.1</v>
      </c>
      <c r="F1730" s="264">
        <v>2.2</v>
      </c>
      <c r="G1730" s="264"/>
      <c r="H1730" s="264"/>
      <c r="I1730" s="264"/>
      <c r="J1730" s="264"/>
      <c r="K1730" s="264"/>
      <c r="L1730" s="264"/>
      <c r="M1730" s="264"/>
      <c r="N1730" s="260"/>
    </row>
    <row r="1731" hidden="1" spans="1:14">
      <c r="A1731" s="258"/>
      <c r="B1731" s="46" t="s">
        <v>1078</v>
      </c>
      <c r="C1731" s="262">
        <v>5.5</v>
      </c>
      <c r="D1731" s="262">
        <v>5.5</v>
      </c>
      <c r="E1731" s="262">
        <v>5.5</v>
      </c>
      <c r="F1731" s="262"/>
      <c r="G1731" s="262"/>
      <c r="H1731" s="262"/>
      <c r="I1731" s="262"/>
      <c r="J1731" s="262"/>
      <c r="K1731" s="262"/>
      <c r="L1731" s="262"/>
      <c r="M1731" s="262"/>
      <c r="N1731" s="263"/>
    </row>
    <row r="1732" hidden="1" spans="1:14">
      <c r="A1732" s="258"/>
      <c r="B1732" s="46" t="s">
        <v>1507</v>
      </c>
      <c r="C1732" s="264">
        <v>463.1</v>
      </c>
      <c r="D1732" s="264">
        <v>463.1</v>
      </c>
      <c r="E1732" s="264">
        <v>463.1</v>
      </c>
      <c r="F1732" s="264"/>
      <c r="G1732" s="264"/>
      <c r="H1732" s="264"/>
      <c r="I1732" s="264"/>
      <c r="J1732" s="264"/>
      <c r="K1732" s="264"/>
      <c r="L1732" s="264"/>
      <c r="M1732" s="264"/>
      <c r="N1732" s="260"/>
    </row>
    <row r="1733" hidden="1" spans="1:14">
      <c r="A1733" s="258"/>
      <c r="B1733" s="46" t="s">
        <v>1073</v>
      </c>
      <c r="C1733" s="264">
        <v>733.6</v>
      </c>
      <c r="D1733" s="264">
        <v>733.6</v>
      </c>
      <c r="E1733" s="264">
        <v>399.1</v>
      </c>
      <c r="F1733" s="264">
        <v>334.5</v>
      </c>
      <c r="G1733" s="264"/>
      <c r="H1733" s="264"/>
      <c r="I1733" s="264"/>
      <c r="J1733" s="264"/>
      <c r="K1733" s="264"/>
      <c r="L1733" s="264"/>
      <c r="M1733" s="264"/>
      <c r="N1733" s="260"/>
    </row>
    <row r="1734" hidden="1" spans="1:14">
      <c r="A1734" s="258"/>
      <c r="B1734" s="46" t="s">
        <v>1075</v>
      </c>
      <c r="C1734" s="264">
        <v>159.8</v>
      </c>
      <c r="D1734" s="264">
        <v>159.8</v>
      </c>
      <c r="E1734" s="264">
        <v>79.8</v>
      </c>
      <c r="F1734" s="264">
        <v>80</v>
      </c>
      <c r="G1734" s="264"/>
      <c r="H1734" s="264"/>
      <c r="I1734" s="264"/>
      <c r="J1734" s="264"/>
      <c r="K1734" s="264"/>
      <c r="L1734" s="264"/>
      <c r="M1734" s="264"/>
      <c r="N1734" s="260"/>
    </row>
    <row r="1735" spans="1:14">
      <c r="A1735" s="258" t="s">
        <v>2275</v>
      </c>
      <c r="B1735" s="46" t="s">
        <v>729</v>
      </c>
      <c r="C1735" s="264">
        <v>536.2</v>
      </c>
      <c r="D1735" s="264">
        <v>536.2</v>
      </c>
      <c r="E1735" s="264">
        <v>362.7</v>
      </c>
      <c r="F1735" s="264">
        <v>173.5</v>
      </c>
      <c r="G1735" s="264"/>
      <c r="H1735" s="264"/>
      <c r="I1735" s="264"/>
      <c r="J1735" s="264"/>
      <c r="K1735" s="264"/>
      <c r="L1735" s="264"/>
      <c r="M1735" s="264"/>
      <c r="N1735" s="263" t="s">
        <v>530</v>
      </c>
    </row>
    <row r="1736" hidden="1" spans="1:14">
      <c r="A1736" s="258"/>
      <c r="B1736" s="46" t="s">
        <v>1078</v>
      </c>
      <c r="C1736" s="264">
        <v>2.8</v>
      </c>
      <c r="D1736" s="264">
        <v>2.8</v>
      </c>
      <c r="E1736" s="264">
        <v>2.8</v>
      </c>
      <c r="F1736" s="264"/>
      <c r="G1736" s="264"/>
      <c r="H1736" s="264"/>
      <c r="I1736" s="264"/>
      <c r="J1736" s="264"/>
      <c r="K1736" s="264"/>
      <c r="L1736" s="264"/>
      <c r="M1736" s="264"/>
      <c r="N1736" s="260"/>
    </row>
    <row r="1737" hidden="1" spans="1:14">
      <c r="A1737" s="258"/>
      <c r="B1737" s="46" t="s">
        <v>1507</v>
      </c>
      <c r="C1737" s="264">
        <v>61.5</v>
      </c>
      <c r="D1737" s="264">
        <v>61.5</v>
      </c>
      <c r="E1737" s="264">
        <v>61.5</v>
      </c>
      <c r="F1737" s="264"/>
      <c r="G1737" s="264"/>
      <c r="H1737" s="264"/>
      <c r="I1737" s="264"/>
      <c r="J1737" s="264"/>
      <c r="K1737" s="264"/>
      <c r="L1737" s="264"/>
      <c r="M1737" s="264"/>
      <c r="N1737" s="260"/>
    </row>
    <row r="1738" hidden="1" spans="1:14">
      <c r="A1738" s="258"/>
      <c r="B1738" s="46" t="s">
        <v>1074</v>
      </c>
      <c r="C1738" s="264">
        <v>33.8</v>
      </c>
      <c r="D1738" s="264">
        <v>33.8</v>
      </c>
      <c r="E1738" s="264">
        <v>33.8</v>
      </c>
      <c r="F1738" s="264"/>
      <c r="G1738" s="264"/>
      <c r="H1738" s="264"/>
      <c r="I1738" s="264"/>
      <c r="J1738" s="264"/>
      <c r="K1738" s="264"/>
      <c r="L1738" s="264"/>
      <c r="M1738" s="264"/>
      <c r="N1738" s="260"/>
    </row>
    <row r="1739" hidden="1" spans="1:14">
      <c r="A1739" s="258"/>
      <c r="B1739" s="46" t="s">
        <v>1076</v>
      </c>
      <c r="C1739" s="264">
        <v>32.8</v>
      </c>
      <c r="D1739" s="264">
        <v>32.8</v>
      </c>
      <c r="E1739" s="264">
        <v>16.8</v>
      </c>
      <c r="F1739" s="264">
        <v>16</v>
      </c>
      <c r="G1739" s="264"/>
      <c r="H1739" s="264"/>
      <c r="I1739" s="264"/>
      <c r="J1739" s="264"/>
      <c r="K1739" s="264"/>
      <c r="L1739" s="264"/>
      <c r="M1739" s="264"/>
      <c r="N1739" s="260"/>
    </row>
    <row r="1740" hidden="1" spans="1:14">
      <c r="A1740" s="258"/>
      <c r="B1740" s="46" t="s">
        <v>1075</v>
      </c>
      <c r="C1740" s="264">
        <v>60.5</v>
      </c>
      <c r="D1740" s="264">
        <v>60.5</v>
      </c>
      <c r="E1740" s="264">
        <v>40.9</v>
      </c>
      <c r="F1740" s="264">
        <v>19.7</v>
      </c>
      <c r="G1740" s="264"/>
      <c r="H1740" s="264"/>
      <c r="I1740" s="264"/>
      <c r="J1740" s="264"/>
      <c r="K1740" s="264"/>
      <c r="L1740" s="264"/>
      <c r="M1740" s="264"/>
      <c r="N1740" s="260"/>
    </row>
    <row r="1741" hidden="1" spans="1:14">
      <c r="A1741" s="258"/>
      <c r="B1741" s="46" t="s">
        <v>1073</v>
      </c>
      <c r="C1741" s="264">
        <v>344.7</v>
      </c>
      <c r="D1741" s="264">
        <v>344.7</v>
      </c>
      <c r="E1741" s="264">
        <v>206.9</v>
      </c>
      <c r="F1741" s="264">
        <v>137.8</v>
      </c>
      <c r="G1741" s="264"/>
      <c r="H1741" s="264"/>
      <c r="I1741" s="264"/>
      <c r="J1741" s="264"/>
      <c r="K1741" s="264"/>
      <c r="L1741" s="264"/>
      <c r="M1741" s="264"/>
      <c r="N1741" s="260"/>
    </row>
    <row r="1742" spans="1:14">
      <c r="A1742" s="258" t="s">
        <v>2276</v>
      </c>
      <c r="B1742" s="46" t="s">
        <v>730</v>
      </c>
      <c r="C1742" s="262">
        <v>1609.3</v>
      </c>
      <c r="D1742" s="262">
        <v>1009.3</v>
      </c>
      <c r="E1742" s="262">
        <v>1009.3</v>
      </c>
      <c r="F1742" s="262"/>
      <c r="G1742" s="262">
        <v>600</v>
      </c>
      <c r="H1742" s="262"/>
      <c r="I1742" s="262"/>
      <c r="J1742" s="262"/>
      <c r="K1742" s="262"/>
      <c r="L1742" s="262"/>
      <c r="M1742" s="262"/>
      <c r="N1742" s="263" t="s">
        <v>530</v>
      </c>
    </row>
    <row r="1743" hidden="1" spans="1:14">
      <c r="A1743" s="258"/>
      <c r="B1743" s="46" t="s">
        <v>1074</v>
      </c>
      <c r="C1743" s="264">
        <v>309</v>
      </c>
      <c r="D1743" s="264">
        <v>150</v>
      </c>
      <c r="E1743" s="264">
        <v>150</v>
      </c>
      <c r="F1743" s="264"/>
      <c r="G1743" s="264">
        <v>159</v>
      </c>
      <c r="H1743" s="264"/>
      <c r="I1743" s="264"/>
      <c r="J1743" s="264"/>
      <c r="K1743" s="264"/>
      <c r="L1743" s="264"/>
      <c r="M1743" s="264"/>
      <c r="N1743" s="260"/>
    </row>
    <row r="1744" hidden="1" spans="1:14">
      <c r="A1744" s="258"/>
      <c r="B1744" s="46" t="s">
        <v>1078</v>
      </c>
      <c r="C1744" s="264">
        <v>9</v>
      </c>
      <c r="D1744" s="264">
        <v>9</v>
      </c>
      <c r="E1744" s="264">
        <v>9</v>
      </c>
      <c r="F1744" s="264"/>
      <c r="G1744" s="264"/>
      <c r="H1744" s="264"/>
      <c r="I1744" s="264"/>
      <c r="J1744" s="264"/>
      <c r="K1744" s="264"/>
      <c r="L1744" s="264"/>
      <c r="M1744" s="264"/>
      <c r="N1744" s="260"/>
    </row>
    <row r="1745" hidden="1" spans="1:14">
      <c r="A1745" s="258"/>
      <c r="B1745" s="46" t="s">
        <v>1076</v>
      </c>
      <c r="C1745" s="264">
        <v>154.1</v>
      </c>
      <c r="D1745" s="264">
        <v>54.1</v>
      </c>
      <c r="E1745" s="264">
        <v>54.1</v>
      </c>
      <c r="F1745" s="264"/>
      <c r="G1745" s="264">
        <v>100</v>
      </c>
      <c r="H1745" s="264"/>
      <c r="I1745" s="264"/>
      <c r="J1745" s="264"/>
      <c r="K1745" s="264"/>
      <c r="L1745" s="264"/>
      <c r="M1745" s="264"/>
      <c r="N1745" s="260"/>
    </row>
    <row r="1746" hidden="1" spans="1:14">
      <c r="A1746" s="258"/>
      <c r="B1746" s="46" t="s">
        <v>1507</v>
      </c>
      <c r="C1746" s="264">
        <v>20</v>
      </c>
      <c r="D1746" s="264"/>
      <c r="E1746" s="264"/>
      <c r="F1746" s="264"/>
      <c r="G1746" s="264">
        <v>20</v>
      </c>
      <c r="H1746" s="264"/>
      <c r="I1746" s="264"/>
      <c r="J1746" s="264"/>
      <c r="K1746" s="264"/>
      <c r="L1746" s="264"/>
      <c r="M1746" s="264"/>
      <c r="N1746" s="260"/>
    </row>
    <row r="1747" hidden="1" spans="1:14">
      <c r="A1747" s="258"/>
      <c r="B1747" s="46" t="s">
        <v>1938</v>
      </c>
      <c r="C1747" s="264">
        <v>1</v>
      </c>
      <c r="D1747" s="264"/>
      <c r="E1747" s="264"/>
      <c r="F1747" s="264"/>
      <c r="G1747" s="264">
        <v>1</v>
      </c>
      <c r="H1747" s="264"/>
      <c r="I1747" s="264"/>
      <c r="J1747" s="264"/>
      <c r="K1747" s="264"/>
      <c r="L1747" s="264"/>
      <c r="M1747" s="264"/>
      <c r="N1747" s="260"/>
    </row>
    <row r="1748" hidden="1" spans="1:14">
      <c r="A1748" s="258"/>
      <c r="B1748" s="46" t="s">
        <v>1075</v>
      </c>
      <c r="C1748" s="264">
        <v>446.6</v>
      </c>
      <c r="D1748" s="264">
        <v>126.6</v>
      </c>
      <c r="E1748" s="264">
        <v>126.6</v>
      </c>
      <c r="F1748" s="264"/>
      <c r="G1748" s="264">
        <v>320</v>
      </c>
      <c r="H1748" s="264"/>
      <c r="I1748" s="264"/>
      <c r="J1748" s="264"/>
      <c r="K1748" s="264"/>
      <c r="L1748" s="264"/>
      <c r="M1748" s="264"/>
      <c r="N1748" s="260"/>
    </row>
    <row r="1749" hidden="1" spans="1:14">
      <c r="A1749" s="258"/>
      <c r="B1749" s="46" t="s">
        <v>1073</v>
      </c>
      <c r="C1749" s="264">
        <v>669.5</v>
      </c>
      <c r="D1749" s="264">
        <v>669.5</v>
      </c>
      <c r="E1749" s="264">
        <v>669.5</v>
      </c>
      <c r="F1749" s="264"/>
      <c r="G1749" s="264"/>
      <c r="H1749" s="264"/>
      <c r="I1749" s="264"/>
      <c r="J1749" s="264"/>
      <c r="K1749" s="264"/>
      <c r="L1749" s="264"/>
      <c r="M1749" s="264"/>
      <c r="N1749" s="260"/>
    </row>
    <row r="1750" spans="1:14">
      <c r="A1750" s="258" t="s">
        <v>2277</v>
      </c>
      <c r="B1750" s="46" t="s">
        <v>731</v>
      </c>
      <c r="C1750" s="264">
        <v>629.5</v>
      </c>
      <c r="D1750" s="264">
        <v>629.5</v>
      </c>
      <c r="E1750" s="264">
        <v>629.5</v>
      </c>
      <c r="F1750" s="264"/>
      <c r="G1750" s="264"/>
      <c r="H1750" s="264"/>
      <c r="I1750" s="264"/>
      <c r="J1750" s="264"/>
      <c r="K1750" s="264"/>
      <c r="L1750" s="264"/>
      <c r="M1750" s="264"/>
      <c r="N1750" s="263" t="s">
        <v>530</v>
      </c>
    </row>
    <row r="1751" hidden="1" spans="1:14">
      <c r="A1751" s="258"/>
      <c r="B1751" s="46" t="s">
        <v>1078</v>
      </c>
      <c r="C1751" s="264">
        <v>5.7</v>
      </c>
      <c r="D1751" s="264">
        <v>5.7</v>
      </c>
      <c r="E1751" s="264">
        <v>5.7</v>
      </c>
      <c r="F1751" s="264"/>
      <c r="G1751" s="264"/>
      <c r="H1751" s="264"/>
      <c r="I1751" s="264"/>
      <c r="J1751" s="264"/>
      <c r="K1751" s="264"/>
      <c r="L1751" s="264"/>
      <c r="M1751" s="264"/>
      <c r="N1751" s="260"/>
    </row>
    <row r="1752" hidden="1" spans="1:14">
      <c r="A1752" s="258"/>
      <c r="B1752" s="46" t="s">
        <v>1075</v>
      </c>
      <c r="C1752" s="264">
        <v>98.9</v>
      </c>
      <c r="D1752" s="264">
        <v>98.9</v>
      </c>
      <c r="E1752" s="264">
        <v>98.9</v>
      </c>
      <c r="F1752" s="264"/>
      <c r="G1752" s="264"/>
      <c r="H1752" s="264"/>
      <c r="I1752" s="264"/>
      <c r="J1752" s="264"/>
      <c r="K1752" s="264"/>
      <c r="L1752" s="264"/>
      <c r="M1752" s="264"/>
      <c r="N1752" s="260"/>
    </row>
    <row r="1753" hidden="1" spans="1:14">
      <c r="A1753" s="258"/>
      <c r="B1753" s="46" t="s">
        <v>1275</v>
      </c>
      <c r="C1753" s="262">
        <v>0.1</v>
      </c>
      <c r="D1753" s="262">
        <v>0.1</v>
      </c>
      <c r="E1753" s="262">
        <v>0.1</v>
      </c>
      <c r="F1753" s="262"/>
      <c r="G1753" s="262"/>
      <c r="H1753" s="262"/>
      <c r="I1753" s="262"/>
      <c r="J1753" s="262"/>
      <c r="K1753" s="262"/>
      <c r="L1753" s="262"/>
      <c r="M1753" s="262"/>
      <c r="N1753" s="263"/>
    </row>
    <row r="1754" hidden="1" spans="1:14">
      <c r="A1754" s="258"/>
      <c r="B1754" s="46" t="s">
        <v>1076</v>
      </c>
      <c r="C1754" s="264">
        <v>51.4</v>
      </c>
      <c r="D1754" s="264">
        <v>51.4</v>
      </c>
      <c r="E1754" s="264">
        <v>51.4</v>
      </c>
      <c r="F1754" s="264"/>
      <c r="G1754" s="264"/>
      <c r="H1754" s="264"/>
      <c r="I1754" s="264"/>
      <c r="J1754" s="264"/>
      <c r="K1754" s="264"/>
      <c r="L1754" s="264"/>
      <c r="M1754" s="264"/>
      <c r="N1754" s="260"/>
    </row>
    <row r="1755" hidden="1" spans="1:14">
      <c r="A1755" s="258"/>
      <c r="B1755" s="46" t="s">
        <v>1074</v>
      </c>
      <c r="C1755" s="264">
        <v>44.8</v>
      </c>
      <c r="D1755" s="264">
        <v>44.8</v>
      </c>
      <c r="E1755" s="264">
        <v>44.8</v>
      </c>
      <c r="F1755" s="264"/>
      <c r="G1755" s="264"/>
      <c r="H1755" s="264"/>
      <c r="I1755" s="264"/>
      <c r="J1755" s="264"/>
      <c r="K1755" s="264"/>
      <c r="L1755" s="264"/>
      <c r="M1755" s="264"/>
      <c r="N1755" s="260"/>
    </row>
    <row r="1756" hidden="1" spans="1:14">
      <c r="A1756" s="258"/>
      <c r="B1756" s="46" t="s">
        <v>1073</v>
      </c>
      <c r="C1756" s="264">
        <v>428.6</v>
      </c>
      <c r="D1756" s="264">
        <v>428.6</v>
      </c>
      <c r="E1756" s="264">
        <v>428.6</v>
      </c>
      <c r="F1756" s="264"/>
      <c r="G1756" s="264"/>
      <c r="H1756" s="264"/>
      <c r="I1756" s="264"/>
      <c r="J1756" s="264"/>
      <c r="K1756" s="264"/>
      <c r="L1756" s="264"/>
      <c r="M1756" s="264"/>
      <c r="N1756" s="260"/>
    </row>
    <row r="1757" spans="1:14">
      <c r="A1757" s="258" t="s">
        <v>2278</v>
      </c>
      <c r="B1757" s="46" t="s">
        <v>732</v>
      </c>
      <c r="C1757" s="264">
        <v>521.1</v>
      </c>
      <c r="D1757" s="264">
        <v>521.1</v>
      </c>
      <c r="E1757" s="264">
        <v>521.1</v>
      </c>
      <c r="F1757" s="264"/>
      <c r="G1757" s="264"/>
      <c r="H1757" s="264"/>
      <c r="I1757" s="264"/>
      <c r="J1757" s="264"/>
      <c r="K1757" s="264"/>
      <c r="L1757" s="264"/>
      <c r="M1757" s="264"/>
      <c r="N1757" s="263" t="s">
        <v>530</v>
      </c>
    </row>
    <row r="1758" hidden="1" spans="1:14">
      <c r="A1758" s="258"/>
      <c r="B1758" s="46" t="s">
        <v>2279</v>
      </c>
      <c r="C1758" s="264">
        <v>5.6</v>
      </c>
      <c r="D1758" s="264">
        <v>5.6</v>
      </c>
      <c r="E1758" s="264">
        <v>5.6</v>
      </c>
      <c r="F1758" s="264"/>
      <c r="G1758" s="264"/>
      <c r="H1758" s="264"/>
      <c r="I1758" s="264"/>
      <c r="J1758" s="264"/>
      <c r="K1758" s="264"/>
      <c r="L1758" s="264"/>
      <c r="M1758" s="264"/>
      <c r="N1758" s="260"/>
    </row>
    <row r="1759" hidden="1" spans="1:14">
      <c r="A1759" s="258"/>
      <c r="B1759" s="46" t="s">
        <v>2280</v>
      </c>
      <c r="C1759" s="264">
        <v>33.7</v>
      </c>
      <c r="D1759" s="264">
        <v>33.7</v>
      </c>
      <c r="E1759" s="264">
        <v>33.7</v>
      </c>
      <c r="F1759" s="264"/>
      <c r="G1759" s="264"/>
      <c r="H1759" s="264"/>
      <c r="I1759" s="264"/>
      <c r="J1759" s="264"/>
      <c r="K1759" s="264"/>
      <c r="L1759" s="264"/>
      <c r="M1759" s="264"/>
      <c r="N1759" s="260"/>
    </row>
    <row r="1760" hidden="1" spans="1:14">
      <c r="A1760" s="258"/>
      <c r="B1760" s="46" t="s">
        <v>2281</v>
      </c>
      <c r="C1760" s="264">
        <v>2.1</v>
      </c>
      <c r="D1760" s="264">
        <v>2.1</v>
      </c>
      <c r="E1760" s="264">
        <v>2.1</v>
      </c>
      <c r="F1760" s="264"/>
      <c r="G1760" s="264"/>
      <c r="H1760" s="264"/>
      <c r="I1760" s="264"/>
      <c r="J1760" s="264"/>
      <c r="K1760" s="264"/>
      <c r="L1760" s="264"/>
      <c r="M1760" s="264"/>
      <c r="N1760" s="260"/>
    </row>
    <row r="1761" hidden="1" spans="1:14">
      <c r="A1761" s="258"/>
      <c r="B1761" s="46" t="s">
        <v>2282</v>
      </c>
      <c r="C1761" s="264">
        <v>0.6</v>
      </c>
      <c r="D1761" s="264">
        <v>0.6</v>
      </c>
      <c r="E1761" s="264">
        <v>0.6</v>
      </c>
      <c r="F1761" s="264"/>
      <c r="G1761" s="264"/>
      <c r="H1761" s="264"/>
      <c r="I1761" s="264"/>
      <c r="J1761" s="264"/>
      <c r="K1761" s="264"/>
      <c r="L1761" s="264"/>
      <c r="M1761" s="264"/>
      <c r="N1761" s="260"/>
    </row>
    <row r="1762" hidden="1" spans="1:14">
      <c r="A1762" s="258"/>
      <c r="B1762" s="46" t="s">
        <v>865</v>
      </c>
      <c r="C1762" s="264">
        <v>6</v>
      </c>
      <c r="D1762" s="264">
        <v>6</v>
      </c>
      <c r="E1762" s="264">
        <v>6</v>
      </c>
      <c r="F1762" s="264"/>
      <c r="G1762" s="264"/>
      <c r="H1762" s="264"/>
      <c r="I1762" s="264"/>
      <c r="J1762" s="264"/>
      <c r="K1762" s="264"/>
      <c r="L1762" s="264"/>
      <c r="M1762" s="264"/>
      <c r="N1762" s="260"/>
    </row>
    <row r="1763" hidden="1" spans="1:14">
      <c r="A1763" s="258"/>
      <c r="B1763" s="46" t="s">
        <v>2283</v>
      </c>
      <c r="C1763" s="264">
        <v>25.6</v>
      </c>
      <c r="D1763" s="264">
        <v>25.6</v>
      </c>
      <c r="E1763" s="264">
        <v>25.6</v>
      </c>
      <c r="F1763" s="264"/>
      <c r="G1763" s="264"/>
      <c r="H1763" s="264"/>
      <c r="I1763" s="264"/>
      <c r="J1763" s="264"/>
      <c r="K1763" s="264"/>
      <c r="L1763" s="264"/>
      <c r="M1763" s="264"/>
      <c r="N1763" s="260"/>
    </row>
    <row r="1764" hidden="1" spans="1:14">
      <c r="A1764" s="258"/>
      <c r="B1764" s="46" t="s">
        <v>2284</v>
      </c>
      <c r="C1764" s="264">
        <v>280.5</v>
      </c>
      <c r="D1764" s="264">
        <v>280.5</v>
      </c>
      <c r="E1764" s="264">
        <v>280.5</v>
      </c>
      <c r="F1764" s="264"/>
      <c r="G1764" s="264"/>
      <c r="H1764" s="264"/>
      <c r="I1764" s="264"/>
      <c r="J1764" s="264"/>
      <c r="K1764" s="264"/>
      <c r="L1764" s="264"/>
      <c r="M1764" s="264"/>
      <c r="N1764" s="260"/>
    </row>
    <row r="1765" hidden="1" spans="1:14">
      <c r="A1765" s="258"/>
      <c r="B1765" s="46" t="s">
        <v>2285</v>
      </c>
      <c r="C1765" s="262">
        <v>11.9</v>
      </c>
      <c r="D1765" s="262">
        <v>11.9</v>
      </c>
      <c r="E1765" s="262">
        <v>11.9</v>
      </c>
      <c r="F1765" s="262"/>
      <c r="G1765" s="262"/>
      <c r="H1765" s="262"/>
      <c r="I1765" s="262"/>
      <c r="J1765" s="262"/>
      <c r="K1765" s="262"/>
      <c r="L1765" s="262"/>
      <c r="M1765" s="262"/>
      <c r="N1765" s="263"/>
    </row>
    <row r="1766" hidden="1" spans="1:14">
      <c r="A1766" s="258"/>
      <c r="B1766" s="46" t="s">
        <v>2286</v>
      </c>
      <c r="C1766" s="264">
        <v>91.5</v>
      </c>
      <c r="D1766" s="264">
        <v>91.5</v>
      </c>
      <c r="E1766" s="264">
        <v>91.5</v>
      </c>
      <c r="F1766" s="264"/>
      <c r="G1766" s="264"/>
      <c r="H1766" s="264"/>
      <c r="I1766" s="264"/>
      <c r="J1766" s="264"/>
      <c r="K1766" s="264"/>
      <c r="L1766" s="264"/>
      <c r="M1766" s="264"/>
      <c r="N1766" s="260"/>
    </row>
    <row r="1767" hidden="1" spans="1:14">
      <c r="A1767" s="258"/>
      <c r="B1767" s="46" t="s">
        <v>862</v>
      </c>
      <c r="C1767" s="264">
        <v>63.6</v>
      </c>
      <c r="D1767" s="264">
        <v>63.6</v>
      </c>
      <c r="E1767" s="264">
        <v>63.6</v>
      </c>
      <c r="F1767" s="264"/>
      <c r="G1767" s="264"/>
      <c r="H1767" s="264"/>
      <c r="I1767" s="264"/>
      <c r="J1767" s="264"/>
      <c r="K1767" s="264"/>
      <c r="L1767" s="264"/>
      <c r="M1767" s="264"/>
      <c r="N1767" s="260"/>
    </row>
    <row r="1768" spans="1:14">
      <c r="A1768" s="258" t="s">
        <v>2287</v>
      </c>
      <c r="B1768" s="46" t="s">
        <v>733</v>
      </c>
      <c r="C1768" s="264">
        <v>309.9</v>
      </c>
      <c r="D1768" s="264">
        <v>309.9</v>
      </c>
      <c r="E1768" s="264">
        <v>309.9</v>
      </c>
      <c r="F1768" s="264"/>
      <c r="G1768" s="264"/>
      <c r="H1768" s="264"/>
      <c r="I1768" s="264"/>
      <c r="J1768" s="264"/>
      <c r="K1768" s="264"/>
      <c r="L1768" s="264"/>
      <c r="M1768" s="264"/>
      <c r="N1768" s="263" t="s">
        <v>530</v>
      </c>
    </row>
    <row r="1769" hidden="1" spans="1:14">
      <c r="A1769" s="258"/>
      <c r="B1769" s="46" t="s">
        <v>2288</v>
      </c>
      <c r="C1769" s="264">
        <v>1.2</v>
      </c>
      <c r="D1769" s="264">
        <v>1.2</v>
      </c>
      <c r="E1769" s="264">
        <v>1.2</v>
      </c>
      <c r="F1769" s="264"/>
      <c r="G1769" s="264"/>
      <c r="H1769" s="264"/>
      <c r="I1769" s="264"/>
      <c r="J1769" s="264"/>
      <c r="K1769" s="264"/>
      <c r="L1769" s="264"/>
      <c r="M1769" s="264"/>
      <c r="N1769" s="260"/>
    </row>
    <row r="1770" hidden="1" spans="1:14">
      <c r="A1770" s="258"/>
      <c r="B1770" s="46" t="s">
        <v>862</v>
      </c>
      <c r="C1770" s="264">
        <v>38</v>
      </c>
      <c r="D1770" s="264">
        <v>38</v>
      </c>
      <c r="E1770" s="264">
        <v>38</v>
      </c>
      <c r="F1770" s="264"/>
      <c r="G1770" s="264"/>
      <c r="H1770" s="264"/>
      <c r="I1770" s="264"/>
      <c r="J1770" s="264"/>
      <c r="K1770" s="264"/>
      <c r="L1770" s="264"/>
      <c r="M1770" s="264"/>
      <c r="N1770" s="260"/>
    </row>
    <row r="1771" hidden="1" spans="1:14">
      <c r="A1771" s="258"/>
      <c r="B1771" s="46" t="s">
        <v>865</v>
      </c>
      <c r="C1771" s="264">
        <v>4</v>
      </c>
      <c r="D1771" s="264">
        <v>4</v>
      </c>
      <c r="E1771" s="264">
        <v>4</v>
      </c>
      <c r="F1771" s="264"/>
      <c r="G1771" s="264"/>
      <c r="H1771" s="264"/>
      <c r="I1771" s="264"/>
      <c r="J1771" s="264"/>
      <c r="K1771" s="264"/>
      <c r="L1771" s="264"/>
      <c r="M1771" s="264"/>
      <c r="N1771" s="260"/>
    </row>
    <row r="1772" hidden="1" spans="1:14">
      <c r="A1772" s="258"/>
      <c r="B1772" s="46" t="s">
        <v>2289</v>
      </c>
      <c r="C1772" s="262">
        <v>20.3</v>
      </c>
      <c r="D1772" s="262">
        <v>20.3</v>
      </c>
      <c r="E1772" s="262">
        <v>20.3</v>
      </c>
      <c r="F1772" s="262"/>
      <c r="G1772" s="262"/>
      <c r="H1772" s="262"/>
      <c r="I1772" s="262"/>
      <c r="J1772" s="262"/>
      <c r="K1772" s="262"/>
      <c r="L1772" s="262"/>
      <c r="M1772" s="262"/>
      <c r="N1772" s="263"/>
    </row>
    <row r="1773" hidden="1" spans="1:14">
      <c r="A1773" s="258"/>
      <c r="B1773" s="46" t="s">
        <v>2290</v>
      </c>
      <c r="C1773" s="264">
        <v>3.4</v>
      </c>
      <c r="D1773" s="264">
        <v>3.4</v>
      </c>
      <c r="E1773" s="264">
        <v>3.4</v>
      </c>
      <c r="F1773" s="264"/>
      <c r="G1773" s="264"/>
      <c r="H1773" s="264"/>
      <c r="I1773" s="264"/>
      <c r="J1773" s="264"/>
      <c r="K1773" s="264"/>
      <c r="L1773" s="264"/>
      <c r="M1773" s="264"/>
      <c r="N1773" s="260"/>
    </row>
    <row r="1774" hidden="1" spans="1:14">
      <c r="A1774" s="258"/>
      <c r="B1774" s="46" t="s">
        <v>2291</v>
      </c>
      <c r="C1774" s="264">
        <v>0.4</v>
      </c>
      <c r="D1774" s="264">
        <v>0.4</v>
      </c>
      <c r="E1774" s="264">
        <v>0.4</v>
      </c>
      <c r="F1774" s="264"/>
      <c r="G1774" s="264"/>
      <c r="H1774" s="264"/>
      <c r="I1774" s="264"/>
      <c r="J1774" s="264"/>
      <c r="K1774" s="264"/>
      <c r="L1774" s="264"/>
      <c r="M1774" s="264"/>
      <c r="N1774" s="260"/>
    </row>
    <row r="1775" hidden="1" spans="1:14">
      <c r="A1775" s="258"/>
      <c r="B1775" s="46" t="s">
        <v>2292</v>
      </c>
      <c r="C1775" s="264">
        <v>11.6</v>
      </c>
      <c r="D1775" s="264">
        <v>11.6</v>
      </c>
      <c r="E1775" s="264">
        <v>11.6</v>
      </c>
      <c r="F1775" s="264"/>
      <c r="G1775" s="264"/>
      <c r="H1775" s="264"/>
      <c r="I1775" s="264"/>
      <c r="J1775" s="264"/>
      <c r="K1775" s="264"/>
      <c r="L1775" s="264"/>
      <c r="M1775" s="264"/>
      <c r="N1775" s="260"/>
    </row>
    <row r="1776" hidden="1" spans="1:14">
      <c r="A1776" s="258"/>
      <c r="B1776" s="46" t="s">
        <v>2293</v>
      </c>
      <c r="C1776" s="264">
        <v>169.3</v>
      </c>
      <c r="D1776" s="264">
        <v>169.3</v>
      </c>
      <c r="E1776" s="264">
        <v>169.3</v>
      </c>
      <c r="F1776" s="264"/>
      <c r="G1776" s="264"/>
      <c r="H1776" s="264"/>
      <c r="I1776" s="264"/>
      <c r="J1776" s="264"/>
      <c r="K1776" s="264"/>
      <c r="L1776" s="264"/>
      <c r="M1776" s="264"/>
      <c r="N1776" s="260"/>
    </row>
    <row r="1777" hidden="1" spans="1:14">
      <c r="A1777" s="258"/>
      <c r="B1777" s="46" t="s">
        <v>2294</v>
      </c>
      <c r="C1777" s="264">
        <v>53.8</v>
      </c>
      <c r="D1777" s="264">
        <v>53.8</v>
      </c>
      <c r="E1777" s="264">
        <v>53.8</v>
      </c>
      <c r="F1777" s="264"/>
      <c r="G1777" s="264"/>
      <c r="H1777" s="264"/>
      <c r="I1777" s="264"/>
      <c r="J1777" s="264"/>
      <c r="K1777" s="264"/>
      <c r="L1777" s="264"/>
      <c r="M1777" s="264"/>
      <c r="N1777" s="260"/>
    </row>
    <row r="1778" hidden="1" spans="1:14">
      <c r="A1778" s="258"/>
      <c r="B1778" s="46" t="s">
        <v>2295</v>
      </c>
      <c r="C1778" s="264">
        <v>8</v>
      </c>
      <c r="D1778" s="264">
        <v>8</v>
      </c>
      <c r="E1778" s="264">
        <v>8</v>
      </c>
      <c r="F1778" s="264"/>
      <c r="G1778" s="264"/>
      <c r="H1778" s="264"/>
      <c r="I1778" s="264"/>
      <c r="J1778" s="264"/>
      <c r="K1778" s="264"/>
      <c r="L1778" s="264"/>
      <c r="M1778" s="264"/>
      <c r="N1778" s="260"/>
    </row>
    <row r="1779" spans="1:14">
      <c r="A1779" s="258" t="s">
        <v>2296</v>
      </c>
      <c r="B1779" s="46" t="s">
        <v>734</v>
      </c>
      <c r="C1779" s="264">
        <v>767.2</v>
      </c>
      <c r="D1779" s="264">
        <v>767.2</v>
      </c>
      <c r="E1779" s="264">
        <v>767.2</v>
      </c>
      <c r="F1779" s="264"/>
      <c r="G1779" s="264"/>
      <c r="H1779" s="264"/>
      <c r="I1779" s="264"/>
      <c r="J1779" s="264"/>
      <c r="K1779" s="264"/>
      <c r="L1779" s="264"/>
      <c r="M1779" s="264"/>
      <c r="N1779" s="263" t="s">
        <v>530</v>
      </c>
    </row>
    <row r="1780" hidden="1" spans="1:14">
      <c r="A1780" s="258"/>
      <c r="B1780" s="46" t="s">
        <v>2297</v>
      </c>
      <c r="C1780" s="264">
        <v>0.1</v>
      </c>
      <c r="D1780" s="264">
        <v>0.1</v>
      </c>
      <c r="E1780" s="264">
        <v>0.1</v>
      </c>
      <c r="F1780" s="264"/>
      <c r="G1780" s="264"/>
      <c r="H1780" s="264"/>
      <c r="I1780" s="264"/>
      <c r="J1780" s="264"/>
      <c r="K1780" s="264"/>
      <c r="L1780" s="264"/>
      <c r="M1780" s="264"/>
      <c r="N1780" s="260"/>
    </row>
    <row r="1781" hidden="1" spans="1:14">
      <c r="A1781" s="258"/>
      <c r="B1781" s="46" t="s">
        <v>2298</v>
      </c>
      <c r="C1781" s="264">
        <v>58.1</v>
      </c>
      <c r="D1781" s="264">
        <v>58.1</v>
      </c>
      <c r="E1781" s="264">
        <v>58.1</v>
      </c>
      <c r="F1781" s="264"/>
      <c r="G1781" s="264"/>
      <c r="H1781" s="264"/>
      <c r="I1781" s="264"/>
      <c r="J1781" s="264"/>
      <c r="K1781" s="264"/>
      <c r="L1781" s="264"/>
      <c r="M1781" s="264"/>
      <c r="N1781" s="260"/>
    </row>
    <row r="1782" hidden="1" spans="1:14">
      <c r="A1782" s="258"/>
      <c r="B1782" s="46" t="s">
        <v>2299</v>
      </c>
      <c r="C1782" s="262">
        <v>134</v>
      </c>
      <c r="D1782" s="262">
        <v>134</v>
      </c>
      <c r="E1782" s="262">
        <v>134</v>
      </c>
      <c r="F1782" s="262"/>
      <c r="G1782" s="262"/>
      <c r="H1782" s="262"/>
      <c r="I1782" s="262"/>
      <c r="J1782" s="262"/>
      <c r="K1782" s="262"/>
      <c r="L1782" s="262"/>
      <c r="M1782" s="262"/>
      <c r="N1782" s="263"/>
    </row>
    <row r="1783" hidden="1" spans="1:14">
      <c r="A1783" s="258"/>
      <c r="B1783" s="46" t="s">
        <v>2300</v>
      </c>
      <c r="C1783" s="264">
        <v>0.2</v>
      </c>
      <c r="D1783" s="264">
        <v>0.2</v>
      </c>
      <c r="E1783" s="264">
        <v>0.2</v>
      </c>
      <c r="F1783" s="264"/>
      <c r="G1783" s="264"/>
      <c r="H1783" s="264"/>
      <c r="I1783" s="264"/>
      <c r="J1783" s="264"/>
      <c r="K1783" s="264"/>
      <c r="L1783" s="264"/>
      <c r="M1783" s="264"/>
      <c r="N1783" s="260"/>
    </row>
    <row r="1784" hidden="1" spans="1:14">
      <c r="A1784" s="258"/>
      <c r="B1784" s="46" t="s">
        <v>865</v>
      </c>
      <c r="C1784" s="264">
        <v>6</v>
      </c>
      <c r="D1784" s="264">
        <v>6</v>
      </c>
      <c r="E1784" s="264">
        <v>6</v>
      </c>
      <c r="F1784" s="264"/>
      <c r="G1784" s="264"/>
      <c r="H1784" s="264"/>
      <c r="I1784" s="264"/>
      <c r="J1784" s="264"/>
      <c r="K1784" s="264"/>
      <c r="L1784" s="264"/>
      <c r="M1784" s="264"/>
      <c r="N1784" s="260"/>
    </row>
    <row r="1785" hidden="1" spans="1:14">
      <c r="A1785" s="258"/>
      <c r="B1785" s="46" t="s">
        <v>2301</v>
      </c>
      <c r="C1785" s="264">
        <v>47.6</v>
      </c>
      <c r="D1785" s="264">
        <v>47.6</v>
      </c>
      <c r="E1785" s="264">
        <v>47.6</v>
      </c>
      <c r="F1785" s="264"/>
      <c r="G1785" s="264"/>
      <c r="H1785" s="264"/>
      <c r="I1785" s="264"/>
      <c r="J1785" s="264"/>
      <c r="K1785" s="264"/>
      <c r="L1785" s="264"/>
      <c r="M1785" s="264"/>
      <c r="N1785" s="260"/>
    </row>
    <row r="1786" hidden="1" spans="1:14">
      <c r="A1786" s="258"/>
      <c r="B1786" s="46" t="s">
        <v>975</v>
      </c>
      <c r="C1786" s="264">
        <v>5.2</v>
      </c>
      <c r="D1786" s="264">
        <v>5.2</v>
      </c>
      <c r="E1786" s="264">
        <v>5.2</v>
      </c>
      <c r="F1786" s="264"/>
      <c r="G1786" s="264"/>
      <c r="H1786" s="264"/>
      <c r="I1786" s="264"/>
      <c r="J1786" s="264"/>
      <c r="K1786" s="264"/>
      <c r="L1786" s="264"/>
      <c r="M1786" s="264"/>
      <c r="N1786" s="260"/>
    </row>
    <row r="1787" hidden="1" spans="1:14">
      <c r="A1787" s="258"/>
      <c r="B1787" s="46" t="s">
        <v>2302</v>
      </c>
      <c r="C1787" s="264">
        <v>21.9</v>
      </c>
      <c r="D1787" s="264">
        <v>21.9</v>
      </c>
      <c r="E1787" s="264">
        <v>21.9</v>
      </c>
      <c r="F1787" s="264"/>
      <c r="G1787" s="264"/>
      <c r="H1787" s="264"/>
      <c r="I1787" s="264"/>
      <c r="J1787" s="264"/>
      <c r="K1787" s="264"/>
      <c r="L1787" s="264"/>
      <c r="M1787" s="264"/>
      <c r="N1787" s="260"/>
    </row>
    <row r="1788" hidden="1" spans="1:14">
      <c r="A1788" s="258"/>
      <c r="B1788" s="46" t="s">
        <v>2303</v>
      </c>
      <c r="C1788" s="264">
        <v>9.7</v>
      </c>
      <c r="D1788" s="264">
        <v>9.7</v>
      </c>
      <c r="E1788" s="264">
        <v>9.7</v>
      </c>
      <c r="F1788" s="264"/>
      <c r="G1788" s="264"/>
      <c r="H1788" s="264"/>
      <c r="I1788" s="264"/>
      <c r="J1788" s="264"/>
      <c r="K1788" s="264"/>
      <c r="L1788" s="264"/>
      <c r="M1788" s="264"/>
      <c r="N1788" s="260"/>
    </row>
    <row r="1789" hidden="1" spans="1:14">
      <c r="A1789" s="258"/>
      <c r="B1789" s="46" t="s">
        <v>2304</v>
      </c>
      <c r="C1789" s="264">
        <v>484.4</v>
      </c>
      <c r="D1789" s="264">
        <v>484.4</v>
      </c>
      <c r="E1789" s="264">
        <v>484.4</v>
      </c>
      <c r="F1789" s="264"/>
      <c r="G1789" s="264"/>
      <c r="H1789" s="264"/>
      <c r="I1789" s="264"/>
      <c r="J1789" s="264"/>
      <c r="K1789" s="264"/>
      <c r="L1789" s="264"/>
      <c r="M1789" s="264"/>
      <c r="N1789" s="260"/>
    </row>
    <row r="1790" spans="1:14">
      <c r="A1790" s="258" t="s">
        <v>2305</v>
      </c>
      <c r="B1790" s="46" t="s">
        <v>735</v>
      </c>
      <c r="C1790" s="264">
        <v>534.6</v>
      </c>
      <c r="D1790" s="264">
        <v>534.6</v>
      </c>
      <c r="E1790" s="264">
        <v>534.6</v>
      </c>
      <c r="F1790" s="264"/>
      <c r="G1790" s="264"/>
      <c r="H1790" s="264"/>
      <c r="I1790" s="264"/>
      <c r="J1790" s="264"/>
      <c r="K1790" s="264"/>
      <c r="L1790" s="264"/>
      <c r="M1790" s="264"/>
      <c r="N1790" s="263" t="s">
        <v>530</v>
      </c>
    </row>
    <row r="1791" hidden="1" spans="1:14">
      <c r="A1791" s="258"/>
      <c r="B1791" s="46" t="s">
        <v>2306</v>
      </c>
      <c r="C1791" s="262">
        <v>39.8</v>
      </c>
      <c r="D1791" s="262">
        <v>39.8</v>
      </c>
      <c r="E1791" s="262">
        <v>39.8</v>
      </c>
      <c r="F1791" s="262"/>
      <c r="G1791" s="262"/>
      <c r="H1791" s="262"/>
      <c r="I1791" s="262"/>
      <c r="J1791" s="262"/>
      <c r="K1791" s="262"/>
      <c r="L1791" s="262"/>
      <c r="M1791" s="262"/>
      <c r="N1791" s="263"/>
    </row>
    <row r="1792" hidden="1" spans="1:14">
      <c r="A1792" s="258"/>
      <c r="B1792" s="46" t="s">
        <v>2307</v>
      </c>
      <c r="C1792" s="264">
        <v>91.6</v>
      </c>
      <c r="D1792" s="264">
        <v>91.6</v>
      </c>
      <c r="E1792" s="264">
        <v>91.6</v>
      </c>
      <c r="F1792" s="264"/>
      <c r="G1792" s="264"/>
      <c r="H1792" s="264"/>
      <c r="I1792" s="264"/>
      <c r="J1792" s="264"/>
      <c r="K1792" s="264"/>
      <c r="L1792" s="264"/>
      <c r="M1792" s="264"/>
      <c r="N1792" s="260"/>
    </row>
    <row r="1793" hidden="1" spans="1:14">
      <c r="A1793" s="258"/>
      <c r="B1793" s="46" t="s">
        <v>2308</v>
      </c>
      <c r="C1793" s="264">
        <v>331.3</v>
      </c>
      <c r="D1793" s="264">
        <v>331.3</v>
      </c>
      <c r="E1793" s="264">
        <v>331.3</v>
      </c>
      <c r="F1793" s="264"/>
      <c r="G1793" s="264"/>
      <c r="H1793" s="264"/>
      <c r="I1793" s="264"/>
      <c r="J1793" s="264"/>
      <c r="K1793" s="264"/>
      <c r="L1793" s="264"/>
      <c r="M1793" s="264"/>
      <c r="N1793" s="260"/>
    </row>
    <row r="1794" hidden="1" spans="1:14">
      <c r="A1794" s="258"/>
      <c r="B1794" s="46" t="s">
        <v>2309</v>
      </c>
      <c r="C1794" s="264">
        <v>4</v>
      </c>
      <c r="D1794" s="264">
        <v>4</v>
      </c>
      <c r="E1794" s="264">
        <v>4</v>
      </c>
      <c r="F1794" s="264"/>
      <c r="G1794" s="264"/>
      <c r="H1794" s="264"/>
      <c r="I1794" s="264"/>
      <c r="J1794" s="264"/>
      <c r="K1794" s="264"/>
      <c r="L1794" s="264"/>
      <c r="M1794" s="264"/>
      <c r="N1794" s="260"/>
    </row>
    <row r="1795" hidden="1" spans="1:14">
      <c r="A1795" s="258"/>
      <c r="B1795" s="46" t="s">
        <v>2310</v>
      </c>
      <c r="C1795" s="264">
        <v>6.6</v>
      </c>
      <c r="D1795" s="264">
        <v>6.6</v>
      </c>
      <c r="E1795" s="264">
        <v>6.6</v>
      </c>
      <c r="F1795" s="264"/>
      <c r="G1795" s="264"/>
      <c r="H1795" s="264"/>
      <c r="I1795" s="264"/>
      <c r="J1795" s="264"/>
      <c r="K1795" s="264"/>
      <c r="L1795" s="264"/>
      <c r="M1795" s="264"/>
      <c r="N1795" s="260"/>
    </row>
    <row r="1796" hidden="1" spans="1:14">
      <c r="A1796" s="258"/>
      <c r="B1796" s="46" t="s">
        <v>862</v>
      </c>
      <c r="C1796" s="264">
        <v>13.5</v>
      </c>
      <c r="D1796" s="264">
        <v>13.5</v>
      </c>
      <c r="E1796" s="264">
        <v>13.5</v>
      </c>
      <c r="F1796" s="264"/>
      <c r="G1796" s="264"/>
      <c r="H1796" s="264"/>
      <c r="I1796" s="264"/>
      <c r="J1796" s="264"/>
      <c r="K1796" s="264"/>
      <c r="L1796" s="264"/>
      <c r="M1796" s="264"/>
      <c r="N1796" s="260"/>
    </row>
    <row r="1797" hidden="1" spans="1:14">
      <c r="A1797" s="258"/>
      <c r="B1797" s="46" t="s">
        <v>2311</v>
      </c>
      <c r="C1797" s="264">
        <v>10.8</v>
      </c>
      <c r="D1797" s="264">
        <v>10.8</v>
      </c>
      <c r="E1797" s="264">
        <v>10.8</v>
      </c>
      <c r="F1797" s="264"/>
      <c r="G1797" s="264"/>
      <c r="H1797" s="264"/>
      <c r="I1797" s="264"/>
      <c r="J1797" s="264"/>
      <c r="K1797" s="264"/>
      <c r="L1797" s="264"/>
      <c r="M1797" s="264"/>
      <c r="N1797" s="260"/>
    </row>
    <row r="1798" hidden="1" spans="1:14">
      <c r="A1798" s="258"/>
      <c r="B1798" s="46" t="s">
        <v>865</v>
      </c>
      <c r="C1798" s="264">
        <v>6</v>
      </c>
      <c r="D1798" s="264">
        <v>6</v>
      </c>
      <c r="E1798" s="264">
        <v>6</v>
      </c>
      <c r="F1798" s="264"/>
      <c r="G1798" s="264"/>
      <c r="H1798" s="264"/>
      <c r="I1798" s="264"/>
      <c r="J1798" s="264"/>
      <c r="K1798" s="264"/>
      <c r="L1798" s="264"/>
      <c r="M1798" s="264"/>
      <c r="N1798" s="260"/>
    </row>
    <row r="1799" hidden="1" spans="1:14">
      <c r="A1799" s="258"/>
      <c r="B1799" s="46" t="s">
        <v>2312</v>
      </c>
      <c r="C1799" s="264">
        <v>30.5</v>
      </c>
      <c r="D1799" s="264">
        <v>30.5</v>
      </c>
      <c r="E1799" s="264">
        <v>30.5</v>
      </c>
      <c r="F1799" s="264"/>
      <c r="G1799" s="264"/>
      <c r="H1799" s="264"/>
      <c r="I1799" s="264"/>
      <c r="J1799" s="264"/>
      <c r="K1799" s="264"/>
      <c r="L1799" s="264"/>
      <c r="M1799" s="264"/>
      <c r="N1799" s="260"/>
    </row>
    <row r="1800" hidden="1" spans="1:14">
      <c r="A1800" s="258"/>
      <c r="B1800" s="46" t="s">
        <v>2313</v>
      </c>
      <c r="C1800" s="264">
        <v>0.1</v>
      </c>
      <c r="D1800" s="264">
        <v>0.1</v>
      </c>
      <c r="E1800" s="264">
        <v>0.1</v>
      </c>
      <c r="F1800" s="264"/>
      <c r="G1800" s="264"/>
      <c r="H1800" s="264"/>
      <c r="I1800" s="264"/>
      <c r="J1800" s="264"/>
      <c r="K1800" s="264"/>
      <c r="L1800" s="264"/>
      <c r="M1800" s="264"/>
      <c r="N1800" s="260"/>
    </row>
    <row r="1801" hidden="1" spans="1:14">
      <c r="A1801" s="258"/>
      <c r="B1801" s="46" t="s">
        <v>2314</v>
      </c>
      <c r="C1801" s="262">
        <v>0.4</v>
      </c>
      <c r="D1801" s="262">
        <v>0.4</v>
      </c>
      <c r="E1801" s="262">
        <v>0.4</v>
      </c>
      <c r="F1801" s="262"/>
      <c r="G1801" s="262"/>
      <c r="H1801" s="262"/>
      <c r="I1801" s="262"/>
      <c r="J1801" s="262"/>
      <c r="K1801" s="262"/>
      <c r="L1801" s="262"/>
      <c r="M1801" s="262"/>
      <c r="N1801" s="263"/>
    </row>
    <row r="1802" spans="1:14">
      <c r="A1802" s="258" t="s">
        <v>2315</v>
      </c>
      <c r="B1802" s="46" t="s">
        <v>736</v>
      </c>
      <c r="C1802" s="264">
        <v>188.7</v>
      </c>
      <c r="D1802" s="264">
        <v>188.7</v>
      </c>
      <c r="E1802" s="264">
        <v>188.7</v>
      </c>
      <c r="F1802" s="264"/>
      <c r="G1802" s="264"/>
      <c r="H1802" s="264"/>
      <c r="I1802" s="264"/>
      <c r="J1802" s="264"/>
      <c r="K1802" s="264"/>
      <c r="L1802" s="264"/>
      <c r="M1802" s="264"/>
      <c r="N1802" s="263" t="s">
        <v>530</v>
      </c>
    </row>
    <row r="1803" hidden="1" spans="1:14">
      <c r="A1803" s="258"/>
      <c r="B1803" s="46" t="s">
        <v>2316</v>
      </c>
      <c r="C1803" s="264">
        <v>11.5</v>
      </c>
      <c r="D1803" s="264">
        <v>11.5</v>
      </c>
      <c r="E1803" s="264">
        <v>11.5</v>
      </c>
      <c r="F1803" s="264"/>
      <c r="G1803" s="264"/>
      <c r="H1803" s="264"/>
      <c r="I1803" s="264"/>
      <c r="J1803" s="264"/>
      <c r="K1803" s="264"/>
      <c r="L1803" s="264"/>
      <c r="M1803" s="264"/>
      <c r="N1803" s="260"/>
    </row>
    <row r="1804" hidden="1" spans="1:14">
      <c r="A1804" s="258"/>
      <c r="B1804" s="46" t="s">
        <v>2317</v>
      </c>
      <c r="C1804" s="264">
        <v>33</v>
      </c>
      <c r="D1804" s="264">
        <v>33</v>
      </c>
      <c r="E1804" s="264">
        <v>33</v>
      </c>
      <c r="F1804" s="264"/>
      <c r="G1804" s="264"/>
      <c r="H1804" s="264"/>
      <c r="I1804" s="264"/>
      <c r="J1804" s="264"/>
      <c r="K1804" s="264"/>
      <c r="L1804" s="264"/>
      <c r="M1804" s="264"/>
      <c r="N1804" s="260"/>
    </row>
    <row r="1805" hidden="1" spans="1:14">
      <c r="A1805" s="258"/>
      <c r="B1805" s="46" t="s">
        <v>2318</v>
      </c>
      <c r="C1805" s="264">
        <v>14.5</v>
      </c>
      <c r="D1805" s="264">
        <v>14.5</v>
      </c>
      <c r="E1805" s="264">
        <v>14.5</v>
      </c>
      <c r="F1805" s="264"/>
      <c r="G1805" s="264"/>
      <c r="H1805" s="264"/>
      <c r="I1805" s="264"/>
      <c r="J1805" s="264"/>
      <c r="K1805" s="264"/>
      <c r="L1805" s="264"/>
      <c r="M1805" s="264"/>
      <c r="N1805" s="260"/>
    </row>
    <row r="1806" hidden="1" spans="1:14">
      <c r="A1806" s="258"/>
      <c r="B1806" s="46" t="s">
        <v>862</v>
      </c>
      <c r="C1806" s="264">
        <v>3.2</v>
      </c>
      <c r="D1806" s="264">
        <v>3.2</v>
      </c>
      <c r="E1806" s="264">
        <v>3.2</v>
      </c>
      <c r="F1806" s="264"/>
      <c r="G1806" s="264"/>
      <c r="H1806" s="264"/>
      <c r="I1806" s="264"/>
      <c r="J1806" s="264"/>
      <c r="K1806" s="264"/>
      <c r="L1806" s="264"/>
      <c r="M1806" s="264"/>
      <c r="N1806" s="260"/>
    </row>
    <row r="1807" hidden="1" spans="1:14">
      <c r="A1807" s="258"/>
      <c r="B1807" s="46" t="s">
        <v>2319</v>
      </c>
      <c r="C1807" s="264">
        <v>120.7</v>
      </c>
      <c r="D1807" s="264">
        <v>120.7</v>
      </c>
      <c r="E1807" s="264">
        <v>120.7</v>
      </c>
      <c r="F1807" s="264"/>
      <c r="G1807" s="264"/>
      <c r="H1807" s="264"/>
      <c r="I1807" s="264"/>
      <c r="J1807" s="264"/>
      <c r="K1807" s="264"/>
      <c r="L1807" s="264"/>
      <c r="M1807" s="264"/>
      <c r="N1807" s="260"/>
    </row>
    <row r="1808" hidden="1" spans="1:14">
      <c r="A1808" s="258"/>
      <c r="B1808" s="46" t="s">
        <v>2320</v>
      </c>
      <c r="C1808" s="262">
        <v>0.1</v>
      </c>
      <c r="D1808" s="262">
        <v>0.1</v>
      </c>
      <c r="E1808" s="262">
        <v>0.1</v>
      </c>
      <c r="F1808" s="262"/>
      <c r="G1808" s="262"/>
      <c r="H1808" s="262"/>
      <c r="I1808" s="262"/>
      <c r="J1808" s="262"/>
      <c r="K1808" s="262"/>
      <c r="L1808" s="262"/>
      <c r="M1808" s="262"/>
      <c r="N1808" s="263"/>
    </row>
    <row r="1809" hidden="1" spans="1:14">
      <c r="A1809" s="258"/>
      <c r="B1809" s="46" t="s">
        <v>2321</v>
      </c>
      <c r="C1809" s="264">
        <v>3.3</v>
      </c>
      <c r="D1809" s="264">
        <v>3.3</v>
      </c>
      <c r="E1809" s="264">
        <v>3.3</v>
      </c>
      <c r="F1809" s="264"/>
      <c r="G1809" s="264"/>
      <c r="H1809" s="264"/>
      <c r="I1809" s="264"/>
      <c r="J1809" s="264"/>
      <c r="K1809" s="264"/>
      <c r="L1809" s="264"/>
      <c r="M1809" s="264"/>
      <c r="N1809" s="260"/>
    </row>
    <row r="1810" hidden="1" spans="1:14">
      <c r="A1810" s="258"/>
      <c r="B1810" s="46" t="s">
        <v>2322</v>
      </c>
      <c r="C1810" s="264">
        <v>2.4</v>
      </c>
      <c r="D1810" s="264">
        <v>2.4</v>
      </c>
      <c r="E1810" s="264">
        <v>2.4</v>
      </c>
      <c r="F1810" s="264"/>
      <c r="G1810" s="264"/>
      <c r="H1810" s="264"/>
      <c r="I1810" s="264"/>
      <c r="J1810" s="264"/>
      <c r="K1810" s="264"/>
      <c r="L1810" s="264"/>
      <c r="M1810" s="264"/>
      <c r="N1810" s="260"/>
    </row>
    <row r="1811" hidden="1" spans="1:14">
      <c r="A1811" s="258"/>
      <c r="B1811" s="46" t="s">
        <v>2323</v>
      </c>
      <c r="C1811" s="264">
        <v>0</v>
      </c>
      <c r="D1811" s="264">
        <v>0</v>
      </c>
      <c r="E1811" s="264">
        <v>0</v>
      </c>
      <c r="F1811" s="264"/>
      <c r="G1811" s="264"/>
      <c r="H1811" s="264"/>
      <c r="I1811" s="264"/>
      <c r="J1811" s="264"/>
      <c r="K1811" s="264"/>
      <c r="L1811" s="264"/>
      <c r="M1811" s="264"/>
      <c r="N1811" s="260"/>
    </row>
    <row r="1812" spans="1:14">
      <c r="A1812" s="258" t="s">
        <v>2324</v>
      </c>
      <c r="B1812" s="46" t="s">
        <v>737</v>
      </c>
      <c r="C1812" s="264">
        <v>214.5</v>
      </c>
      <c r="D1812" s="264">
        <v>214.5</v>
      </c>
      <c r="E1812" s="264">
        <v>214.5</v>
      </c>
      <c r="F1812" s="264"/>
      <c r="G1812" s="264"/>
      <c r="H1812" s="264"/>
      <c r="I1812" s="264"/>
      <c r="J1812" s="264"/>
      <c r="K1812" s="264"/>
      <c r="L1812" s="264"/>
      <c r="M1812" s="264"/>
      <c r="N1812" s="263" t="s">
        <v>530</v>
      </c>
    </row>
    <row r="1813" hidden="1" spans="1:14">
      <c r="A1813" s="258"/>
      <c r="B1813" s="46" t="s">
        <v>1274</v>
      </c>
      <c r="C1813" s="264">
        <v>0.4</v>
      </c>
      <c r="D1813" s="264">
        <v>0.4</v>
      </c>
      <c r="E1813" s="264">
        <v>0.4</v>
      </c>
      <c r="F1813" s="264"/>
      <c r="G1813" s="264"/>
      <c r="H1813" s="264"/>
      <c r="I1813" s="264"/>
      <c r="J1813" s="264"/>
      <c r="K1813" s="264"/>
      <c r="L1813" s="264"/>
      <c r="M1813" s="264"/>
      <c r="N1813" s="260"/>
    </row>
    <row r="1814" hidden="1" spans="1:14">
      <c r="A1814" s="258"/>
      <c r="B1814" s="46" t="s">
        <v>865</v>
      </c>
      <c r="C1814" s="264">
        <v>2</v>
      </c>
      <c r="D1814" s="264">
        <v>2</v>
      </c>
      <c r="E1814" s="264">
        <v>2</v>
      </c>
      <c r="F1814" s="264"/>
      <c r="G1814" s="264"/>
      <c r="H1814" s="264"/>
      <c r="I1814" s="264"/>
      <c r="J1814" s="264"/>
      <c r="K1814" s="264"/>
      <c r="L1814" s="264"/>
      <c r="M1814" s="264"/>
      <c r="N1814" s="260"/>
    </row>
    <row r="1815" hidden="1" spans="1:14">
      <c r="A1815" s="258"/>
      <c r="B1815" s="46" t="s">
        <v>1074</v>
      </c>
      <c r="C1815" s="264">
        <v>13.4</v>
      </c>
      <c r="D1815" s="264">
        <v>13.4</v>
      </c>
      <c r="E1815" s="264">
        <v>13.4</v>
      </c>
      <c r="F1815" s="264"/>
      <c r="G1815" s="264"/>
      <c r="H1815" s="264"/>
      <c r="I1815" s="264"/>
      <c r="J1815" s="264"/>
      <c r="K1815" s="264"/>
      <c r="L1815" s="264"/>
      <c r="M1815" s="264"/>
      <c r="N1815" s="260"/>
    </row>
    <row r="1816" hidden="1" spans="1:14">
      <c r="A1816" s="258"/>
      <c r="B1816" s="46" t="s">
        <v>1275</v>
      </c>
      <c r="C1816" s="264">
        <v>0.1</v>
      </c>
      <c r="D1816" s="264">
        <v>0.1</v>
      </c>
      <c r="E1816" s="264">
        <v>0.1</v>
      </c>
      <c r="F1816" s="264"/>
      <c r="G1816" s="264"/>
      <c r="H1816" s="264"/>
      <c r="I1816" s="264"/>
      <c r="J1816" s="264"/>
      <c r="K1816" s="264"/>
      <c r="L1816" s="264"/>
      <c r="M1816" s="264"/>
      <c r="N1816" s="260"/>
    </row>
    <row r="1817" hidden="1" spans="1:14">
      <c r="A1817" s="258"/>
      <c r="B1817" s="46" t="s">
        <v>1077</v>
      </c>
      <c r="C1817" s="264">
        <v>0.7</v>
      </c>
      <c r="D1817" s="264">
        <v>0.7</v>
      </c>
      <c r="E1817" s="264">
        <v>0.7</v>
      </c>
      <c r="F1817" s="264"/>
      <c r="G1817" s="264"/>
      <c r="H1817" s="264"/>
      <c r="I1817" s="264"/>
      <c r="J1817" s="264"/>
      <c r="K1817" s="264"/>
      <c r="L1817" s="264"/>
      <c r="M1817" s="264"/>
      <c r="N1817" s="260"/>
    </row>
    <row r="1818" hidden="1" spans="1:14">
      <c r="A1818" s="258"/>
      <c r="B1818" s="46" t="s">
        <v>1076</v>
      </c>
      <c r="C1818" s="264">
        <v>15.4</v>
      </c>
      <c r="D1818" s="264">
        <v>15.4</v>
      </c>
      <c r="E1818" s="264">
        <v>15.4</v>
      </c>
      <c r="F1818" s="264"/>
      <c r="G1818" s="264"/>
      <c r="H1818" s="264"/>
      <c r="I1818" s="264"/>
      <c r="J1818" s="264"/>
      <c r="K1818" s="264"/>
      <c r="L1818" s="264"/>
      <c r="M1818" s="264"/>
      <c r="N1818" s="260"/>
    </row>
    <row r="1819" hidden="1" spans="1:14">
      <c r="A1819" s="258"/>
      <c r="B1819" s="46" t="s">
        <v>862</v>
      </c>
      <c r="C1819" s="262">
        <v>13.2</v>
      </c>
      <c r="D1819" s="262">
        <v>13.2</v>
      </c>
      <c r="E1819" s="262">
        <v>13.2</v>
      </c>
      <c r="F1819" s="262"/>
      <c r="G1819" s="262"/>
      <c r="H1819" s="262"/>
      <c r="I1819" s="262"/>
      <c r="J1819" s="262"/>
      <c r="K1819" s="262"/>
      <c r="L1819" s="262"/>
      <c r="M1819" s="262"/>
      <c r="N1819" s="263"/>
    </row>
    <row r="1820" hidden="1" spans="1:14">
      <c r="A1820" s="258"/>
      <c r="B1820" s="46" t="s">
        <v>1073</v>
      </c>
      <c r="C1820" s="264">
        <v>128.7</v>
      </c>
      <c r="D1820" s="264">
        <v>128.7</v>
      </c>
      <c r="E1820" s="264">
        <v>128.7</v>
      </c>
      <c r="F1820" s="264"/>
      <c r="G1820" s="264"/>
      <c r="H1820" s="264"/>
      <c r="I1820" s="264"/>
      <c r="J1820" s="264"/>
      <c r="K1820" s="264"/>
      <c r="L1820" s="264"/>
      <c r="M1820" s="264"/>
      <c r="N1820" s="260"/>
    </row>
    <row r="1821" hidden="1" spans="1:14">
      <c r="A1821" s="258"/>
      <c r="B1821" s="46" t="s">
        <v>1075</v>
      </c>
      <c r="C1821" s="264">
        <v>38</v>
      </c>
      <c r="D1821" s="264">
        <v>38</v>
      </c>
      <c r="E1821" s="264">
        <v>38</v>
      </c>
      <c r="F1821" s="264"/>
      <c r="G1821" s="264"/>
      <c r="H1821" s="264"/>
      <c r="I1821" s="264"/>
      <c r="J1821" s="264"/>
      <c r="K1821" s="264"/>
      <c r="L1821" s="264"/>
      <c r="M1821" s="264"/>
      <c r="N1821" s="260"/>
    </row>
    <row r="1822" hidden="1" spans="1:14">
      <c r="A1822" s="258"/>
      <c r="B1822" s="46" t="s">
        <v>1078</v>
      </c>
      <c r="C1822" s="264">
        <v>2.6</v>
      </c>
      <c r="D1822" s="264">
        <v>2.6</v>
      </c>
      <c r="E1822" s="264">
        <v>2.6</v>
      </c>
      <c r="F1822" s="264"/>
      <c r="G1822" s="264"/>
      <c r="H1822" s="264"/>
      <c r="I1822" s="264"/>
      <c r="J1822" s="264"/>
      <c r="K1822" s="264"/>
      <c r="L1822" s="264"/>
      <c r="M1822" s="264"/>
      <c r="N1822" s="260"/>
    </row>
    <row r="1823" spans="1:14">
      <c r="A1823" s="258" t="s">
        <v>2325</v>
      </c>
      <c r="B1823" s="46" t="s">
        <v>738</v>
      </c>
      <c r="C1823" s="264">
        <v>85.9</v>
      </c>
      <c r="D1823" s="264">
        <v>85.9</v>
      </c>
      <c r="E1823" s="264">
        <v>85.9</v>
      </c>
      <c r="F1823" s="264"/>
      <c r="G1823" s="264"/>
      <c r="H1823" s="264"/>
      <c r="I1823" s="264"/>
      <c r="J1823" s="264"/>
      <c r="K1823" s="264"/>
      <c r="L1823" s="264"/>
      <c r="M1823" s="264"/>
      <c r="N1823" s="263" t="s">
        <v>530</v>
      </c>
    </row>
    <row r="1824" hidden="1" spans="1:14">
      <c r="A1824" s="258"/>
      <c r="B1824" s="266" t="s">
        <v>1075</v>
      </c>
      <c r="C1824" s="262">
        <v>13.8</v>
      </c>
      <c r="D1824" s="262">
        <v>13.8</v>
      </c>
      <c r="E1824" s="262">
        <v>13.8</v>
      </c>
      <c r="F1824" s="262"/>
      <c r="G1824" s="262"/>
      <c r="H1824" s="262"/>
      <c r="I1824" s="262"/>
      <c r="J1824" s="262"/>
      <c r="K1824" s="262"/>
      <c r="L1824" s="262"/>
      <c r="M1824" s="262"/>
      <c r="N1824" s="263"/>
    </row>
    <row r="1825" hidden="1" spans="1:14">
      <c r="A1825" s="258"/>
      <c r="B1825" s="265" t="s">
        <v>1076</v>
      </c>
      <c r="C1825" s="264">
        <v>6.2</v>
      </c>
      <c r="D1825" s="264">
        <v>6.2</v>
      </c>
      <c r="E1825" s="264">
        <v>6.2</v>
      </c>
      <c r="F1825" s="264"/>
      <c r="G1825" s="264"/>
      <c r="H1825" s="264"/>
      <c r="I1825" s="264"/>
      <c r="J1825" s="264"/>
      <c r="K1825" s="264"/>
      <c r="L1825" s="264"/>
      <c r="M1825" s="264"/>
      <c r="N1825" s="260"/>
    </row>
    <row r="1826" hidden="1" spans="1:14">
      <c r="A1826" s="258"/>
      <c r="B1826" s="265" t="s">
        <v>1077</v>
      </c>
      <c r="C1826" s="264">
        <v>1.4</v>
      </c>
      <c r="D1826" s="264">
        <v>1.4</v>
      </c>
      <c r="E1826" s="264">
        <v>1.4</v>
      </c>
      <c r="F1826" s="264"/>
      <c r="G1826" s="264"/>
      <c r="H1826" s="264"/>
      <c r="I1826" s="264"/>
      <c r="J1826" s="264"/>
      <c r="K1826" s="264"/>
      <c r="L1826" s="264"/>
      <c r="M1826" s="264"/>
      <c r="N1826" s="260"/>
    </row>
    <row r="1827" hidden="1" spans="1:14">
      <c r="A1827" s="258"/>
      <c r="B1827" s="265" t="s">
        <v>1073</v>
      </c>
      <c r="C1827" s="264">
        <v>51.3</v>
      </c>
      <c r="D1827" s="264">
        <v>51.3</v>
      </c>
      <c r="E1827" s="264">
        <v>51.3</v>
      </c>
      <c r="F1827" s="264"/>
      <c r="G1827" s="264"/>
      <c r="H1827" s="264"/>
      <c r="I1827" s="264"/>
      <c r="J1827" s="264"/>
      <c r="K1827" s="264"/>
      <c r="L1827" s="264"/>
      <c r="M1827" s="264"/>
      <c r="N1827" s="260"/>
    </row>
    <row r="1828" hidden="1" spans="1:14">
      <c r="A1828" s="258"/>
      <c r="B1828" s="265" t="s">
        <v>1078</v>
      </c>
      <c r="C1828" s="264">
        <v>1</v>
      </c>
      <c r="D1828" s="264">
        <v>1</v>
      </c>
      <c r="E1828" s="264">
        <v>1</v>
      </c>
      <c r="F1828" s="264"/>
      <c r="G1828" s="264"/>
      <c r="H1828" s="264"/>
      <c r="I1828" s="264"/>
      <c r="J1828" s="264"/>
      <c r="K1828" s="264"/>
      <c r="L1828" s="264"/>
      <c r="M1828" s="264"/>
      <c r="N1828" s="260"/>
    </row>
    <row r="1829" hidden="1" spans="1:14">
      <c r="A1829" s="258"/>
      <c r="B1829" s="266" t="s">
        <v>1074</v>
      </c>
      <c r="C1829" s="262">
        <v>12.2</v>
      </c>
      <c r="D1829" s="262">
        <v>12.2</v>
      </c>
      <c r="E1829" s="262">
        <v>12.2</v>
      </c>
      <c r="F1829" s="262"/>
      <c r="G1829" s="262"/>
      <c r="H1829" s="262"/>
      <c r="I1829" s="262"/>
      <c r="J1829" s="262"/>
      <c r="K1829" s="262"/>
      <c r="L1829" s="262"/>
      <c r="M1829" s="262"/>
      <c r="N1829" s="263"/>
    </row>
    <row r="1830" spans="1:14">
      <c r="A1830" s="258"/>
      <c r="B1830" s="259" t="s">
        <v>742</v>
      </c>
      <c r="C1830" s="245">
        <v>26185</v>
      </c>
      <c r="D1830" s="245">
        <v>26185</v>
      </c>
      <c r="E1830" s="245">
        <v>26185</v>
      </c>
      <c r="F1830" s="245"/>
      <c r="G1830" s="245"/>
      <c r="H1830" s="245"/>
      <c r="I1830" s="245"/>
      <c r="J1830" s="245"/>
      <c r="K1830" s="245"/>
      <c r="L1830" s="245"/>
      <c r="M1830" s="245"/>
      <c r="N1830" s="261" t="s">
        <v>530</v>
      </c>
    </row>
    <row r="1831" hidden="1" spans="1:14">
      <c r="A1831" s="258" t="s">
        <v>2326</v>
      </c>
      <c r="B1831" s="46" t="s">
        <v>744</v>
      </c>
      <c r="C1831" s="264">
        <v>640.3</v>
      </c>
      <c r="D1831" s="264">
        <v>640.3</v>
      </c>
      <c r="E1831" s="264">
        <v>640.3</v>
      </c>
      <c r="F1831" s="264"/>
      <c r="G1831" s="264"/>
      <c r="H1831" s="264"/>
      <c r="I1831" s="264"/>
      <c r="J1831" s="264"/>
      <c r="K1831" s="264"/>
      <c r="L1831" s="264"/>
      <c r="M1831" s="264"/>
      <c r="N1831" s="263"/>
    </row>
    <row r="1832" hidden="1" spans="1:14">
      <c r="A1832" s="258"/>
      <c r="B1832" s="46" t="s">
        <v>2327</v>
      </c>
      <c r="C1832" s="264">
        <v>6.3</v>
      </c>
      <c r="D1832" s="264">
        <v>6.3</v>
      </c>
      <c r="E1832" s="264">
        <v>6.3</v>
      </c>
      <c r="F1832" s="264"/>
      <c r="G1832" s="264"/>
      <c r="H1832" s="264"/>
      <c r="I1832" s="264"/>
      <c r="J1832" s="264"/>
      <c r="K1832" s="264"/>
      <c r="L1832" s="264"/>
      <c r="M1832" s="264"/>
      <c r="N1832" s="260"/>
    </row>
    <row r="1833" hidden="1" spans="1:14">
      <c r="A1833" s="258"/>
      <c r="B1833" s="46" t="s">
        <v>2328</v>
      </c>
      <c r="C1833" s="264">
        <v>37.6</v>
      </c>
      <c r="D1833" s="264">
        <v>37.6</v>
      </c>
      <c r="E1833" s="264">
        <v>37.6</v>
      </c>
      <c r="F1833" s="264"/>
      <c r="G1833" s="264"/>
      <c r="H1833" s="264"/>
      <c r="I1833" s="264"/>
      <c r="J1833" s="264"/>
      <c r="K1833" s="264"/>
      <c r="L1833" s="264"/>
      <c r="M1833" s="264"/>
      <c r="N1833" s="260"/>
    </row>
    <row r="1834" hidden="1" spans="1:14">
      <c r="A1834" s="258"/>
      <c r="B1834" s="46" t="s">
        <v>2329</v>
      </c>
      <c r="C1834" s="264">
        <v>313.7</v>
      </c>
      <c r="D1834" s="264">
        <v>313.7</v>
      </c>
      <c r="E1834" s="264">
        <v>313.7</v>
      </c>
      <c r="F1834" s="264"/>
      <c r="G1834" s="264"/>
      <c r="H1834" s="264"/>
      <c r="I1834" s="264"/>
      <c r="J1834" s="264"/>
      <c r="K1834" s="264"/>
      <c r="L1834" s="264"/>
      <c r="M1834" s="264"/>
      <c r="N1834" s="260"/>
    </row>
    <row r="1835" hidden="1" spans="1:14">
      <c r="A1835" s="258"/>
      <c r="B1835" s="46" t="s">
        <v>2330</v>
      </c>
      <c r="C1835" s="264">
        <v>3.4</v>
      </c>
      <c r="D1835" s="264">
        <v>3.4</v>
      </c>
      <c r="E1835" s="264">
        <v>3.4</v>
      </c>
      <c r="F1835" s="264"/>
      <c r="G1835" s="264"/>
      <c r="H1835" s="264"/>
      <c r="I1835" s="264"/>
      <c r="J1835" s="264"/>
      <c r="K1835" s="264"/>
      <c r="L1835" s="264"/>
      <c r="M1835" s="264"/>
      <c r="N1835" s="260"/>
    </row>
    <row r="1836" hidden="1" spans="1:14">
      <c r="A1836" s="258"/>
      <c r="B1836" s="46" t="s">
        <v>2331</v>
      </c>
      <c r="C1836" s="264">
        <v>111.4</v>
      </c>
      <c r="D1836" s="264">
        <v>111.4</v>
      </c>
      <c r="E1836" s="264">
        <v>111.4</v>
      </c>
      <c r="F1836" s="264"/>
      <c r="G1836" s="264"/>
      <c r="H1836" s="264"/>
      <c r="I1836" s="264"/>
      <c r="J1836" s="264"/>
      <c r="K1836" s="264"/>
      <c r="L1836" s="264"/>
      <c r="M1836" s="264"/>
      <c r="N1836" s="260"/>
    </row>
    <row r="1837" hidden="1" spans="1:14">
      <c r="A1837" s="258"/>
      <c r="B1837" s="46" t="s">
        <v>2332</v>
      </c>
      <c r="C1837" s="264">
        <v>4</v>
      </c>
      <c r="D1837" s="264">
        <v>4</v>
      </c>
      <c r="E1837" s="264">
        <v>4</v>
      </c>
      <c r="F1837" s="264"/>
      <c r="G1837" s="264"/>
      <c r="H1837" s="264"/>
      <c r="I1837" s="264"/>
      <c r="J1837" s="264"/>
      <c r="K1837" s="264"/>
      <c r="L1837" s="264"/>
      <c r="M1837" s="264"/>
      <c r="N1837" s="260"/>
    </row>
    <row r="1838" hidden="1" spans="1:14">
      <c r="A1838" s="258"/>
      <c r="B1838" s="46" t="s">
        <v>2333</v>
      </c>
      <c r="C1838" s="264">
        <v>37.3</v>
      </c>
      <c r="D1838" s="264">
        <v>37.3</v>
      </c>
      <c r="E1838" s="264">
        <v>37.3</v>
      </c>
      <c r="F1838" s="264"/>
      <c r="G1838" s="264"/>
      <c r="H1838" s="264"/>
      <c r="I1838" s="264"/>
      <c r="J1838" s="264"/>
      <c r="K1838" s="264"/>
      <c r="L1838" s="264"/>
      <c r="M1838" s="264"/>
      <c r="N1838" s="260"/>
    </row>
    <row r="1839" hidden="1" spans="1:14">
      <c r="A1839" s="258"/>
      <c r="B1839" s="46" t="s">
        <v>862</v>
      </c>
      <c r="C1839" s="264">
        <v>118.7</v>
      </c>
      <c r="D1839" s="264">
        <v>118.7</v>
      </c>
      <c r="E1839" s="264">
        <v>118.7</v>
      </c>
      <c r="F1839" s="264"/>
      <c r="G1839" s="264"/>
      <c r="H1839" s="264"/>
      <c r="I1839" s="264"/>
      <c r="J1839" s="264"/>
      <c r="K1839" s="264"/>
      <c r="L1839" s="264"/>
      <c r="M1839" s="264"/>
      <c r="N1839" s="260"/>
    </row>
    <row r="1840" hidden="1" spans="1:14">
      <c r="A1840" s="258"/>
      <c r="B1840" s="46" t="s">
        <v>2334</v>
      </c>
      <c r="C1840" s="264">
        <v>8</v>
      </c>
      <c r="D1840" s="264">
        <v>8</v>
      </c>
      <c r="E1840" s="264">
        <v>8</v>
      </c>
      <c r="F1840" s="264"/>
      <c r="G1840" s="264"/>
      <c r="H1840" s="264"/>
      <c r="I1840" s="264"/>
      <c r="J1840" s="264"/>
      <c r="K1840" s="264"/>
      <c r="L1840" s="264"/>
      <c r="M1840" s="264"/>
      <c r="N1840" s="260"/>
    </row>
    <row r="1841" hidden="1" spans="1:14">
      <c r="A1841" s="258" t="s">
        <v>2335</v>
      </c>
      <c r="B1841" s="46" t="s">
        <v>745</v>
      </c>
      <c r="C1841" s="264">
        <v>231.2</v>
      </c>
      <c r="D1841" s="264">
        <v>231.2</v>
      </c>
      <c r="E1841" s="264">
        <v>231.2</v>
      </c>
      <c r="F1841" s="264"/>
      <c r="G1841" s="264"/>
      <c r="H1841" s="264"/>
      <c r="I1841" s="264"/>
      <c r="J1841" s="264"/>
      <c r="K1841" s="264"/>
      <c r="L1841" s="264"/>
      <c r="M1841" s="264"/>
      <c r="N1841" s="263"/>
    </row>
    <row r="1842" hidden="1" spans="1:14">
      <c r="A1842" s="258"/>
      <c r="B1842" s="46" t="s">
        <v>2336</v>
      </c>
      <c r="C1842" s="264">
        <v>142.3</v>
      </c>
      <c r="D1842" s="264">
        <v>142.3</v>
      </c>
      <c r="E1842" s="264">
        <v>142.3</v>
      </c>
      <c r="F1842" s="264"/>
      <c r="G1842" s="264"/>
      <c r="H1842" s="264"/>
      <c r="I1842" s="264"/>
      <c r="J1842" s="264"/>
      <c r="K1842" s="264"/>
      <c r="L1842" s="264"/>
      <c r="M1842" s="264"/>
      <c r="N1842" s="260"/>
    </row>
    <row r="1843" hidden="1" spans="1:14">
      <c r="A1843" s="258"/>
      <c r="B1843" s="46" t="s">
        <v>2337</v>
      </c>
      <c r="C1843" s="264">
        <v>0.6</v>
      </c>
      <c r="D1843" s="264">
        <v>0.6</v>
      </c>
      <c r="E1843" s="264">
        <v>0.6</v>
      </c>
      <c r="F1843" s="264"/>
      <c r="G1843" s="264"/>
      <c r="H1843" s="264"/>
      <c r="I1843" s="264"/>
      <c r="J1843" s="264"/>
      <c r="K1843" s="264"/>
      <c r="L1843" s="264"/>
      <c r="M1843" s="264"/>
      <c r="N1843" s="260"/>
    </row>
    <row r="1844" hidden="1" spans="1:14">
      <c r="A1844" s="258"/>
      <c r="B1844" s="46" t="s">
        <v>2338</v>
      </c>
      <c r="C1844" s="264">
        <v>17.1</v>
      </c>
      <c r="D1844" s="264">
        <v>17.1</v>
      </c>
      <c r="E1844" s="264">
        <v>17.1</v>
      </c>
      <c r="F1844" s="264"/>
      <c r="G1844" s="264"/>
      <c r="H1844" s="264"/>
      <c r="I1844" s="264"/>
      <c r="J1844" s="264"/>
      <c r="K1844" s="264"/>
      <c r="L1844" s="264"/>
      <c r="M1844" s="264"/>
      <c r="N1844" s="260"/>
    </row>
    <row r="1845" hidden="1" spans="1:14">
      <c r="A1845" s="258"/>
      <c r="B1845" s="46" t="s">
        <v>2339</v>
      </c>
      <c r="C1845" s="264">
        <v>2.8</v>
      </c>
      <c r="D1845" s="264">
        <v>2.8</v>
      </c>
      <c r="E1845" s="264">
        <v>2.8</v>
      </c>
      <c r="F1845" s="264"/>
      <c r="G1845" s="264"/>
      <c r="H1845" s="264"/>
      <c r="I1845" s="264"/>
      <c r="J1845" s="264"/>
      <c r="K1845" s="264"/>
      <c r="L1845" s="264"/>
      <c r="M1845" s="264"/>
      <c r="N1845" s="260"/>
    </row>
    <row r="1846" hidden="1" spans="1:14">
      <c r="A1846" s="258"/>
      <c r="B1846" s="46" t="s">
        <v>2340</v>
      </c>
      <c r="C1846" s="264">
        <v>0.1</v>
      </c>
      <c r="D1846" s="264">
        <v>0.1</v>
      </c>
      <c r="E1846" s="264">
        <v>0.1</v>
      </c>
      <c r="F1846" s="264"/>
      <c r="G1846" s="264"/>
      <c r="H1846" s="264"/>
      <c r="I1846" s="264"/>
      <c r="J1846" s="264"/>
      <c r="K1846" s="264"/>
      <c r="L1846" s="264"/>
      <c r="M1846" s="264"/>
      <c r="N1846" s="260"/>
    </row>
    <row r="1847" hidden="1" spans="1:14">
      <c r="A1847" s="258"/>
      <c r="B1847" s="46" t="s">
        <v>2341</v>
      </c>
      <c r="C1847" s="264">
        <v>8.9</v>
      </c>
      <c r="D1847" s="264">
        <v>8.9</v>
      </c>
      <c r="E1847" s="264">
        <v>8.9</v>
      </c>
      <c r="F1847" s="264"/>
      <c r="G1847" s="264"/>
      <c r="H1847" s="264"/>
      <c r="I1847" s="264"/>
      <c r="J1847" s="264"/>
      <c r="K1847" s="264"/>
      <c r="L1847" s="264"/>
      <c r="M1847" s="264"/>
      <c r="N1847" s="260"/>
    </row>
    <row r="1848" hidden="1" spans="1:14">
      <c r="A1848" s="258"/>
      <c r="B1848" s="46" t="s">
        <v>862</v>
      </c>
      <c r="C1848" s="264">
        <v>16.4</v>
      </c>
      <c r="D1848" s="264">
        <v>16.4</v>
      </c>
      <c r="E1848" s="264">
        <v>16.4</v>
      </c>
      <c r="F1848" s="264"/>
      <c r="G1848" s="264"/>
      <c r="H1848" s="264"/>
      <c r="I1848" s="264"/>
      <c r="J1848" s="264"/>
      <c r="K1848" s="264"/>
      <c r="L1848" s="264"/>
      <c r="M1848" s="264"/>
      <c r="N1848" s="260"/>
    </row>
    <row r="1849" hidden="1" spans="1:14">
      <c r="A1849" s="258"/>
      <c r="B1849" s="46" t="s">
        <v>2342</v>
      </c>
      <c r="C1849" s="264">
        <v>43</v>
      </c>
      <c r="D1849" s="264">
        <v>43</v>
      </c>
      <c r="E1849" s="264">
        <v>43</v>
      </c>
      <c r="F1849" s="264"/>
      <c r="G1849" s="264"/>
      <c r="H1849" s="264"/>
      <c r="I1849" s="264"/>
      <c r="J1849" s="264"/>
      <c r="K1849" s="264"/>
      <c r="L1849" s="264"/>
      <c r="M1849" s="264"/>
      <c r="N1849" s="260"/>
    </row>
    <row r="1850" hidden="1" spans="1:14">
      <c r="A1850" s="258" t="s">
        <v>2343</v>
      </c>
      <c r="B1850" s="46" t="s">
        <v>746</v>
      </c>
      <c r="C1850" s="264">
        <v>278.4</v>
      </c>
      <c r="D1850" s="264">
        <v>278.4</v>
      </c>
      <c r="E1850" s="264">
        <v>278.4</v>
      </c>
      <c r="F1850" s="264"/>
      <c r="G1850" s="264"/>
      <c r="H1850" s="264"/>
      <c r="I1850" s="264"/>
      <c r="J1850" s="264"/>
      <c r="K1850" s="264"/>
      <c r="L1850" s="264"/>
      <c r="M1850" s="264"/>
      <c r="N1850" s="263"/>
    </row>
    <row r="1851" hidden="1" spans="1:14">
      <c r="A1851" s="258"/>
      <c r="B1851" s="46" t="s">
        <v>2344</v>
      </c>
      <c r="C1851" s="264">
        <v>3.5</v>
      </c>
      <c r="D1851" s="264">
        <v>3.5</v>
      </c>
      <c r="E1851" s="264">
        <v>3.5</v>
      </c>
      <c r="F1851" s="264"/>
      <c r="G1851" s="264"/>
      <c r="H1851" s="264"/>
      <c r="I1851" s="264"/>
      <c r="J1851" s="264"/>
      <c r="K1851" s="264"/>
      <c r="L1851" s="264"/>
      <c r="M1851" s="264"/>
      <c r="N1851" s="263"/>
    </row>
    <row r="1852" hidden="1" spans="1:14">
      <c r="A1852" s="258"/>
      <c r="B1852" s="46" t="s">
        <v>2345</v>
      </c>
      <c r="C1852" s="264">
        <v>11.3</v>
      </c>
      <c r="D1852" s="264">
        <v>11.3</v>
      </c>
      <c r="E1852" s="264">
        <v>11.3</v>
      </c>
      <c r="F1852" s="264"/>
      <c r="G1852" s="264"/>
      <c r="H1852" s="264"/>
      <c r="I1852" s="264"/>
      <c r="J1852" s="264"/>
      <c r="K1852" s="264"/>
      <c r="L1852" s="264"/>
      <c r="M1852" s="264"/>
      <c r="N1852" s="260"/>
    </row>
    <row r="1853" hidden="1" spans="1:14">
      <c r="A1853" s="258"/>
      <c r="B1853" s="46" t="s">
        <v>862</v>
      </c>
      <c r="C1853" s="264">
        <v>13</v>
      </c>
      <c r="D1853" s="264">
        <v>13</v>
      </c>
      <c r="E1853" s="264">
        <v>13</v>
      </c>
      <c r="F1853" s="264"/>
      <c r="G1853" s="264"/>
      <c r="H1853" s="264"/>
      <c r="I1853" s="264"/>
      <c r="J1853" s="264"/>
      <c r="K1853" s="264"/>
      <c r="L1853" s="264"/>
      <c r="M1853" s="264"/>
      <c r="N1853" s="260"/>
    </row>
    <row r="1854" hidden="1" spans="1:14">
      <c r="A1854" s="258"/>
      <c r="B1854" s="46" t="s">
        <v>2346</v>
      </c>
      <c r="C1854" s="264">
        <v>177</v>
      </c>
      <c r="D1854" s="264">
        <v>177</v>
      </c>
      <c r="E1854" s="264">
        <v>177</v>
      </c>
      <c r="F1854" s="264"/>
      <c r="G1854" s="264"/>
      <c r="H1854" s="264"/>
      <c r="I1854" s="264"/>
      <c r="J1854" s="264"/>
      <c r="K1854" s="264"/>
      <c r="L1854" s="264"/>
      <c r="M1854" s="264"/>
      <c r="N1854" s="260"/>
    </row>
    <row r="1855" hidden="1" spans="1:14">
      <c r="A1855" s="258"/>
      <c r="B1855" s="46" t="s">
        <v>2347</v>
      </c>
      <c r="C1855" s="264">
        <v>21.2</v>
      </c>
      <c r="D1855" s="264">
        <v>21.2</v>
      </c>
      <c r="E1855" s="264">
        <v>21.2</v>
      </c>
      <c r="F1855" s="264"/>
      <c r="G1855" s="264"/>
      <c r="H1855" s="264"/>
      <c r="I1855" s="264"/>
      <c r="J1855" s="264"/>
      <c r="K1855" s="264"/>
      <c r="L1855" s="264"/>
      <c r="M1855" s="264"/>
      <c r="N1855" s="260"/>
    </row>
    <row r="1856" hidden="1" spans="1:14">
      <c r="A1856" s="258"/>
      <c r="B1856" s="46" t="s">
        <v>2348</v>
      </c>
      <c r="C1856" s="264">
        <v>51.7</v>
      </c>
      <c r="D1856" s="264">
        <v>51.7</v>
      </c>
      <c r="E1856" s="264">
        <v>51.7</v>
      </c>
      <c r="F1856" s="264"/>
      <c r="G1856" s="264"/>
      <c r="H1856" s="264"/>
      <c r="I1856" s="264"/>
      <c r="J1856" s="264"/>
      <c r="K1856" s="264"/>
      <c r="L1856" s="264"/>
      <c r="M1856" s="264"/>
      <c r="N1856" s="260"/>
    </row>
    <row r="1857" hidden="1" spans="1:14">
      <c r="A1857" s="258"/>
      <c r="B1857" s="46" t="s">
        <v>2349</v>
      </c>
      <c r="C1857" s="264">
        <v>0.5</v>
      </c>
      <c r="D1857" s="264">
        <v>0.5</v>
      </c>
      <c r="E1857" s="264">
        <v>0.5</v>
      </c>
      <c r="F1857" s="264"/>
      <c r="G1857" s="264"/>
      <c r="H1857" s="264"/>
      <c r="I1857" s="264"/>
      <c r="J1857" s="264"/>
      <c r="K1857" s="264"/>
      <c r="L1857" s="264"/>
      <c r="M1857" s="264"/>
      <c r="N1857" s="260"/>
    </row>
    <row r="1858" hidden="1" spans="1:14">
      <c r="A1858" s="258" t="s">
        <v>2350</v>
      </c>
      <c r="B1858" s="46" t="s">
        <v>747</v>
      </c>
      <c r="C1858" s="264">
        <v>146.6</v>
      </c>
      <c r="D1858" s="264">
        <v>146.6</v>
      </c>
      <c r="E1858" s="264">
        <v>146.6</v>
      </c>
      <c r="F1858" s="264"/>
      <c r="G1858" s="264"/>
      <c r="H1858" s="264"/>
      <c r="I1858" s="264"/>
      <c r="J1858" s="264"/>
      <c r="K1858" s="264"/>
      <c r="L1858" s="264"/>
      <c r="M1858" s="264"/>
      <c r="N1858" s="263"/>
    </row>
    <row r="1859" hidden="1" spans="1:14">
      <c r="A1859" s="258"/>
      <c r="B1859" s="46" t="s">
        <v>2351</v>
      </c>
      <c r="C1859" s="264">
        <v>11.9</v>
      </c>
      <c r="D1859" s="264">
        <v>11.9</v>
      </c>
      <c r="E1859" s="264">
        <v>11.9</v>
      </c>
      <c r="F1859" s="264"/>
      <c r="G1859" s="264"/>
      <c r="H1859" s="264"/>
      <c r="I1859" s="264"/>
      <c r="J1859" s="264"/>
      <c r="K1859" s="264"/>
      <c r="L1859" s="264"/>
      <c r="M1859" s="264"/>
      <c r="N1859" s="260"/>
    </row>
    <row r="1860" hidden="1" spans="1:14">
      <c r="A1860" s="258"/>
      <c r="B1860" s="46" t="s">
        <v>2352</v>
      </c>
      <c r="C1860" s="264">
        <v>27.1</v>
      </c>
      <c r="D1860" s="264">
        <v>27.1</v>
      </c>
      <c r="E1860" s="264">
        <v>27.1</v>
      </c>
      <c r="F1860" s="264"/>
      <c r="G1860" s="264"/>
      <c r="H1860" s="264"/>
      <c r="I1860" s="264"/>
      <c r="J1860" s="264"/>
      <c r="K1860" s="264"/>
      <c r="L1860" s="264"/>
      <c r="M1860" s="264"/>
      <c r="N1860" s="263"/>
    </row>
    <row r="1861" hidden="1" spans="1:14">
      <c r="A1861" s="258"/>
      <c r="B1861" s="46" t="s">
        <v>2353</v>
      </c>
      <c r="C1861" s="264">
        <v>99.1</v>
      </c>
      <c r="D1861" s="264">
        <v>99.1</v>
      </c>
      <c r="E1861" s="264">
        <v>99.1</v>
      </c>
      <c r="F1861" s="264"/>
      <c r="G1861" s="264"/>
      <c r="H1861" s="264"/>
      <c r="I1861" s="264"/>
      <c r="J1861" s="264"/>
      <c r="K1861" s="264"/>
      <c r="L1861" s="264"/>
      <c r="M1861" s="264"/>
      <c r="N1861" s="260"/>
    </row>
    <row r="1862" hidden="1" spans="1:14">
      <c r="A1862" s="258"/>
      <c r="B1862" s="46" t="s">
        <v>2354</v>
      </c>
      <c r="C1862" s="264">
        <v>2</v>
      </c>
      <c r="D1862" s="264">
        <v>2</v>
      </c>
      <c r="E1862" s="264">
        <v>2</v>
      </c>
      <c r="F1862" s="264"/>
      <c r="G1862" s="264"/>
      <c r="H1862" s="264"/>
      <c r="I1862" s="264"/>
      <c r="J1862" s="264"/>
      <c r="K1862" s="264"/>
      <c r="L1862" s="264"/>
      <c r="M1862" s="264"/>
      <c r="N1862" s="260"/>
    </row>
    <row r="1863" hidden="1" spans="1:14">
      <c r="A1863" s="258"/>
      <c r="B1863" s="46" t="s">
        <v>2355</v>
      </c>
      <c r="C1863" s="264">
        <v>6.5</v>
      </c>
      <c r="D1863" s="264">
        <v>6.5</v>
      </c>
      <c r="E1863" s="264">
        <v>6.5</v>
      </c>
      <c r="F1863" s="264"/>
      <c r="G1863" s="264"/>
      <c r="H1863" s="264"/>
      <c r="I1863" s="264"/>
      <c r="J1863" s="264"/>
      <c r="K1863" s="264"/>
      <c r="L1863" s="264"/>
      <c r="M1863" s="264"/>
      <c r="N1863" s="260"/>
    </row>
    <row r="1864" hidden="1" spans="1:14">
      <c r="A1864" s="258" t="s">
        <v>2356</v>
      </c>
      <c r="B1864" s="46" t="s">
        <v>748</v>
      </c>
      <c r="C1864" s="264">
        <v>105.8</v>
      </c>
      <c r="D1864" s="264">
        <v>105.8</v>
      </c>
      <c r="E1864" s="264">
        <v>105.8</v>
      </c>
      <c r="F1864" s="264"/>
      <c r="G1864" s="264"/>
      <c r="H1864" s="264"/>
      <c r="I1864" s="264"/>
      <c r="J1864" s="264"/>
      <c r="K1864" s="264"/>
      <c r="L1864" s="264"/>
      <c r="M1864" s="264"/>
      <c r="N1864" s="263"/>
    </row>
    <row r="1865" hidden="1" spans="1:14">
      <c r="A1865" s="258"/>
      <c r="B1865" s="46" t="s">
        <v>2357</v>
      </c>
      <c r="C1865" s="264">
        <v>4.6</v>
      </c>
      <c r="D1865" s="264">
        <v>4.6</v>
      </c>
      <c r="E1865" s="264">
        <v>4.6</v>
      </c>
      <c r="F1865" s="264"/>
      <c r="G1865" s="264"/>
      <c r="H1865" s="264"/>
      <c r="I1865" s="264"/>
      <c r="J1865" s="264"/>
      <c r="K1865" s="264"/>
      <c r="L1865" s="264"/>
      <c r="M1865" s="264"/>
      <c r="N1865" s="260"/>
    </row>
    <row r="1866" hidden="1" spans="1:14">
      <c r="A1866" s="258"/>
      <c r="B1866" s="46" t="s">
        <v>2358</v>
      </c>
      <c r="C1866" s="264">
        <v>1.4</v>
      </c>
      <c r="D1866" s="264">
        <v>1.4</v>
      </c>
      <c r="E1866" s="264">
        <v>1.4</v>
      </c>
      <c r="F1866" s="264"/>
      <c r="G1866" s="264"/>
      <c r="H1866" s="264"/>
      <c r="I1866" s="264"/>
      <c r="J1866" s="264"/>
      <c r="K1866" s="264"/>
      <c r="L1866" s="264"/>
      <c r="M1866" s="264"/>
      <c r="N1866" s="263"/>
    </row>
    <row r="1867" hidden="1" spans="1:14">
      <c r="A1867" s="258"/>
      <c r="B1867" s="46" t="s">
        <v>2359</v>
      </c>
      <c r="C1867" s="264">
        <v>8.3</v>
      </c>
      <c r="D1867" s="264">
        <v>8.3</v>
      </c>
      <c r="E1867" s="264">
        <v>8.3</v>
      </c>
      <c r="F1867" s="264"/>
      <c r="G1867" s="264"/>
      <c r="H1867" s="264"/>
      <c r="I1867" s="264"/>
      <c r="J1867" s="264"/>
      <c r="K1867" s="264"/>
      <c r="L1867" s="264"/>
      <c r="M1867" s="264"/>
      <c r="N1867" s="260"/>
    </row>
    <row r="1868" hidden="1" spans="1:14">
      <c r="A1868" s="258"/>
      <c r="B1868" s="46" t="s">
        <v>2360</v>
      </c>
      <c r="C1868" s="264">
        <v>19.6</v>
      </c>
      <c r="D1868" s="264">
        <v>19.6</v>
      </c>
      <c r="E1868" s="264">
        <v>19.6</v>
      </c>
      <c r="F1868" s="264"/>
      <c r="G1868" s="264"/>
      <c r="H1868" s="264"/>
      <c r="I1868" s="264"/>
      <c r="J1868" s="264"/>
      <c r="K1868" s="264"/>
      <c r="L1868" s="264"/>
      <c r="M1868" s="264"/>
      <c r="N1868" s="260"/>
    </row>
    <row r="1869" hidden="1" spans="1:14">
      <c r="A1869" s="258"/>
      <c r="B1869" s="46" t="s">
        <v>862</v>
      </c>
      <c r="C1869" s="264">
        <v>2.6</v>
      </c>
      <c r="D1869" s="264">
        <v>2.6</v>
      </c>
      <c r="E1869" s="264">
        <v>2.6</v>
      </c>
      <c r="F1869" s="264"/>
      <c r="G1869" s="264"/>
      <c r="H1869" s="264"/>
      <c r="I1869" s="264"/>
      <c r="J1869" s="264"/>
      <c r="K1869" s="264"/>
      <c r="L1869" s="264"/>
      <c r="M1869" s="264"/>
      <c r="N1869" s="260"/>
    </row>
    <row r="1870" hidden="1" spans="1:14">
      <c r="A1870" s="258"/>
      <c r="B1870" s="46" t="s">
        <v>2361</v>
      </c>
      <c r="C1870" s="264">
        <v>0.1</v>
      </c>
      <c r="D1870" s="264">
        <v>0.1</v>
      </c>
      <c r="E1870" s="264">
        <v>0.1</v>
      </c>
      <c r="F1870" s="264"/>
      <c r="G1870" s="264"/>
      <c r="H1870" s="264"/>
      <c r="I1870" s="264"/>
      <c r="J1870" s="264"/>
      <c r="K1870" s="264"/>
      <c r="L1870" s="264"/>
      <c r="M1870" s="264"/>
      <c r="N1870" s="260"/>
    </row>
    <row r="1871" hidden="1" spans="1:14">
      <c r="A1871" s="258"/>
      <c r="B1871" s="46" t="s">
        <v>2362</v>
      </c>
      <c r="C1871" s="264">
        <v>69.2</v>
      </c>
      <c r="D1871" s="264">
        <v>69.2</v>
      </c>
      <c r="E1871" s="264">
        <v>69.2</v>
      </c>
      <c r="F1871" s="264"/>
      <c r="G1871" s="264"/>
      <c r="H1871" s="264"/>
      <c r="I1871" s="264"/>
      <c r="J1871" s="264"/>
      <c r="K1871" s="264"/>
      <c r="L1871" s="264"/>
      <c r="M1871" s="264"/>
      <c r="N1871" s="260"/>
    </row>
    <row r="1872" hidden="1" spans="1:14">
      <c r="A1872" s="258" t="s">
        <v>2363</v>
      </c>
      <c r="B1872" s="46" t="s">
        <v>750</v>
      </c>
      <c r="C1872" s="264">
        <v>1631.7</v>
      </c>
      <c r="D1872" s="264">
        <v>1631.7</v>
      </c>
      <c r="E1872" s="264">
        <v>1631.7</v>
      </c>
      <c r="F1872" s="264"/>
      <c r="G1872" s="264"/>
      <c r="H1872" s="264"/>
      <c r="I1872" s="264"/>
      <c r="J1872" s="264"/>
      <c r="K1872" s="264"/>
      <c r="L1872" s="264"/>
      <c r="M1872" s="264"/>
      <c r="N1872" s="263"/>
    </row>
    <row r="1873" hidden="1" spans="1:14">
      <c r="A1873" s="258"/>
      <c r="B1873" s="46" t="s">
        <v>2364</v>
      </c>
      <c r="C1873" s="264">
        <v>17.2</v>
      </c>
      <c r="D1873" s="264">
        <v>17.2</v>
      </c>
      <c r="E1873" s="264">
        <v>17.2</v>
      </c>
      <c r="F1873" s="264"/>
      <c r="G1873" s="264"/>
      <c r="H1873" s="264"/>
      <c r="I1873" s="264"/>
      <c r="J1873" s="264"/>
      <c r="K1873" s="264"/>
      <c r="L1873" s="264"/>
      <c r="M1873" s="264"/>
      <c r="N1873" s="260"/>
    </row>
    <row r="1874" hidden="1" spans="1:14">
      <c r="A1874" s="258"/>
      <c r="B1874" s="46" t="s">
        <v>1006</v>
      </c>
      <c r="C1874" s="264">
        <v>2</v>
      </c>
      <c r="D1874" s="264">
        <v>2</v>
      </c>
      <c r="E1874" s="264">
        <v>2</v>
      </c>
      <c r="F1874" s="264"/>
      <c r="G1874" s="264"/>
      <c r="H1874" s="264"/>
      <c r="I1874" s="264"/>
      <c r="J1874" s="264"/>
      <c r="K1874" s="264"/>
      <c r="L1874" s="264"/>
      <c r="M1874" s="264"/>
      <c r="N1874" s="260"/>
    </row>
    <row r="1875" hidden="1" spans="1:14">
      <c r="A1875" s="258"/>
      <c r="B1875" s="46" t="s">
        <v>862</v>
      </c>
      <c r="C1875" s="264">
        <v>200.4</v>
      </c>
      <c r="D1875" s="264">
        <v>200.4</v>
      </c>
      <c r="E1875" s="264">
        <v>200.4</v>
      </c>
      <c r="F1875" s="264"/>
      <c r="G1875" s="264"/>
      <c r="H1875" s="264"/>
      <c r="I1875" s="264"/>
      <c r="J1875" s="264"/>
      <c r="K1875" s="264"/>
      <c r="L1875" s="264"/>
      <c r="M1875" s="264"/>
      <c r="N1875" s="260"/>
    </row>
    <row r="1876" hidden="1" spans="1:14">
      <c r="A1876" s="258"/>
      <c r="B1876" s="46" t="s">
        <v>2365</v>
      </c>
      <c r="C1876" s="264">
        <v>103.3</v>
      </c>
      <c r="D1876" s="264">
        <v>103.3</v>
      </c>
      <c r="E1876" s="264">
        <v>103.3</v>
      </c>
      <c r="F1876" s="264"/>
      <c r="G1876" s="264"/>
      <c r="H1876" s="264"/>
      <c r="I1876" s="264"/>
      <c r="J1876" s="264"/>
      <c r="K1876" s="264"/>
      <c r="L1876" s="264"/>
      <c r="M1876" s="264"/>
      <c r="N1876" s="260"/>
    </row>
    <row r="1877" hidden="1" spans="1:14">
      <c r="A1877" s="258"/>
      <c r="B1877" s="46" t="s">
        <v>2366</v>
      </c>
      <c r="C1877" s="264">
        <v>6.8</v>
      </c>
      <c r="D1877" s="264">
        <v>6.8</v>
      </c>
      <c r="E1877" s="264">
        <v>6.8</v>
      </c>
      <c r="F1877" s="264"/>
      <c r="G1877" s="264"/>
      <c r="H1877" s="264"/>
      <c r="I1877" s="264"/>
      <c r="J1877" s="264"/>
      <c r="K1877" s="264"/>
      <c r="L1877" s="264"/>
      <c r="M1877" s="264"/>
      <c r="N1877" s="260"/>
    </row>
    <row r="1878" hidden="1" spans="1:14">
      <c r="A1878" s="258"/>
      <c r="B1878" s="46" t="s">
        <v>2367</v>
      </c>
      <c r="C1878" s="264">
        <v>268.8</v>
      </c>
      <c r="D1878" s="264">
        <v>268.8</v>
      </c>
      <c r="E1878" s="264">
        <v>268.8</v>
      </c>
      <c r="F1878" s="264"/>
      <c r="G1878" s="264"/>
      <c r="H1878" s="264"/>
      <c r="I1878" s="264"/>
      <c r="J1878" s="264"/>
      <c r="K1878" s="264"/>
      <c r="L1878" s="264"/>
      <c r="M1878" s="264"/>
      <c r="N1878" s="260"/>
    </row>
    <row r="1879" hidden="1" spans="1:14">
      <c r="A1879" s="258"/>
      <c r="B1879" s="46" t="s">
        <v>2368</v>
      </c>
      <c r="C1879" s="264">
        <v>2</v>
      </c>
      <c r="D1879" s="264">
        <v>2</v>
      </c>
      <c r="E1879" s="264">
        <v>2</v>
      </c>
      <c r="F1879" s="264"/>
      <c r="G1879" s="264"/>
      <c r="H1879" s="264"/>
      <c r="I1879" s="264"/>
      <c r="J1879" s="264"/>
      <c r="K1879" s="264"/>
      <c r="L1879" s="264"/>
      <c r="M1879" s="264"/>
      <c r="N1879" s="260"/>
    </row>
    <row r="1880" hidden="1" spans="1:14">
      <c r="A1880" s="258"/>
      <c r="B1880" s="46" t="s">
        <v>2369</v>
      </c>
      <c r="C1880" s="264">
        <v>12</v>
      </c>
      <c r="D1880" s="264">
        <v>12</v>
      </c>
      <c r="E1880" s="264">
        <v>12</v>
      </c>
      <c r="F1880" s="264"/>
      <c r="G1880" s="264"/>
      <c r="H1880" s="264"/>
      <c r="I1880" s="264"/>
      <c r="J1880" s="264"/>
      <c r="K1880" s="264"/>
      <c r="L1880" s="264"/>
      <c r="M1880" s="264"/>
      <c r="N1880" s="260"/>
    </row>
    <row r="1881" hidden="1" spans="1:14">
      <c r="A1881" s="258"/>
      <c r="B1881" s="46" t="s">
        <v>2370</v>
      </c>
      <c r="C1881" s="264">
        <v>36.9</v>
      </c>
      <c r="D1881" s="264">
        <v>36.9</v>
      </c>
      <c r="E1881" s="264">
        <v>36.9</v>
      </c>
      <c r="F1881" s="264"/>
      <c r="G1881" s="264"/>
      <c r="H1881" s="264"/>
      <c r="I1881" s="264"/>
      <c r="J1881" s="264"/>
      <c r="K1881" s="264"/>
      <c r="L1881" s="264"/>
      <c r="M1881" s="264"/>
      <c r="N1881" s="260"/>
    </row>
    <row r="1882" hidden="1" spans="1:14">
      <c r="A1882" s="258"/>
      <c r="B1882" s="46" t="s">
        <v>2371</v>
      </c>
      <c r="C1882" s="264">
        <v>18.3</v>
      </c>
      <c r="D1882" s="264">
        <v>18.3</v>
      </c>
      <c r="E1882" s="264">
        <v>18.3</v>
      </c>
      <c r="F1882" s="264"/>
      <c r="G1882" s="264"/>
      <c r="H1882" s="264"/>
      <c r="I1882" s="264"/>
      <c r="J1882" s="264"/>
      <c r="K1882" s="264"/>
      <c r="L1882" s="264"/>
      <c r="M1882" s="264"/>
      <c r="N1882" s="260"/>
    </row>
    <row r="1883" hidden="1" spans="1:14">
      <c r="A1883" s="258"/>
      <c r="B1883" s="46" t="s">
        <v>2372</v>
      </c>
      <c r="C1883" s="264">
        <v>102.9</v>
      </c>
      <c r="D1883" s="264">
        <v>102.9</v>
      </c>
      <c r="E1883" s="264">
        <v>102.9</v>
      </c>
      <c r="F1883" s="264"/>
      <c r="G1883" s="264"/>
      <c r="H1883" s="264"/>
      <c r="I1883" s="264"/>
      <c r="J1883" s="264"/>
      <c r="K1883" s="264"/>
      <c r="L1883" s="264"/>
      <c r="M1883" s="264"/>
      <c r="N1883" s="260"/>
    </row>
    <row r="1884" hidden="1" spans="1:14">
      <c r="A1884" s="258"/>
      <c r="B1884" s="46" t="s">
        <v>2373</v>
      </c>
      <c r="C1884" s="264">
        <v>861.2</v>
      </c>
      <c r="D1884" s="264">
        <v>861.2</v>
      </c>
      <c r="E1884" s="264">
        <v>861.2</v>
      </c>
      <c r="F1884" s="264"/>
      <c r="G1884" s="264"/>
      <c r="H1884" s="264"/>
      <c r="I1884" s="264"/>
      <c r="J1884" s="264"/>
      <c r="K1884" s="264"/>
      <c r="L1884" s="264"/>
      <c r="M1884" s="264"/>
      <c r="N1884" s="260"/>
    </row>
    <row r="1885" hidden="1" spans="1:14">
      <c r="A1885" s="258" t="s">
        <v>2374</v>
      </c>
      <c r="B1885" s="46" t="s">
        <v>751</v>
      </c>
      <c r="C1885" s="264">
        <v>243.3</v>
      </c>
      <c r="D1885" s="264">
        <v>243.3</v>
      </c>
      <c r="E1885" s="264">
        <v>243.3</v>
      </c>
      <c r="F1885" s="264"/>
      <c r="G1885" s="264"/>
      <c r="H1885" s="264"/>
      <c r="I1885" s="264"/>
      <c r="J1885" s="264"/>
      <c r="K1885" s="264"/>
      <c r="L1885" s="264"/>
      <c r="M1885" s="264"/>
      <c r="N1885" s="263"/>
    </row>
    <row r="1886" hidden="1" spans="1:14">
      <c r="A1886" s="258"/>
      <c r="B1886" s="46" t="s">
        <v>2375</v>
      </c>
      <c r="C1886" s="264">
        <v>3</v>
      </c>
      <c r="D1886" s="264">
        <v>3</v>
      </c>
      <c r="E1886" s="264">
        <v>3</v>
      </c>
      <c r="F1886" s="264"/>
      <c r="G1886" s="264"/>
      <c r="H1886" s="264"/>
      <c r="I1886" s="264"/>
      <c r="J1886" s="264"/>
      <c r="K1886" s="264"/>
      <c r="L1886" s="264"/>
      <c r="M1886" s="264"/>
      <c r="N1886" s="263"/>
    </row>
    <row r="1887" hidden="1" spans="1:14">
      <c r="A1887" s="258"/>
      <c r="B1887" s="46" t="s">
        <v>2376</v>
      </c>
      <c r="C1887" s="264">
        <v>0.3</v>
      </c>
      <c r="D1887" s="264">
        <v>0.3</v>
      </c>
      <c r="E1887" s="264">
        <v>0.3</v>
      </c>
      <c r="F1887" s="264"/>
      <c r="G1887" s="264"/>
      <c r="H1887" s="264"/>
      <c r="I1887" s="264"/>
      <c r="J1887" s="264"/>
      <c r="K1887" s="264"/>
      <c r="L1887" s="264"/>
      <c r="M1887" s="264"/>
      <c r="N1887" s="260"/>
    </row>
    <row r="1888" hidden="1" spans="1:14">
      <c r="A1888" s="258"/>
      <c r="B1888" s="46" t="s">
        <v>2377</v>
      </c>
      <c r="C1888" s="264">
        <v>0.7</v>
      </c>
      <c r="D1888" s="264">
        <v>0.7</v>
      </c>
      <c r="E1888" s="264">
        <v>0.7</v>
      </c>
      <c r="F1888" s="264"/>
      <c r="G1888" s="264"/>
      <c r="H1888" s="264"/>
      <c r="I1888" s="264"/>
      <c r="J1888" s="264"/>
      <c r="K1888" s="264"/>
      <c r="L1888" s="264"/>
      <c r="M1888" s="264"/>
      <c r="N1888" s="260"/>
    </row>
    <row r="1889" hidden="1" spans="1:14">
      <c r="A1889" s="258"/>
      <c r="B1889" s="46" t="s">
        <v>2378</v>
      </c>
      <c r="C1889" s="264">
        <v>15.8</v>
      </c>
      <c r="D1889" s="264">
        <v>15.8</v>
      </c>
      <c r="E1889" s="264">
        <v>15.8</v>
      </c>
      <c r="F1889" s="264"/>
      <c r="G1889" s="264"/>
      <c r="H1889" s="264"/>
      <c r="I1889" s="264"/>
      <c r="J1889" s="264"/>
      <c r="K1889" s="264"/>
      <c r="L1889" s="264"/>
      <c r="M1889" s="264"/>
      <c r="N1889" s="260"/>
    </row>
    <row r="1890" hidden="1" spans="1:14">
      <c r="A1890" s="258"/>
      <c r="B1890" s="46" t="s">
        <v>2379</v>
      </c>
      <c r="C1890" s="264">
        <v>131.6</v>
      </c>
      <c r="D1890" s="264">
        <v>131.6</v>
      </c>
      <c r="E1890" s="264">
        <v>131.6</v>
      </c>
      <c r="F1890" s="264"/>
      <c r="G1890" s="264"/>
      <c r="H1890" s="264"/>
      <c r="I1890" s="264"/>
      <c r="J1890" s="264"/>
      <c r="K1890" s="264"/>
      <c r="L1890" s="264"/>
      <c r="M1890" s="264"/>
      <c r="N1890" s="260"/>
    </row>
    <row r="1891" hidden="1" spans="1:14">
      <c r="A1891" s="258"/>
      <c r="B1891" s="46" t="s">
        <v>2380</v>
      </c>
      <c r="C1891" s="264">
        <v>8.1</v>
      </c>
      <c r="D1891" s="264">
        <v>8.1</v>
      </c>
      <c r="E1891" s="264">
        <v>8.1</v>
      </c>
      <c r="F1891" s="264"/>
      <c r="G1891" s="264"/>
      <c r="H1891" s="264"/>
      <c r="I1891" s="264"/>
      <c r="J1891" s="264"/>
      <c r="K1891" s="264"/>
      <c r="L1891" s="264"/>
      <c r="M1891" s="264"/>
      <c r="N1891" s="260"/>
    </row>
    <row r="1892" hidden="1" spans="1:14">
      <c r="A1892" s="258"/>
      <c r="B1892" s="46" t="s">
        <v>2381</v>
      </c>
      <c r="C1892" s="264">
        <v>2.6</v>
      </c>
      <c r="D1892" s="264">
        <v>2.6</v>
      </c>
      <c r="E1892" s="264">
        <v>2.6</v>
      </c>
      <c r="F1892" s="264"/>
      <c r="G1892" s="264"/>
      <c r="H1892" s="264"/>
      <c r="I1892" s="264"/>
      <c r="J1892" s="264"/>
      <c r="K1892" s="264"/>
      <c r="L1892" s="264"/>
      <c r="M1892" s="264"/>
      <c r="N1892" s="260"/>
    </row>
    <row r="1893" hidden="1" spans="1:14">
      <c r="A1893" s="258"/>
      <c r="B1893" s="46" t="s">
        <v>2382</v>
      </c>
      <c r="C1893" s="264">
        <v>44.1</v>
      </c>
      <c r="D1893" s="264">
        <v>44.1</v>
      </c>
      <c r="E1893" s="264">
        <v>44.1</v>
      </c>
      <c r="F1893" s="264"/>
      <c r="G1893" s="264"/>
      <c r="H1893" s="264"/>
      <c r="I1893" s="264"/>
      <c r="J1893" s="264"/>
      <c r="K1893" s="264"/>
      <c r="L1893" s="264"/>
      <c r="M1893" s="264"/>
      <c r="N1893" s="260"/>
    </row>
    <row r="1894" hidden="1" spans="1:14">
      <c r="A1894" s="258"/>
      <c r="B1894" s="46" t="s">
        <v>2383</v>
      </c>
      <c r="C1894" s="264">
        <v>1.3</v>
      </c>
      <c r="D1894" s="264">
        <v>1.3</v>
      </c>
      <c r="E1894" s="264">
        <v>1.3</v>
      </c>
      <c r="F1894" s="264"/>
      <c r="G1894" s="264"/>
      <c r="H1894" s="264"/>
      <c r="I1894" s="264"/>
      <c r="J1894" s="264"/>
      <c r="K1894" s="264"/>
      <c r="L1894" s="264"/>
      <c r="M1894" s="264"/>
      <c r="N1894" s="260"/>
    </row>
    <row r="1895" hidden="1" spans="1:14">
      <c r="A1895" s="258"/>
      <c r="B1895" s="46" t="s">
        <v>862</v>
      </c>
      <c r="C1895" s="264">
        <v>35.8</v>
      </c>
      <c r="D1895" s="264">
        <v>35.8</v>
      </c>
      <c r="E1895" s="264">
        <v>35.8</v>
      </c>
      <c r="F1895" s="264"/>
      <c r="G1895" s="264"/>
      <c r="H1895" s="264"/>
      <c r="I1895" s="264"/>
      <c r="J1895" s="264"/>
      <c r="K1895" s="264"/>
      <c r="L1895" s="264"/>
      <c r="M1895" s="264"/>
      <c r="N1895" s="260"/>
    </row>
    <row r="1896" hidden="1" spans="1:14">
      <c r="A1896" s="258" t="s">
        <v>2384</v>
      </c>
      <c r="B1896" s="46" t="s">
        <v>752</v>
      </c>
      <c r="C1896" s="264">
        <v>102.8</v>
      </c>
      <c r="D1896" s="264">
        <v>102.8</v>
      </c>
      <c r="E1896" s="264">
        <v>102.8</v>
      </c>
      <c r="F1896" s="264"/>
      <c r="G1896" s="264"/>
      <c r="H1896" s="264"/>
      <c r="I1896" s="264"/>
      <c r="J1896" s="264"/>
      <c r="K1896" s="264"/>
      <c r="L1896" s="264"/>
      <c r="M1896" s="264"/>
      <c r="N1896" s="263"/>
    </row>
    <row r="1897" hidden="1" spans="1:14">
      <c r="A1897" s="258"/>
      <c r="B1897" s="46" t="s">
        <v>2385</v>
      </c>
      <c r="C1897" s="264">
        <v>1.3</v>
      </c>
      <c r="D1897" s="264">
        <v>1.3</v>
      </c>
      <c r="E1897" s="264">
        <v>1.3</v>
      </c>
      <c r="F1897" s="264"/>
      <c r="G1897" s="264"/>
      <c r="H1897" s="264"/>
      <c r="I1897" s="264"/>
      <c r="J1897" s="264"/>
      <c r="K1897" s="264"/>
      <c r="L1897" s="264"/>
      <c r="M1897" s="264"/>
      <c r="N1897" s="260"/>
    </row>
    <row r="1898" hidden="1" spans="1:14">
      <c r="A1898" s="258"/>
      <c r="B1898" s="46" t="s">
        <v>862</v>
      </c>
      <c r="C1898" s="264">
        <v>5.4</v>
      </c>
      <c r="D1898" s="264">
        <v>5.4</v>
      </c>
      <c r="E1898" s="264">
        <v>5.4</v>
      </c>
      <c r="F1898" s="264"/>
      <c r="G1898" s="264"/>
      <c r="H1898" s="264"/>
      <c r="I1898" s="264"/>
      <c r="J1898" s="264"/>
      <c r="K1898" s="264"/>
      <c r="L1898" s="264"/>
      <c r="M1898" s="264"/>
      <c r="N1898" s="263"/>
    </row>
    <row r="1899" hidden="1" spans="1:14">
      <c r="A1899" s="258"/>
      <c r="B1899" s="46" t="s">
        <v>2386</v>
      </c>
      <c r="C1899" s="264">
        <v>18.3</v>
      </c>
      <c r="D1899" s="264">
        <v>18.3</v>
      </c>
      <c r="E1899" s="264">
        <v>18.3</v>
      </c>
      <c r="F1899" s="264"/>
      <c r="G1899" s="264"/>
      <c r="H1899" s="264"/>
      <c r="I1899" s="264"/>
      <c r="J1899" s="264"/>
      <c r="K1899" s="264"/>
      <c r="L1899" s="264"/>
      <c r="M1899" s="264"/>
      <c r="N1899" s="260"/>
    </row>
    <row r="1900" hidden="1" spans="1:14">
      <c r="A1900" s="258"/>
      <c r="B1900" s="46" t="s">
        <v>2387</v>
      </c>
      <c r="C1900" s="264">
        <v>7.6</v>
      </c>
      <c r="D1900" s="264">
        <v>7.6</v>
      </c>
      <c r="E1900" s="264">
        <v>7.6</v>
      </c>
      <c r="F1900" s="264"/>
      <c r="G1900" s="264"/>
      <c r="H1900" s="264"/>
      <c r="I1900" s="264"/>
      <c r="J1900" s="264"/>
      <c r="K1900" s="264"/>
      <c r="L1900" s="264"/>
      <c r="M1900" s="264"/>
      <c r="N1900" s="260"/>
    </row>
    <row r="1901" hidden="1" spans="1:14">
      <c r="A1901" s="258"/>
      <c r="B1901" s="46" t="s">
        <v>2388</v>
      </c>
      <c r="C1901" s="264">
        <v>63.2</v>
      </c>
      <c r="D1901" s="264">
        <v>63.2</v>
      </c>
      <c r="E1901" s="264">
        <v>63.2</v>
      </c>
      <c r="F1901" s="264"/>
      <c r="G1901" s="264"/>
      <c r="H1901" s="264"/>
      <c r="I1901" s="264"/>
      <c r="J1901" s="264"/>
      <c r="K1901" s="264"/>
      <c r="L1901" s="264"/>
      <c r="M1901" s="264"/>
      <c r="N1901" s="260"/>
    </row>
    <row r="1902" hidden="1" spans="1:14">
      <c r="A1902" s="258"/>
      <c r="B1902" s="46" t="s">
        <v>2389</v>
      </c>
      <c r="C1902" s="264">
        <v>4.1</v>
      </c>
      <c r="D1902" s="264">
        <v>4.1</v>
      </c>
      <c r="E1902" s="264">
        <v>4.1</v>
      </c>
      <c r="F1902" s="264"/>
      <c r="G1902" s="264"/>
      <c r="H1902" s="264"/>
      <c r="I1902" s="264"/>
      <c r="J1902" s="264"/>
      <c r="K1902" s="264"/>
      <c r="L1902" s="264"/>
      <c r="M1902" s="264"/>
      <c r="N1902" s="260"/>
    </row>
    <row r="1903" hidden="1" spans="1:14">
      <c r="A1903" s="258"/>
      <c r="B1903" s="46" t="s">
        <v>2390</v>
      </c>
      <c r="C1903" s="264">
        <v>0.2</v>
      </c>
      <c r="D1903" s="264">
        <v>0.2</v>
      </c>
      <c r="E1903" s="264">
        <v>0.2</v>
      </c>
      <c r="F1903" s="264"/>
      <c r="G1903" s="264"/>
      <c r="H1903" s="264"/>
      <c r="I1903" s="264"/>
      <c r="J1903" s="264"/>
      <c r="K1903" s="264"/>
      <c r="L1903" s="264"/>
      <c r="M1903" s="264"/>
      <c r="N1903" s="260"/>
    </row>
    <row r="1904" hidden="1" spans="1:14">
      <c r="A1904" s="258"/>
      <c r="B1904" s="46" t="s">
        <v>2391</v>
      </c>
      <c r="C1904" s="264">
        <v>2</v>
      </c>
      <c r="D1904" s="264">
        <v>2</v>
      </c>
      <c r="E1904" s="264">
        <v>2</v>
      </c>
      <c r="F1904" s="264"/>
      <c r="G1904" s="264"/>
      <c r="H1904" s="264"/>
      <c r="I1904" s="264"/>
      <c r="J1904" s="264"/>
      <c r="K1904" s="264"/>
      <c r="L1904" s="264"/>
      <c r="M1904" s="264"/>
      <c r="N1904" s="260"/>
    </row>
    <row r="1905" hidden="1" spans="1:14">
      <c r="A1905" s="258"/>
      <c r="B1905" s="46" t="s">
        <v>2392</v>
      </c>
      <c r="C1905" s="264">
        <v>0.7</v>
      </c>
      <c r="D1905" s="264">
        <v>0.7</v>
      </c>
      <c r="E1905" s="264">
        <v>0.7</v>
      </c>
      <c r="F1905" s="264"/>
      <c r="G1905" s="264"/>
      <c r="H1905" s="264"/>
      <c r="I1905" s="264"/>
      <c r="J1905" s="264"/>
      <c r="K1905" s="264"/>
      <c r="L1905" s="264"/>
      <c r="M1905" s="264"/>
      <c r="N1905" s="260"/>
    </row>
    <row r="1906" hidden="1" spans="1:14">
      <c r="A1906" s="258" t="s">
        <v>2393</v>
      </c>
      <c r="B1906" s="46" t="s">
        <v>753</v>
      </c>
      <c r="C1906" s="264">
        <v>115.3</v>
      </c>
      <c r="D1906" s="264">
        <v>115.3</v>
      </c>
      <c r="E1906" s="264">
        <v>115.3</v>
      </c>
      <c r="F1906" s="264"/>
      <c r="G1906" s="264"/>
      <c r="H1906" s="264"/>
      <c r="I1906" s="264"/>
      <c r="J1906" s="264"/>
      <c r="K1906" s="264"/>
      <c r="L1906" s="264"/>
      <c r="M1906" s="264"/>
      <c r="N1906" s="263"/>
    </row>
    <row r="1907" hidden="1" spans="1:14">
      <c r="A1907" s="258"/>
      <c r="B1907" s="46" t="s">
        <v>2394</v>
      </c>
      <c r="C1907" s="264">
        <v>77.9</v>
      </c>
      <c r="D1907" s="264">
        <v>77.9</v>
      </c>
      <c r="E1907" s="264">
        <v>77.9</v>
      </c>
      <c r="F1907" s="264"/>
      <c r="G1907" s="264"/>
      <c r="H1907" s="264"/>
      <c r="I1907" s="264"/>
      <c r="J1907" s="264"/>
      <c r="K1907" s="264"/>
      <c r="L1907" s="264"/>
      <c r="M1907" s="264"/>
      <c r="N1907" s="260"/>
    </row>
    <row r="1908" hidden="1" spans="1:14">
      <c r="A1908" s="258"/>
      <c r="B1908" s="46" t="s">
        <v>2395</v>
      </c>
      <c r="C1908" s="264">
        <v>20.9</v>
      </c>
      <c r="D1908" s="264">
        <v>20.9</v>
      </c>
      <c r="E1908" s="264">
        <v>20.9</v>
      </c>
      <c r="F1908" s="264"/>
      <c r="G1908" s="264"/>
      <c r="H1908" s="264"/>
      <c r="I1908" s="264"/>
      <c r="J1908" s="264"/>
      <c r="K1908" s="264"/>
      <c r="L1908" s="264"/>
      <c r="M1908" s="264"/>
      <c r="N1908" s="260"/>
    </row>
    <row r="1909" hidden="1" spans="1:14">
      <c r="A1909" s="258"/>
      <c r="B1909" s="46" t="s">
        <v>2396</v>
      </c>
      <c r="C1909" s="264">
        <v>1.6</v>
      </c>
      <c r="D1909" s="264">
        <v>1.6</v>
      </c>
      <c r="E1909" s="264">
        <v>1.6</v>
      </c>
      <c r="F1909" s="264"/>
      <c r="G1909" s="264"/>
      <c r="H1909" s="264"/>
      <c r="I1909" s="264"/>
      <c r="J1909" s="264"/>
      <c r="K1909" s="264"/>
      <c r="L1909" s="264"/>
      <c r="M1909" s="264"/>
      <c r="N1909" s="263"/>
    </row>
    <row r="1910" hidden="1" spans="1:14">
      <c r="A1910" s="258"/>
      <c r="B1910" s="46" t="s">
        <v>2397</v>
      </c>
      <c r="C1910" s="264">
        <v>4.9</v>
      </c>
      <c r="D1910" s="264">
        <v>4.9</v>
      </c>
      <c r="E1910" s="264">
        <v>4.9</v>
      </c>
      <c r="F1910" s="264"/>
      <c r="G1910" s="264"/>
      <c r="H1910" s="264"/>
      <c r="I1910" s="264"/>
      <c r="J1910" s="264"/>
      <c r="K1910" s="264"/>
      <c r="L1910" s="264"/>
      <c r="M1910" s="264"/>
      <c r="N1910" s="260"/>
    </row>
    <row r="1911" hidden="1" spans="1:14">
      <c r="A1911" s="258"/>
      <c r="B1911" s="46" t="s">
        <v>2398</v>
      </c>
      <c r="C1911" s="264">
        <v>0.7</v>
      </c>
      <c r="D1911" s="264">
        <v>0.7</v>
      </c>
      <c r="E1911" s="264">
        <v>0.7</v>
      </c>
      <c r="F1911" s="264"/>
      <c r="G1911" s="264"/>
      <c r="H1911" s="264"/>
      <c r="I1911" s="264"/>
      <c r="J1911" s="264"/>
      <c r="K1911" s="264"/>
      <c r="L1911" s="264"/>
      <c r="M1911" s="264"/>
      <c r="N1911" s="260"/>
    </row>
    <row r="1912" hidden="1" spans="1:14">
      <c r="A1912" s="258"/>
      <c r="B1912" s="46" t="s">
        <v>2399</v>
      </c>
      <c r="C1912" s="264">
        <v>9.4</v>
      </c>
      <c r="D1912" s="264">
        <v>9.4</v>
      </c>
      <c r="E1912" s="264">
        <v>9.4</v>
      </c>
      <c r="F1912" s="264"/>
      <c r="G1912" s="264"/>
      <c r="H1912" s="264"/>
      <c r="I1912" s="264"/>
      <c r="J1912" s="264"/>
      <c r="K1912" s="264"/>
      <c r="L1912" s="264"/>
      <c r="M1912" s="264"/>
      <c r="N1912" s="260"/>
    </row>
    <row r="1913" hidden="1" spans="1:14">
      <c r="A1913" s="258" t="s">
        <v>2400</v>
      </c>
      <c r="B1913" s="46" t="s">
        <v>754</v>
      </c>
      <c r="C1913" s="264">
        <v>108.7</v>
      </c>
      <c r="D1913" s="264">
        <v>108.7</v>
      </c>
      <c r="E1913" s="264">
        <v>108.7</v>
      </c>
      <c r="F1913" s="264"/>
      <c r="G1913" s="264"/>
      <c r="H1913" s="264"/>
      <c r="I1913" s="264"/>
      <c r="J1913" s="264"/>
      <c r="K1913" s="264"/>
      <c r="L1913" s="264"/>
      <c r="M1913" s="264"/>
      <c r="N1913" s="263"/>
    </row>
    <row r="1914" hidden="1" spans="1:14">
      <c r="A1914" s="258"/>
      <c r="B1914" s="46" t="s">
        <v>2401</v>
      </c>
      <c r="C1914" s="264">
        <v>19.6</v>
      </c>
      <c r="D1914" s="264">
        <v>19.6</v>
      </c>
      <c r="E1914" s="264">
        <v>19.6</v>
      </c>
      <c r="F1914" s="264"/>
      <c r="G1914" s="264"/>
      <c r="H1914" s="264"/>
      <c r="I1914" s="264"/>
      <c r="J1914" s="264"/>
      <c r="K1914" s="264"/>
      <c r="L1914" s="264"/>
      <c r="M1914" s="264"/>
      <c r="N1914" s="260"/>
    </row>
    <row r="1915" hidden="1" spans="1:14">
      <c r="A1915" s="258"/>
      <c r="B1915" s="46" t="s">
        <v>2402</v>
      </c>
      <c r="C1915" s="264">
        <v>0.7</v>
      </c>
      <c r="D1915" s="264">
        <v>0.7</v>
      </c>
      <c r="E1915" s="264">
        <v>0.7</v>
      </c>
      <c r="F1915" s="264"/>
      <c r="G1915" s="264"/>
      <c r="H1915" s="264"/>
      <c r="I1915" s="264"/>
      <c r="J1915" s="264"/>
      <c r="K1915" s="264"/>
      <c r="L1915" s="264"/>
      <c r="M1915" s="264"/>
      <c r="N1915" s="260"/>
    </row>
    <row r="1916" hidden="1" spans="1:14">
      <c r="A1916" s="258"/>
      <c r="B1916" s="46" t="s">
        <v>2403</v>
      </c>
      <c r="C1916" s="264">
        <v>73.2</v>
      </c>
      <c r="D1916" s="264">
        <v>73.2</v>
      </c>
      <c r="E1916" s="264">
        <v>73.2</v>
      </c>
      <c r="F1916" s="264"/>
      <c r="G1916" s="264"/>
      <c r="H1916" s="264"/>
      <c r="I1916" s="264"/>
      <c r="J1916" s="264"/>
      <c r="K1916" s="264"/>
      <c r="L1916" s="264"/>
      <c r="M1916" s="264"/>
      <c r="N1916" s="263"/>
    </row>
    <row r="1917" hidden="1" spans="1:14">
      <c r="A1917" s="258"/>
      <c r="B1917" s="46" t="s">
        <v>2404</v>
      </c>
      <c r="C1917" s="264">
        <v>4.9</v>
      </c>
      <c r="D1917" s="264">
        <v>4.9</v>
      </c>
      <c r="E1917" s="264">
        <v>4.9</v>
      </c>
      <c r="F1917" s="264"/>
      <c r="G1917" s="264"/>
      <c r="H1917" s="264"/>
      <c r="I1917" s="264"/>
      <c r="J1917" s="264"/>
      <c r="K1917" s="264"/>
      <c r="L1917" s="264"/>
      <c r="M1917" s="264"/>
      <c r="N1917" s="260"/>
    </row>
    <row r="1918" hidden="1" spans="1:14">
      <c r="A1918" s="258"/>
      <c r="B1918" s="46" t="s">
        <v>2405</v>
      </c>
      <c r="C1918" s="264">
        <v>8.8</v>
      </c>
      <c r="D1918" s="264">
        <v>8.8</v>
      </c>
      <c r="E1918" s="264">
        <v>8.8</v>
      </c>
      <c r="F1918" s="264"/>
      <c r="G1918" s="264"/>
      <c r="H1918" s="264"/>
      <c r="I1918" s="264"/>
      <c r="J1918" s="264"/>
      <c r="K1918" s="264"/>
      <c r="L1918" s="264"/>
      <c r="M1918" s="264"/>
      <c r="N1918" s="260"/>
    </row>
    <row r="1919" hidden="1" spans="1:14">
      <c r="A1919" s="258"/>
      <c r="B1919" s="46" t="s">
        <v>2406</v>
      </c>
      <c r="C1919" s="264">
        <v>1.5</v>
      </c>
      <c r="D1919" s="264">
        <v>1.5</v>
      </c>
      <c r="E1919" s="264">
        <v>1.5</v>
      </c>
      <c r="F1919" s="264"/>
      <c r="G1919" s="264"/>
      <c r="H1919" s="264"/>
      <c r="I1919" s="264"/>
      <c r="J1919" s="264"/>
      <c r="K1919" s="264"/>
      <c r="L1919" s="264"/>
      <c r="M1919" s="264"/>
      <c r="N1919" s="260"/>
    </row>
    <row r="1920" hidden="1" spans="1:14">
      <c r="A1920" s="258" t="s">
        <v>2407</v>
      </c>
      <c r="B1920" s="46" t="s">
        <v>755</v>
      </c>
      <c r="C1920" s="264">
        <v>105</v>
      </c>
      <c r="D1920" s="264">
        <v>105</v>
      </c>
      <c r="E1920" s="264">
        <v>105</v>
      </c>
      <c r="F1920" s="264"/>
      <c r="G1920" s="264"/>
      <c r="H1920" s="264"/>
      <c r="I1920" s="264"/>
      <c r="J1920" s="264"/>
      <c r="K1920" s="264"/>
      <c r="L1920" s="264"/>
      <c r="M1920" s="264"/>
      <c r="N1920" s="263"/>
    </row>
    <row r="1921" hidden="1" spans="1:14">
      <c r="A1921" s="258"/>
      <c r="B1921" s="46" t="s">
        <v>1077</v>
      </c>
      <c r="C1921" s="264">
        <v>0.7</v>
      </c>
      <c r="D1921" s="264">
        <v>0.7</v>
      </c>
      <c r="E1921" s="264">
        <v>0.7</v>
      </c>
      <c r="F1921" s="264"/>
      <c r="G1921" s="264"/>
      <c r="H1921" s="264"/>
      <c r="I1921" s="264"/>
      <c r="J1921" s="264"/>
      <c r="K1921" s="264"/>
      <c r="L1921" s="264"/>
      <c r="M1921" s="264"/>
      <c r="N1921" s="260"/>
    </row>
    <row r="1922" hidden="1" spans="1:14">
      <c r="A1922" s="258"/>
      <c r="B1922" s="46" t="s">
        <v>1073</v>
      </c>
      <c r="C1922" s="264">
        <v>70.6</v>
      </c>
      <c r="D1922" s="264">
        <v>70.6</v>
      </c>
      <c r="E1922" s="264">
        <v>70.6</v>
      </c>
      <c r="F1922" s="264"/>
      <c r="G1922" s="264"/>
      <c r="H1922" s="264"/>
      <c r="I1922" s="264"/>
      <c r="J1922" s="264"/>
      <c r="K1922" s="264"/>
      <c r="L1922" s="264"/>
      <c r="M1922" s="264"/>
      <c r="N1922" s="260"/>
    </row>
    <row r="1923" hidden="1" spans="1:14">
      <c r="A1923" s="258"/>
      <c r="B1923" s="46" t="s">
        <v>1076</v>
      </c>
      <c r="C1923" s="264">
        <v>8.5</v>
      </c>
      <c r="D1923" s="264">
        <v>8.5</v>
      </c>
      <c r="E1923" s="264">
        <v>8.5</v>
      </c>
      <c r="F1923" s="264"/>
      <c r="G1923" s="264"/>
      <c r="H1923" s="264"/>
      <c r="I1923" s="264"/>
      <c r="J1923" s="264"/>
      <c r="K1923" s="264"/>
      <c r="L1923" s="264"/>
      <c r="M1923" s="264"/>
      <c r="N1923" s="263"/>
    </row>
    <row r="1924" hidden="1" spans="1:14">
      <c r="A1924" s="258"/>
      <c r="B1924" s="46" t="s">
        <v>1074</v>
      </c>
      <c r="C1924" s="264">
        <v>4.9</v>
      </c>
      <c r="D1924" s="264">
        <v>4.9</v>
      </c>
      <c r="E1924" s="264">
        <v>4.9</v>
      </c>
      <c r="F1924" s="264"/>
      <c r="G1924" s="264"/>
      <c r="H1924" s="264"/>
      <c r="I1924" s="264"/>
      <c r="J1924" s="264"/>
      <c r="K1924" s="264"/>
      <c r="L1924" s="264"/>
      <c r="M1924" s="264"/>
      <c r="N1924" s="263"/>
    </row>
    <row r="1925" hidden="1" spans="1:14">
      <c r="A1925" s="258"/>
      <c r="B1925" s="46" t="s">
        <v>1078</v>
      </c>
      <c r="C1925" s="264">
        <v>1.4</v>
      </c>
      <c r="D1925" s="264">
        <v>1.4</v>
      </c>
      <c r="E1925" s="264">
        <v>1.4</v>
      </c>
      <c r="F1925" s="264"/>
      <c r="G1925" s="264"/>
      <c r="H1925" s="264"/>
      <c r="I1925" s="264"/>
      <c r="J1925" s="264"/>
      <c r="K1925" s="264"/>
      <c r="L1925" s="264"/>
      <c r="M1925" s="264"/>
      <c r="N1925" s="263"/>
    </row>
    <row r="1926" hidden="1" spans="1:14">
      <c r="A1926" s="258"/>
      <c r="B1926" s="46" t="s">
        <v>1075</v>
      </c>
      <c r="C1926" s="264">
        <v>19.1</v>
      </c>
      <c r="D1926" s="264">
        <v>19.1</v>
      </c>
      <c r="E1926" s="264">
        <v>19.1</v>
      </c>
      <c r="F1926" s="264"/>
      <c r="G1926" s="264"/>
      <c r="H1926" s="264"/>
      <c r="I1926" s="264"/>
      <c r="J1926" s="264"/>
      <c r="K1926" s="264"/>
      <c r="L1926" s="264"/>
      <c r="M1926" s="264"/>
      <c r="N1926" s="263"/>
    </row>
    <row r="1927" hidden="1" spans="1:14">
      <c r="A1927" s="258" t="s">
        <v>2408</v>
      </c>
      <c r="B1927" s="46" t="s">
        <v>757</v>
      </c>
      <c r="C1927" s="264">
        <v>1116</v>
      </c>
      <c r="D1927" s="264">
        <v>1116</v>
      </c>
      <c r="E1927" s="264">
        <v>1116</v>
      </c>
      <c r="F1927" s="264"/>
      <c r="G1927" s="264"/>
      <c r="H1927" s="264"/>
      <c r="I1927" s="264"/>
      <c r="J1927" s="264"/>
      <c r="K1927" s="264"/>
      <c r="L1927" s="264"/>
      <c r="M1927" s="264"/>
      <c r="N1927" s="263"/>
    </row>
    <row r="1928" hidden="1" spans="1:14">
      <c r="A1928" s="258"/>
      <c r="B1928" s="46" t="s">
        <v>2409</v>
      </c>
      <c r="C1928" s="264">
        <v>3.8</v>
      </c>
      <c r="D1928" s="264">
        <v>3.8</v>
      </c>
      <c r="E1928" s="264">
        <v>3.8</v>
      </c>
      <c r="F1928" s="264"/>
      <c r="G1928" s="264"/>
      <c r="H1928" s="264"/>
      <c r="I1928" s="264"/>
      <c r="J1928" s="264"/>
      <c r="K1928" s="264"/>
      <c r="L1928" s="264"/>
      <c r="M1928" s="264"/>
      <c r="N1928" s="263"/>
    </row>
    <row r="1929" hidden="1" spans="1:14">
      <c r="A1929" s="258"/>
      <c r="B1929" s="46" t="s">
        <v>2410</v>
      </c>
      <c r="C1929" s="264">
        <v>73</v>
      </c>
      <c r="D1929" s="264">
        <v>73</v>
      </c>
      <c r="E1929" s="264">
        <v>73</v>
      </c>
      <c r="F1929" s="264"/>
      <c r="G1929" s="264"/>
      <c r="H1929" s="264"/>
      <c r="I1929" s="264"/>
      <c r="J1929" s="264"/>
      <c r="K1929" s="264"/>
      <c r="L1929" s="264"/>
      <c r="M1929" s="264"/>
      <c r="N1929" s="263"/>
    </row>
    <row r="1930" hidden="1" spans="1:14">
      <c r="A1930" s="258"/>
      <c r="B1930" s="46" t="s">
        <v>2411</v>
      </c>
      <c r="C1930" s="264">
        <v>6.1</v>
      </c>
      <c r="D1930" s="264">
        <v>6.1</v>
      </c>
      <c r="E1930" s="264">
        <v>6.1</v>
      </c>
      <c r="F1930" s="264"/>
      <c r="G1930" s="264"/>
      <c r="H1930" s="264"/>
      <c r="I1930" s="264"/>
      <c r="J1930" s="264"/>
      <c r="K1930" s="264"/>
      <c r="L1930" s="264"/>
      <c r="M1930" s="264"/>
      <c r="N1930" s="263"/>
    </row>
    <row r="1931" hidden="1" spans="1:14">
      <c r="A1931" s="258"/>
      <c r="B1931" s="46" t="s">
        <v>2412</v>
      </c>
      <c r="C1931" s="264">
        <v>182.1</v>
      </c>
      <c r="D1931" s="264">
        <v>182.1</v>
      </c>
      <c r="E1931" s="264">
        <v>182.1</v>
      </c>
      <c r="F1931" s="264"/>
      <c r="G1931" s="264"/>
      <c r="H1931" s="264"/>
      <c r="I1931" s="264"/>
      <c r="J1931" s="264"/>
      <c r="K1931" s="264"/>
      <c r="L1931" s="264"/>
      <c r="M1931" s="264"/>
      <c r="N1931" s="260"/>
    </row>
    <row r="1932" hidden="1" spans="1:14">
      <c r="A1932" s="258"/>
      <c r="B1932" s="46" t="s">
        <v>2413</v>
      </c>
      <c r="C1932" s="264">
        <v>8</v>
      </c>
      <c r="D1932" s="264">
        <v>8</v>
      </c>
      <c r="E1932" s="264">
        <v>8</v>
      </c>
      <c r="F1932" s="264"/>
      <c r="G1932" s="264"/>
      <c r="H1932" s="264"/>
      <c r="I1932" s="264"/>
      <c r="J1932" s="264"/>
      <c r="K1932" s="264"/>
      <c r="L1932" s="264"/>
      <c r="M1932" s="264"/>
      <c r="N1932" s="260"/>
    </row>
    <row r="1933" hidden="1" spans="1:14">
      <c r="A1933" s="258"/>
      <c r="B1933" s="46" t="s">
        <v>2414</v>
      </c>
      <c r="C1933" s="264">
        <v>76.1</v>
      </c>
      <c r="D1933" s="264">
        <v>76.1</v>
      </c>
      <c r="E1933" s="264">
        <v>76.1</v>
      </c>
      <c r="F1933" s="264"/>
      <c r="G1933" s="264"/>
      <c r="H1933" s="264"/>
      <c r="I1933" s="264"/>
      <c r="J1933" s="264"/>
      <c r="K1933" s="264"/>
      <c r="L1933" s="264"/>
      <c r="M1933" s="264"/>
      <c r="N1933" s="260"/>
    </row>
    <row r="1934" hidden="1" spans="1:14">
      <c r="A1934" s="258"/>
      <c r="B1934" s="46" t="s">
        <v>2415</v>
      </c>
      <c r="C1934" s="264">
        <v>608</v>
      </c>
      <c r="D1934" s="264">
        <v>608</v>
      </c>
      <c r="E1934" s="264">
        <v>608</v>
      </c>
      <c r="F1934" s="264"/>
      <c r="G1934" s="264"/>
      <c r="H1934" s="264"/>
      <c r="I1934" s="264"/>
      <c r="J1934" s="264"/>
      <c r="K1934" s="264"/>
      <c r="L1934" s="264"/>
      <c r="M1934" s="264"/>
      <c r="N1934" s="260"/>
    </row>
    <row r="1935" hidden="1" spans="1:14">
      <c r="A1935" s="258"/>
      <c r="B1935" s="46" t="s">
        <v>862</v>
      </c>
      <c r="C1935" s="264">
        <v>116.2</v>
      </c>
      <c r="D1935" s="264">
        <v>116.2</v>
      </c>
      <c r="E1935" s="264">
        <v>116.2</v>
      </c>
      <c r="F1935" s="264"/>
      <c r="G1935" s="264"/>
      <c r="H1935" s="264"/>
      <c r="I1935" s="264"/>
      <c r="J1935" s="264"/>
      <c r="K1935" s="264"/>
      <c r="L1935" s="264"/>
      <c r="M1935" s="264"/>
      <c r="N1935" s="260"/>
    </row>
    <row r="1936" hidden="1" spans="1:14">
      <c r="A1936" s="258"/>
      <c r="B1936" s="46" t="s">
        <v>2416</v>
      </c>
      <c r="C1936" s="264">
        <v>12.2</v>
      </c>
      <c r="D1936" s="264">
        <v>12.2</v>
      </c>
      <c r="E1936" s="264">
        <v>12.2</v>
      </c>
      <c r="F1936" s="264"/>
      <c r="G1936" s="264"/>
      <c r="H1936" s="264"/>
      <c r="I1936" s="264"/>
      <c r="J1936" s="264"/>
      <c r="K1936" s="264"/>
      <c r="L1936" s="264"/>
      <c r="M1936" s="264"/>
      <c r="N1936" s="260"/>
    </row>
    <row r="1937" hidden="1" spans="1:14">
      <c r="A1937" s="258"/>
      <c r="B1937" s="46" t="s">
        <v>2417</v>
      </c>
      <c r="C1937" s="264">
        <v>29.3</v>
      </c>
      <c r="D1937" s="264">
        <v>29.3</v>
      </c>
      <c r="E1937" s="264">
        <v>29.3</v>
      </c>
      <c r="F1937" s="264"/>
      <c r="G1937" s="264"/>
      <c r="H1937" s="264"/>
      <c r="I1937" s="264"/>
      <c r="J1937" s="264"/>
      <c r="K1937" s="264"/>
      <c r="L1937" s="264"/>
      <c r="M1937" s="264"/>
      <c r="N1937" s="260"/>
    </row>
    <row r="1938" hidden="1" spans="1:14">
      <c r="A1938" s="258"/>
      <c r="B1938" s="46" t="s">
        <v>2418</v>
      </c>
      <c r="C1938" s="264">
        <v>1.3</v>
      </c>
      <c r="D1938" s="264">
        <v>1.3</v>
      </c>
      <c r="E1938" s="264">
        <v>1.3</v>
      </c>
      <c r="F1938" s="264"/>
      <c r="G1938" s="264"/>
      <c r="H1938" s="264"/>
      <c r="I1938" s="264"/>
      <c r="J1938" s="264"/>
      <c r="K1938" s="264"/>
      <c r="L1938" s="264"/>
      <c r="M1938" s="264"/>
      <c r="N1938" s="260"/>
    </row>
    <row r="1939" hidden="1" spans="1:14">
      <c r="A1939" s="258" t="s">
        <v>2419</v>
      </c>
      <c r="B1939" s="46" t="s">
        <v>758</v>
      </c>
      <c r="C1939" s="264">
        <v>224.9</v>
      </c>
      <c r="D1939" s="264">
        <v>224.9</v>
      </c>
      <c r="E1939" s="264">
        <v>224.9</v>
      </c>
      <c r="F1939" s="264"/>
      <c r="G1939" s="264"/>
      <c r="H1939" s="264"/>
      <c r="I1939" s="264"/>
      <c r="J1939" s="264"/>
      <c r="K1939" s="264"/>
      <c r="L1939" s="264"/>
      <c r="M1939" s="264"/>
      <c r="N1939" s="263"/>
    </row>
    <row r="1940" hidden="1" spans="1:14">
      <c r="A1940" s="258"/>
      <c r="B1940" s="46" t="s">
        <v>2420</v>
      </c>
      <c r="C1940" s="264">
        <v>41.1</v>
      </c>
      <c r="D1940" s="264">
        <v>41.1</v>
      </c>
      <c r="E1940" s="264">
        <v>41.1</v>
      </c>
      <c r="F1940" s="264"/>
      <c r="G1940" s="264"/>
      <c r="H1940" s="264"/>
      <c r="I1940" s="264"/>
      <c r="J1940" s="264"/>
      <c r="K1940" s="264"/>
      <c r="L1940" s="264"/>
      <c r="M1940" s="264"/>
      <c r="N1940" s="260"/>
    </row>
    <row r="1941" hidden="1" spans="1:14">
      <c r="A1941" s="258"/>
      <c r="B1941" s="46" t="s">
        <v>2421</v>
      </c>
      <c r="C1941" s="264">
        <v>0.6</v>
      </c>
      <c r="D1941" s="264">
        <v>0.6</v>
      </c>
      <c r="E1941" s="264">
        <v>0.6</v>
      </c>
      <c r="F1941" s="264"/>
      <c r="G1941" s="264"/>
      <c r="H1941" s="264"/>
      <c r="I1941" s="264"/>
      <c r="J1941" s="264"/>
      <c r="K1941" s="264"/>
      <c r="L1941" s="264"/>
      <c r="M1941" s="264"/>
      <c r="N1941" s="260"/>
    </row>
    <row r="1942" hidden="1" spans="1:14">
      <c r="A1942" s="258"/>
      <c r="B1942" s="46" t="s">
        <v>2422</v>
      </c>
      <c r="C1942" s="264">
        <v>2.8</v>
      </c>
      <c r="D1942" s="264">
        <v>2.8</v>
      </c>
      <c r="E1942" s="264">
        <v>2.8</v>
      </c>
      <c r="F1942" s="264"/>
      <c r="G1942" s="264"/>
      <c r="H1942" s="264"/>
      <c r="I1942" s="264"/>
      <c r="J1942" s="264"/>
      <c r="K1942" s="264"/>
      <c r="L1942" s="264"/>
      <c r="M1942" s="264"/>
      <c r="N1942" s="260"/>
    </row>
    <row r="1943" hidden="1" spans="1:14">
      <c r="A1943" s="258"/>
      <c r="B1943" s="46" t="s">
        <v>2423</v>
      </c>
      <c r="C1943" s="264">
        <v>0.2</v>
      </c>
      <c r="D1943" s="264">
        <v>0.2</v>
      </c>
      <c r="E1943" s="264">
        <v>0.2</v>
      </c>
      <c r="F1943" s="264"/>
      <c r="G1943" s="264"/>
      <c r="H1943" s="264"/>
      <c r="I1943" s="264"/>
      <c r="J1943" s="264"/>
      <c r="K1943" s="264"/>
      <c r="L1943" s="264"/>
      <c r="M1943" s="264"/>
      <c r="N1943" s="263"/>
    </row>
    <row r="1944" hidden="1" spans="1:14">
      <c r="A1944" s="258"/>
      <c r="B1944" s="46" t="s">
        <v>2424</v>
      </c>
      <c r="C1944" s="264">
        <v>138.5</v>
      </c>
      <c r="D1944" s="264">
        <v>138.5</v>
      </c>
      <c r="E1944" s="264">
        <v>138.5</v>
      </c>
      <c r="F1944" s="264"/>
      <c r="G1944" s="264"/>
      <c r="H1944" s="264"/>
      <c r="I1944" s="264"/>
      <c r="J1944" s="264"/>
      <c r="K1944" s="264"/>
      <c r="L1944" s="264"/>
      <c r="M1944" s="264"/>
      <c r="N1944" s="260"/>
    </row>
    <row r="1945" hidden="1" spans="1:14">
      <c r="A1945" s="258"/>
      <c r="B1945" s="46" t="s">
        <v>2425</v>
      </c>
      <c r="C1945" s="264">
        <v>8.9</v>
      </c>
      <c r="D1945" s="264">
        <v>8.9</v>
      </c>
      <c r="E1945" s="264">
        <v>8.9</v>
      </c>
      <c r="F1945" s="264"/>
      <c r="G1945" s="264"/>
      <c r="H1945" s="264"/>
      <c r="I1945" s="264"/>
      <c r="J1945" s="264"/>
      <c r="K1945" s="264"/>
      <c r="L1945" s="264"/>
      <c r="M1945" s="264"/>
      <c r="N1945" s="260"/>
    </row>
    <row r="1946" hidden="1" spans="1:14">
      <c r="A1946" s="258"/>
      <c r="B1946" s="46" t="s">
        <v>2426</v>
      </c>
      <c r="C1946" s="264">
        <v>16.6</v>
      </c>
      <c r="D1946" s="264">
        <v>16.6</v>
      </c>
      <c r="E1946" s="264">
        <v>16.6</v>
      </c>
      <c r="F1946" s="264"/>
      <c r="G1946" s="264"/>
      <c r="H1946" s="264"/>
      <c r="I1946" s="264"/>
      <c r="J1946" s="264"/>
      <c r="K1946" s="264"/>
      <c r="L1946" s="264"/>
      <c r="M1946" s="264"/>
      <c r="N1946" s="260"/>
    </row>
    <row r="1947" hidden="1" spans="1:14">
      <c r="A1947" s="258"/>
      <c r="B1947" s="46" t="s">
        <v>862</v>
      </c>
      <c r="C1947" s="264">
        <v>16.2</v>
      </c>
      <c r="D1947" s="264">
        <v>16.2</v>
      </c>
      <c r="E1947" s="264">
        <v>16.2</v>
      </c>
      <c r="F1947" s="264"/>
      <c r="G1947" s="264"/>
      <c r="H1947" s="264"/>
      <c r="I1947" s="264"/>
      <c r="J1947" s="264"/>
      <c r="K1947" s="264"/>
      <c r="L1947" s="264"/>
      <c r="M1947" s="264"/>
      <c r="N1947" s="260"/>
    </row>
    <row r="1948" hidden="1" spans="1:14">
      <c r="A1948" s="258" t="s">
        <v>2427</v>
      </c>
      <c r="B1948" s="46" t="s">
        <v>759</v>
      </c>
      <c r="C1948" s="264">
        <v>65.1</v>
      </c>
      <c r="D1948" s="264">
        <v>65.1</v>
      </c>
      <c r="E1948" s="264">
        <v>65.1</v>
      </c>
      <c r="F1948" s="264"/>
      <c r="G1948" s="264"/>
      <c r="H1948" s="264"/>
      <c r="I1948" s="264"/>
      <c r="J1948" s="264"/>
      <c r="K1948" s="264"/>
      <c r="L1948" s="264"/>
      <c r="M1948" s="264"/>
      <c r="N1948" s="263"/>
    </row>
    <row r="1949" hidden="1" spans="1:14">
      <c r="A1949" s="258"/>
      <c r="B1949" s="46" t="s">
        <v>2428</v>
      </c>
      <c r="C1949" s="264">
        <v>0.2</v>
      </c>
      <c r="D1949" s="264">
        <v>0.2</v>
      </c>
      <c r="E1949" s="264">
        <v>0.2</v>
      </c>
      <c r="F1949" s="264"/>
      <c r="G1949" s="264"/>
      <c r="H1949" s="264"/>
      <c r="I1949" s="264"/>
      <c r="J1949" s="264"/>
      <c r="K1949" s="264"/>
      <c r="L1949" s="264"/>
      <c r="M1949" s="264"/>
      <c r="N1949" s="260"/>
    </row>
    <row r="1950" hidden="1" spans="1:14">
      <c r="A1950" s="258"/>
      <c r="B1950" s="46" t="s">
        <v>2429</v>
      </c>
      <c r="C1950" s="264">
        <v>2.4</v>
      </c>
      <c r="D1950" s="264">
        <v>2.4</v>
      </c>
      <c r="E1950" s="264">
        <v>2.4</v>
      </c>
      <c r="F1950" s="264"/>
      <c r="G1950" s="264"/>
      <c r="H1950" s="264"/>
      <c r="I1950" s="264"/>
      <c r="J1950" s="264"/>
      <c r="K1950" s="264"/>
      <c r="L1950" s="264"/>
      <c r="M1950" s="264"/>
      <c r="N1950" s="260"/>
    </row>
    <row r="1951" hidden="1" spans="1:14">
      <c r="A1951" s="258"/>
      <c r="B1951" s="46" t="s">
        <v>2430</v>
      </c>
      <c r="C1951" s="264">
        <v>11.9</v>
      </c>
      <c r="D1951" s="264">
        <v>11.9</v>
      </c>
      <c r="E1951" s="264">
        <v>11.9</v>
      </c>
      <c r="F1951" s="264"/>
      <c r="G1951" s="264"/>
      <c r="H1951" s="264"/>
      <c r="I1951" s="264"/>
      <c r="J1951" s="264"/>
      <c r="K1951" s="264"/>
      <c r="L1951" s="264"/>
      <c r="M1951" s="264"/>
      <c r="N1951" s="260"/>
    </row>
    <row r="1952" hidden="1" spans="1:14">
      <c r="A1952" s="258"/>
      <c r="B1952" s="46" t="s">
        <v>2431</v>
      </c>
      <c r="C1952" s="264">
        <v>0.1</v>
      </c>
      <c r="D1952" s="264">
        <v>0.1</v>
      </c>
      <c r="E1952" s="264">
        <v>0.1</v>
      </c>
      <c r="F1952" s="264"/>
      <c r="G1952" s="264"/>
      <c r="H1952" s="264"/>
      <c r="I1952" s="264"/>
      <c r="J1952" s="264"/>
      <c r="K1952" s="264"/>
      <c r="L1952" s="264"/>
      <c r="M1952" s="264"/>
      <c r="N1952" s="260"/>
    </row>
    <row r="1953" hidden="1" spans="1:14">
      <c r="A1953" s="258"/>
      <c r="B1953" s="46" t="s">
        <v>2432</v>
      </c>
      <c r="C1953" s="264">
        <v>0.8</v>
      </c>
      <c r="D1953" s="264">
        <v>0.8</v>
      </c>
      <c r="E1953" s="264">
        <v>0.8</v>
      </c>
      <c r="F1953" s="264"/>
      <c r="G1953" s="264"/>
      <c r="H1953" s="264"/>
      <c r="I1953" s="264"/>
      <c r="J1953" s="264"/>
      <c r="K1953" s="264"/>
      <c r="L1953" s="264"/>
      <c r="M1953" s="264"/>
      <c r="N1953" s="263"/>
    </row>
    <row r="1954" hidden="1" spans="1:14">
      <c r="A1954" s="258"/>
      <c r="B1954" s="46" t="s">
        <v>2433</v>
      </c>
      <c r="C1954" s="264">
        <v>4.7</v>
      </c>
      <c r="D1954" s="264">
        <v>4.7</v>
      </c>
      <c r="E1954" s="264">
        <v>4.7</v>
      </c>
      <c r="F1954" s="264"/>
      <c r="G1954" s="264"/>
      <c r="H1954" s="264"/>
      <c r="I1954" s="264"/>
      <c r="J1954" s="264"/>
      <c r="K1954" s="264"/>
      <c r="L1954" s="264"/>
      <c r="M1954" s="264"/>
      <c r="N1954" s="260"/>
    </row>
    <row r="1955" hidden="1" spans="1:14">
      <c r="A1955" s="258"/>
      <c r="B1955" s="46" t="s">
        <v>862</v>
      </c>
      <c r="C1955" s="264">
        <v>5.7</v>
      </c>
      <c r="D1955" s="264">
        <v>5.7</v>
      </c>
      <c r="E1955" s="264">
        <v>5.7</v>
      </c>
      <c r="F1955" s="264"/>
      <c r="G1955" s="264"/>
      <c r="H1955" s="264"/>
      <c r="I1955" s="264"/>
      <c r="J1955" s="264"/>
      <c r="K1955" s="264"/>
      <c r="L1955" s="264"/>
      <c r="M1955" s="264"/>
      <c r="N1955" s="260"/>
    </row>
    <row r="1956" hidden="1" spans="1:14">
      <c r="A1956" s="258"/>
      <c r="B1956" s="46" t="s">
        <v>2434</v>
      </c>
      <c r="C1956" s="264">
        <v>39.3</v>
      </c>
      <c r="D1956" s="264">
        <v>39.3</v>
      </c>
      <c r="E1956" s="264">
        <v>39.3</v>
      </c>
      <c r="F1956" s="264"/>
      <c r="G1956" s="264"/>
      <c r="H1956" s="264"/>
      <c r="I1956" s="264"/>
      <c r="J1956" s="264"/>
      <c r="K1956" s="264"/>
      <c r="L1956" s="264"/>
      <c r="M1956" s="264"/>
      <c r="N1956" s="260"/>
    </row>
    <row r="1957" hidden="1" spans="1:14">
      <c r="A1957" s="258" t="s">
        <v>2435</v>
      </c>
      <c r="B1957" s="46" t="s">
        <v>760</v>
      </c>
      <c r="C1957" s="264">
        <v>128.9</v>
      </c>
      <c r="D1957" s="264">
        <v>128.9</v>
      </c>
      <c r="E1957" s="264">
        <v>128.9</v>
      </c>
      <c r="F1957" s="264"/>
      <c r="G1957" s="264"/>
      <c r="H1957" s="264"/>
      <c r="I1957" s="264"/>
      <c r="J1957" s="264"/>
      <c r="K1957" s="264"/>
      <c r="L1957" s="264"/>
      <c r="M1957" s="264"/>
      <c r="N1957" s="263"/>
    </row>
    <row r="1958" hidden="1" spans="1:14">
      <c r="A1958" s="258"/>
      <c r="B1958" s="46" t="s">
        <v>1076</v>
      </c>
      <c r="C1958" s="264">
        <v>10.2</v>
      </c>
      <c r="D1958" s="264">
        <v>10.2</v>
      </c>
      <c r="E1958" s="264">
        <v>10.2</v>
      </c>
      <c r="F1958" s="264"/>
      <c r="G1958" s="264"/>
      <c r="H1958" s="264"/>
      <c r="I1958" s="264"/>
      <c r="J1958" s="264"/>
      <c r="K1958" s="264"/>
      <c r="L1958" s="264"/>
      <c r="M1958" s="264"/>
      <c r="N1958" s="260"/>
    </row>
    <row r="1959" hidden="1" spans="1:14">
      <c r="A1959" s="258"/>
      <c r="B1959" s="46" t="s">
        <v>1274</v>
      </c>
      <c r="C1959" s="264">
        <v>0.1</v>
      </c>
      <c r="D1959" s="264">
        <v>0.1</v>
      </c>
      <c r="E1959" s="264">
        <v>0.1</v>
      </c>
      <c r="F1959" s="264"/>
      <c r="G1959" s="264"/>
      <c r="H1959" s="264"/>
      <c r="I1959" s="264"/>
      <c r="J1959" s="264"/>
      <c r="K1959" s="264"/>
      <c r="L1959" s="264"/>
      <c r="M1959" s="264"/>
      <c r="N1959" s="260"/>
    </row>
    <row r="1960" hidden="1" spans="1:14">
      <c r="A1960" s="258"/>
      <c r="B1960" s="46" t="s">
        <v>862</v>
      </c>
      <c r="C1960" s="264">
        <v>2.6</v>
      </c>
      <c r="D1960" s="264">
        <v>2.6</v>
      </c>
      <c r="E1960" s="264">
        <v>2.6</v>
      </c>
      <c r="F1960" s="264"/>
      <c r="G1960" s="264"/>
      <c r="H1960" s="264"/>
      <c r="I1960" s="264"/>
      <c r="J1960" s="264"/>
      <c r="K1960" s="264"/>
      <c r="L1960" s="264"/>
      <c r="M1960" s="264"/>
      <c r="N1960" s="260"/>
    </row>
    <row r="1961" hidden="1" spans="1:14">
      <c r="A1961" s="258"/>
      <c r="B1961" s="46" t="s">
        <v>1075</v>
      </c>
      <c r="C1961" s="264">
        <v>23.4</v>
      </c>
      <c r="D1961" s="264">
        <v>23.4</v>
      </c>
      <c r="E1961" s="264">
        <v>23.4</v>
      </c>
      <c r="F1961" s="264"/>
      <c r="G1961" s="264"/>
      <c r="H1961" s="264"/>
      <c r="I1961" s="264"/>
      <c r="J1961" s="264"/>
      <c r="K1961" s="264"/>
      <c r="L1961" s="264"/>
      <c r="M1961" s="264"/>
      <c r="N1961" s="260"/>
    </row>
    <row r="1962" hidden="1" spans="1:14">
      <c r="A1962" s="258"/>
      <c r="B1962" s="46" t="s">
        <v>1073</v>
      </c>
      <c r="C1962" s="264">
        <v>85.1</v>
      </c>
      <c r="D1962" s="264">
        <v>85.1</v>
      </c>
      <c r="E1962" s="264">
        <v>85.1</v>
      </c>
      <c r="F1962" s="264"/>
      <c r="G1962" s="264"/>
      <c r="H1962" s="264"/>
      <c r="I1962" s="264"/>
      <c r="J1962" s="264"/>
      <c r="K1962" s="264"/>
      <c r="L1962" s="264"/>
      <c r="M1962" s="264"/>
      <c r="N1962" s="260"/>
    </row>
    <row r="1963" hidden="1" spans="1:14">
      <c r="A1963" s="258"/>
      <c r="B1963" s="46" t="s">
        <v>1275</v>
      </c>
      <c r="C1963" s="264">
        <v>0</v>
      </c>
      <c r="D1963" s="264">
        <v>0</v>
      </c>
      <c r="E1963" s="264">
        <v>0</v>
      </c>
      <c r="F1963" s="264"/>
      <c r="G1963" s="264"/>
      <c r="H1963" s="264"/>
      <c r="I1963" s="264"/>
      <c r="J1963" s="264"/>
      <c r="K1963" s="264"/>
      <c r="L1963" s="264"/>
      <c r="M1963" s="264"/>
      <c r="N1963" s="263"/>
    </row>
    <row r="1964" hidden="1" spans="1:14">
      <c r="A1964" s="258"/>
      <c r="B1964" s="46" t="s">
        <v>1078</v>
      </c>
      <c r="C1964" s="264">
        <v>1.7</v>
      </c>
      <c r="D1964" s="264">
        <v>1.7</v>
      </c>
      <c r="E1964" s="264">
        <v>1.7</v>
      </c>
      <c r="F1964" s="264"/>
      <c r="G1964" s="264"/>
      <c r="H1964" s="264"/>
      <c r="I1964" s="264"/>
      <c r="J1964" s="264"/>
      <c r="K1964" s="264"/>
      <c r="L1964" s="264"/>
      <c r="M1964" s="264"/>
      <c r="N1964" s="263"/>
    </row>
    <row r="1965" hidden="1" spans="1:14">
      <c r="A1965" s="258"/>
      <c r="B1965" s="46" t="s">
        <v>1074</v>
      </c>
      <c r="C1965" s="264">
        <v>5.7</v>
      </c>
      <c r="D1965" s="264">
        <v>5.7</v>
      </c>
      <c r="E1965" s="264">
        <v>5.7</v>
      </c>
      <c r="F1965" s="264"/>
      <c r="G1965" s="264"/>
      <c r="H1965" s="264"/>
      <c r="I1965" s="264"/>
      <c r="J1965" s="264"/>
      <c r="K1965" s="264"/>
      <c r="L1965" s="264"/>
      <c r="M1965" s="264"/>
      <c r="N1965" s="263"/>
    </row>
    <row r="1966" hidden="1" spans="1:14">
      <c r="A1966" s="258" t="s">
        <v>2436</v>
      </c>
      <c r="B1966" s="46" t="s">
        <v>761</v>
      </c>
      <c r="C1966" s="264">
        <v>109.2</v>
      </c>
      <c r="D1966" s="264">
        <v>109.2</v>
      </c>
      <c r="E1966" s="264">
        <v>109.2</v>
      </c>
      <c r="F1966" s="264"/>
      <c r="G1966" s="264"/>
      <c r="H1966" s="264"/>
      <c r="I1966" s="264"/>
      <c r="J1966" s="264"/>
      <c r="K1966" s="264"/>
      <c r="L1966" s="264"/>
      <c r="M1966" s="264"/>
      <c r="N1966" s="263"/>
    </row>
    <row r="1967" hidden="1" spans="1:14">
      <c r="A1967" s="258"/>
      <c r="B1967" s="46" t="s">
        <v>1078</v>
      </c>
      <c r="C1967" s="264">
        <v>1.5</v>
      </c>
      <c r="D1967" s="264">
        <v>1.5</v>
      </c>
      <c r="E1967" s="264">
        <v>1.5</v>
      </c>
      <c r="F1967" s="264"/>
      <c r="G1967" s="264"/>
      <c r="H1967" s="264"/>
      <c r="I1967" s="264"/>
      <c r="J1967" s="264"/>
      <c r="K1967" s="264"/>
      <c r="L1967" s="264"/>
      <c r="M1967" s="264"/>
      <c r="N1967" s="263"/>
    </row>
    <row r="1968" hidden="1" spans="1:14">
      <c r="A1968" s="258"/>
      <c r="B1968" s="46" t="s">
        <v>1074</v>
      </c>
      <c r="C1968" s="264">
        <v>4.9</v>
      </c>
      <c r="D1968" s="264">
        <v>4.9</v>
      </c>
      <c r="E1968" s="264">
        <v>4.9</v>
      </c>
      <c r="F1968" s="264"/>
      <c r="G1968" s="264"/>
      <c r="H1968" s="264"/>
      <c r="I1968" s="264"/>
      <c r="J1968" s="264"/>
      <c r="K1968" s="264"/>
      <c r="L1968" s="264"/>
      <c r="M1968" s="264"/>
      <c r="N1968" s="263"/>
    </row>
    <row r="1969" hidden="1" spans="1:14">
      <c r="A1969" s="258"/>
      <c r="B1969" s="46" t="s">
        <v>1073</v>
      </c>
      <c r="C1969" s="264">
        <v>74.1</v>
      </c>
      <c r="D1969" s="264">
        <v>74.1</v>
      </c>
      <c r="E1969" s="264">
        <v>74.1</v>
      </c>
      <c r="F1969" s="264"/>
      <c r="G1969" s="264"/>
      <c r="H1969" s="264"/>
      <c r="I1969" s="264"/>
      <c r="J1969" s="264"/>
      <c r="K1969" s="264"/>
      <c r="L1969" s="264"/>
      <c r="M1969" s="264"/>
      <c r="N1969" s="263"/>
    </row>
    <row r="1970" hidden="1" spans="1:14">
      <c r="A1970" s="258"/>
      <c r="B1970" s="46" t="s">
        <v>1076</v>
      </c>
      <c r="C1970" s="264">
        <v>8.9</v>
      </c>
      <c r="D1970" s="264">
        <v>8.9</v>
      </c>
      <c r="E1970" s="264">
        <v>8.9</v>
      </c>
      <c r="F1970" s="264"/>
      <c r="G1970" s="264"/>
      <c r="H1970" s="264"/>
      <c r="I1970" s="264"/>
      <c r="J1970" s="264"/>
      <c r="K1970" s="264"/>
      <c r="L1970" s="264"/>
      <c r="M1970" s="264"/>
      <c r="N1970" s="263"/>
    </row>
    <row r="1971" hidden="1" spans="1:14">
      <c r="A1971" s="258"/>
      <c r="B1971" s="46" t="s">
        <v>1075</v>
      </c>
      <c r="C1971" s="264">
        <v>19.9</v>
      </c>
      <c r="D1971" s="264">
        <v>19.9</v>
      </c>
      <c r="E1971" s="264">
        <v>19.9</v>
      </c>
      <c r="F1971" s="264"/>
      <c r="G1971" s="264"/>
      <c r="H1971" s="264"/>
      <c r="I1971" s="264"/>
      <c r="J1971" s="264"/>
      <c r="K1971" s="264"/>
      <c r="L1971" s="264"/>
      <c r="M1971" s="264"/>
      <c r="N1971" s="263"/>
    </row>
    <row r="1972" hidden="1" spans="1:14">
      <c r="A1972" s="258" t="s">
        <v>2437</v>
      </c>
      <c r="B1972" s="46" t="s">
        <v>763</v>
      </c>
      <c r="C1972" s="264">
        <v>798.6</v>
      </c>
      <c r="D1972" s="264">
        <v>798.6</v>
      </c>
      <c r="E1972" s="264">
        <v>798.6</v>
      </c>
      <c r="F1972" s="264"/>
      <c r="G1972" s="264"/>
      <c r="H1972" s="264"/>
      <c r="I1972" s="264"/>
      <c r="J1972" s="264"/>
      <c r="K1972" s="264"/>
      <c r="L1972" s="264"/>
      <c r="M1972" s="264"/>
      <c r="N1972" s="263"/>
    </row>
    <row r="1973" hidden="1" spans="1:14">
      <c r="A1973" s="258"/>
      <c r="B1973" s="46" t="s">
        <v>2438</v>
      </c>
      <c r="C1973" s="264">
        <v>2.6</v>
      </c>
      <c r="D1973" s="264">
        <v>2.6</v>
      </c>
      <c r="E1973" s="264">
        <v>2.6</v>
      </c>
      <c r="F1973" s="264"/>
      <c r="G1973" s="264"/>
      <c r="H1973" s="264"/>
      <c r="I1973" s="264"/>
      <c r="J1973" s="264"/>
      <c r="K1973" s="264"/>
      <c r="L1973" s="264"/>
      <c r="M1973" s="264"/>
      <c r="N1973" s="263"/>
    </row>
    <row r="1974" hidden="1" spans="1:14">
      <c r="A1974" s="258"/>
      <c r="B1974" s="46" t="s">
        <v>2439</v>
      </c>
      <c r="C1974" s="264">
        <v>8.7</v>
      </c>
      <c r="D1974" s="264">
        <v>8.7</v>
      </c>
      <c r="E1974" s="264">
        <v>8.7</v>
      </c>
      <c r="F1974" s="264"/>
      <c r="G1974" s="264"/>
      <c r="H1974" s="264"/>
      <c r="I1974" s="264"/>
      <c r="J1974" s="264"/>
      <c r="K1974" s="264"/>
      <c r="L1974" s="264"/>
      <c r="M1974" s="264"/>
      <c r="N1974" s="263"/>
    </row>
    <row r="1975" hidden="1" spans="1:14">
      <c r="A1975" s="258"/>
      <c r="B1975" s="46" t="s">
        <v>2440</v>
      </c>
      <c r="C1975" s="264">
        <v>21.1</v>
      </c>
      <c r="D1975" s="264">
        <v>21.1</v>
      </c>
      <c r="E1975" s="264">
        <v>21.1</v>
      </c>
      <c r="F1975" s="264"/>
      <c r="G1975" s="264"/>
      <c r="H1975" s="264"/>
      <c r="I1975" s="264"/>
      <c r="J1975" s="264"/>
      <c r="K1975" s="264"/>
      <c r="L1975" s="264"/>
      <c r="M1975" s="264"/>
      <c r="N1975" s="263"/>
    </row>
    <row r="1976" hidden="1" spans="1:14">
      <c r="A1976" s="258"/>
      <c r="B1976" s="46" t="s">
        <v>2441</v>
      </c>
      <c r="C1976" s="264">
        <v>130.7</v>
      </c>
      <c r="D1976" s="264">
        <v>130.7</v>
      </c>
      <c r="E1976" s="264">
        <v>130.7</v>
      </c>
      <c r="F1976" s="264"/>
      <c r="G1976" s="264"/>
      <c r="H1976" s="264"/>
      <c r="I1976" s="264"/>
      <c r="J1976" s="264"/>
      <c r="K1976" s="264"/>
      <c r="L1976" s="264"/>
      <c r="M1976" s="264"/>
      <c r="N1976" s="263"/>
    </row>
    <row r="1977" hidden="1" spans="1:14">
      <c r="A1977" s="258"/>
      <c r="B1977" s="46" t="s">
        <v>2442</v>
      </c>
      <c r="C1977" s="264">
        <v>435.2</v>
      </c>
      <c r="D1977" s="264">
        <v>435.2</v>
      </c>
      <c r="E1977" s="264">
        <v>435.2</v>
      </c>
      <c r="F1977" s="264"/>
      <c r="G1977" s="264"/>
      <c r="H1977" s="264"/>
      <c r="I1977" s="264"/>
      <c r="J1977" s="264"/>
      <c r="K1977" s="264"/>
      <c r="L1977" s="264"/>
      <c r="M1977" s="264"/>
      <c r="N1977" s="263"/>
    </row>
    <row r="1978" hidden="1" spans="1:14">
      <c r="A1978" s="258"/>
      <c r="B1978" s="46" t="s">
        <v>2443</v>
      </c>
      <c r="C1978" s="264">
        <v>0.6</v>
      </c>
      <c r="D1978" s="264">
        <v>0.6</v>
      </c>
      <c r="E1978" s="264">
        <v>0.6</v>
      </c>
      <c r="F1978" s="264"/>
      <c r="G1978" s="264"/>
      <c r="H1978" s="264"/>
      <c r="I1978" s="264"/>
      <c r="J1978" s="264"/>
      <c r="K1978" s="264"/>
      <c r="L1978" s="264"/>
      <c r="M1978" s="264"/>
      <c r="N1978" s="263"/>
    </row>
    <row r="1979" hidden="1" spans="1:14">
      <c r="A1979" s="258"/>
      <c r="B1979" s="46" t="s">
        <v>2444</v>
      </c>
      <c r="C1979" s="264">
        <v>8</v>
      </c>
      <c r="D1979" s="264">
        <v>8</v>
      </c>
      <c r="E1979" s="264">
        <v>8</v>
      </c>
      <c r="F1979" s="264"/>
      <c r="G1979" s="264"/>
      <c r="H1979" s="264"/>
      <c r="I1979" s="264"/>
      <c r="J1979" s="264"/>
      <c r="K1979" s="264"/>
      <c r="L1979" s="264"/>
      <c r="M1979" s="264"/>
      <c r="N1979" s="263"/>
    </row>
    <row r="1980" hidden="1" spans="1:14">
      <c r="A1980" s="258"/>
      <c r="B1980" s="46" t="s">
        <v>2445</v>
      </c>
      <c r="C1980" s="264">
        <v>10.2</v>
      </c>
      <c r="D1980" s="264">
        <v>10.2</v>
      </c>
      <c r="E1980" s="264">
        <v>10.2</v>
      </c>
      <c r="F1980" s="264"/>
      <c r="G1980" s="264"/>
      <c r="H1980" s="264"/>
      <c r="I1980" s="264"/>
      <c r="J1980" s="264"/>
      <c r="K1980" s="264"/>
      <c r="L1980" s="264"/>
      <c r="M1980" s="264"/>
      <c r="N1980" s="260"/>
    </row>
    <row r="1981" hidden="1" spans="1:14">
      <c r="A1981" s="258"/>
      <c r="B1981" s="46" t="s">
        <v>862</v>
      </c>
      <c r="C1981" s="264">
        <v>77.3</v>
      </c>
      <c r="D1981" s="264">
        <v>77.3</v>
      </c>
      <c r="E1981" s="264">
        <v>77.3</v>
      </c>
      <c r="F1981" s="264"/>
      <c r="G1981" s="264"/>
      <c r="H1981" s="264"/>
      <c r="I1981" s="264"/>
      <c r="J1981" s="264"/>
      <c r="K1981" s="264"/>
      <c r="L1981" s="264"/>
      <c r="M1981" s="264"/>
      <c r="N1981" s="260"/>
    </row>
    <row r="1982" hidden="1" spans="1:14">
      <c r="A1982" s="258"/>
      <c r="B1982" s="46" t="s">
        <v>2446</v>
      </c>
      <c r="C1982" s="264">
        <v>52.2</v>
      </c>
      <c r="D1982" s="264">
        <v>52.2</v>
      </c>
      <c r="E1982" s="264">
        <v>52.2</v>
      </c>
      <c r="F1982" s="264"/>
      <c r="G1982" s="264"/>
      <c r="H1982" s="264"/>
      <c r="I1982" s="264"/>
      <c r="J1982" s="264"/>
      <c r="K1982" s="264"/>
      <c r="L1982" s="264"/>
      <c r="M1982" s="264"/>
      <c r="N1982" s="260"/>
    </row>
    <row r="1983" hidden="1" spans="1:14">
      <c r="A1983" s="258"/>
      <c r="B1983" s="46" t="s">
        <v>2447</v>
      </c>
      <c r="C1983" s="264">
        <v>51.8</v>
      </c>
      <c r="D1983" s="264">
        <v>51.8</v>
      </c>
      <c r="E1983" s="264">
        <v>51.8</v>
      </c>
      <c r="F1983" s="264"/>
      <c r="G1983" s="264"/>
      <c r="H1983" s="264"/>
      <c r="I1983" s="264"/>
      <c r="J1983" s="264"/>
      <c r="K1983" s="264"/>
      <c r="L1983" s="264"/>
      <c r="M1983" s="264"/>
      <c r="N1983" s="260"/>
    </row>
    <row r="1984" hidden="1" spans="1:14">
      <c r="A1984" s="258" t="s">
        <v>2448</v>
      </c>
      <c r="B1984" s="46" t="s">
        <v>764</v>
      </c>
      <c r="C1984" s="264">
        <v>243.6</v>
      </c>
      <c r="D1984" s="264">
        <v>243.6</v>
      </c>
      <c r="E1984" s="264">
        <v>243.6</v>
      </c>
      <c r="F1984" s="264"/>
      <c r="G1984" s="264"/>
      <c r="H1984" s="264"/>
      <c r="I1984" s="264"/>
      <c r="J1984" s="264"/>
      <c r="K1984" s="264"/>
      <c r="L1984" s="264"/>
      <c r="M1984" s="264"/>
      <c r="N1984" s="263"/>
    </row>
    <row r="1985" hidden="1" spans="1:14">
      <c r="A1985" s="258"/>
      <c r="B1985" s="46" t="s">
        <v>2449</v>
      </c>
      <c r="C1985" s="264">
        <v>9.5</v>
      </c>
      <c r="D1985" s="264">
        <v>9.5</v>
      </c>
      <c r="E1985" s="264">
        <v>9.5</v>
      </c>
      <c r="F1985" s="264"/>
      <c r="G1985" s="264"/>
      <c r="H1985" s="264"/>
      <c r="I1985" s="264"/>
      <c r="J1985" s="264"/>
      <c r="K1985" s="264"/>
      <c r="L1985" s="264"/>
      <c r="M1985" s="264"/>
      <c r="N1985" s="260"/>
    </row>
    <row r="1986" hidden="1" spans="1:14">
      <c r="A1986" s="258"/>
      <c r="B1986" s="46" t="s">
        <v>862</v>
      </c>
      <c r="C1986" s="264">
        <v>22</v>
      </c>
      <c r="D1986" s="264">
        <v>22</v>
      </c>
      <c r="E1986" s="264">
        <v>22</v>
      </c>
      <c r="F1986" s="264"/>
      <c r="G1986" s="264"/>
      <c r="H1986" s="264"/>
      <c r="I1986" s="264"/>
      <c r="J1986" s="264"/>
      <c r="K1986" s="264"/>
      <c r="L1986" s="264"/>
      <c r="M1986" s="264"/>
      <c r="N1986" s="260"/>
    </row>
    <row r="1987" hidden="1" spans="1:14">
      <c r="A1987" s="258"/>
      <c r="B1987" s="46" t="s">
        <v>2450</v>
      </c>
      <c r="C1987" s="264">
        <v>0.8</v>
      </c>
      <c r="D1987" s="264">
        <v>0.8</v>
      </c>
      <c r="E1987" s="264">
        <v>0.8</v>
      </c>
      <c r="F1987" s="264"/>
      <c r="G1987" s="264"/>
      <c r="H1987" s="264"/>
      <c r="I1987" s="264"/>
      <c r="J1987" s="264"/>
      <c r="K1987" s="264"/>
      <c r="L1987" s="264"/>
      <c r="M1987" s="264"/>
      <c r="N1987" s="260"/>
    </row>
    <row r="1988" hidden="1" spans="1:14">
      <c r="A1988" s="258"/>
      <c r="B1988" s="46" t="s">
        <v>2451</v>
      </c>
      <c r="C1988" s="264">
        <v>44.2</v>
      </c>
      <c r="D1988" s="264">
        <v>44.2</v>
      </c>
      <c r="E1988" s="264">
        <v>44.2</v>
      </c>
      <c r="F1988" s="264"/>
      <c r="G1988" s="264"/>
      <c r="H1988" s="264"/>
      <c r="I1988" s="264"/>
      <c r="J1988" s="264"/>
      <c r="K1988" s="264"/>
      <c r="L1988" s="264"/>
      <c r="M1988" s="264"/>
      <c r="N1988" s="260"/>
    </row>
    <row r="1989" hidden="1" spans="1:14">
      <c r="A1989" s="258"/>
      <c r="B1989" s="46" t="s">
        <v>2452</v>
      </c>
      <c r="C1989" s="264">
        <v>0.2</v>
      </c>
      <c r="D1989" s="264">
        <v>0.2</v>
      </c>
      <c r="E1989" s="264">
        <v>0.2</v>
      </c>
      <c r="F1989" s="264"/>
      <c r="G1989" s="264"/>
      <c r="H1989" s="264"/>
      <c r="I1989" s="264"/>
      <c r="J1989" s="264"/>
      <c r="K1989" s="264"/>
      <c r="L1989" s="264"/>
      <c r="M1989" s="264"/>
      <c r="N1989" s="260"/>
    </row>
    <row r="1990" hidden="1" spans="1:14">
      <c r="A1990" s="258"/>
      <c r="B1990" s="46" t="s">
        <v>2453</v>
      </c>
      <c r="C1990" s="264">
        <v>2.9</v>
      </c>
      <c r="D1990" s="264">
        <v>2.9</v>
      </c>
      <c r="E1990" s="264">
        <v>2.9</v>
      </c>
      <c r="F1990" s="264"/>
      <c r="G1990" s="264"/>
      <c r="H1990" s="264"/>
      <c r="I1990" s="264"/>
      <c r="J1990" s="264"/>
      <c r="K1990" s="264"/>
      <c r="L1990" s="264"/>
      <c r="M1990" s="264"/>
      <c r="N1990" s="260"/>
    </row>
    <row r="1991" hidden="1" spans="1:14">
      <c r="A1991" s="258"/>
      <c r="B1991" s="46" t="s">
        <v>2454</v>
      </c>
      <c r="C1991" s="264">
        <v>1</v>
      </c>
      <c r="D1991" s="264">
        <v>1</v>
      </c>
      <c r="E1991" s="264">
        <v>1</v>
      </c>
      <c r="F1991" s="264"/>
      <c r="G1991" s="264"/>
      <c r="H1991" s="264"/>
      <c r="I1991" s="264"/>
      <c r="J1991" s="264"/>
      <c r="K1991" s="264"/>
      <c r="L1991" s="264"/>
      <c r="M1991" s="264"/>
      <c r="N1991" s="260"/>
    </row>
    <row r="1992" hidden="1" spans="1:14">
      <c r="A1992" s="258"/>
      <c r="B1992" s="46" t="s">
        <v>2455</v>
      </c>
      <c r="C1992" s="264">
        <v>17.5</v>
      </c>
      <c r="D1992" s="264">
        <v>17.5</v>
      </c>
      <c r="E1992" s="264">
        <v>17.5</v>
      </c>
      <c r="F1992" s="264"/>
      <c r="G1992" s="264"/>
      <c r="H1992" s="264"/>
      <c r="I1992" s="264"/>
      <c r="J1992" s="264"/>
      <c r="K1992" s="264"/>
      <c r="L1992" s="264"/>
      <c r="M1992" s="264"/>
      <c r="N1992" s="263"/>
    </row>
    <row r="1993" hidden="1" spans="1:14">
      <c r="A1993" s="258"/>
      <c r="B1993" s="46" t="s">
        <v>2456</v>
      </c>
      <c r="C1993" s="264">
        <v>145.5</v>
      </c>
      <c r="D1993" s="264">
        <v>145.5</v>
      </c>
      <c r="E1993" s="264">
        <v>145.5</v>
      </c>
      <c r="F1993" s="264"/>
      <c r="G1993" s="264"/>
      <c r="H1993" s="264"/>
      <c r="I1993" s="264"/>
      <c r="J1993" s="264"/>
      <c r="K1993" s="264"/>
      <c r="L1993" s="264"/>
      <c r="M1993" s="264"/>
      <c r="N1993" s="260"/>
    </row>
    <row r="1994" hidden="1" spans="1:14">
      <c r="A1994" s="258" t="s">
        <v>2457</v>
      </c>
      <c r="B1994" s="46" t="s">
        <v>765</v>
      </c>
      <c r="C1994" s="264">
        <v>104.5</v>
      </c>
      <c r="D1994" s="264">
        <v>104.5</v>
      </c>
      <c r="E1994" s="264">
        <v>104.5</v>
      </c>
      <c r="F1994" s="264"/>
      <c r="G1994" s="264"/>
      <c r="H1994" s="264"/>
      <c r="I1994" s="264"/>
      <c r="J1994" s="264"/>
      <c r="K1994" s="264"/>
      <c r="L1994" s="264"/>
      <c r="M1994" s="264"/>
      <c r="N1994" s="263"/>
    </row>
    <row r="1995" hidden="1" spans="1:14">
      <c r="A1995" s="258"/>
      <c r="B1995" s="46" t="s">
        <v>1078</v>
      </c>
      <c r="C1995" s="264">
        <v>1.4</v>
      </c>
      <c r="D1995" s="264">
        <v>1.4</v>
      </c>
      <c r="E1995" s="264">
        <v>1.4</v>
      </c>
      <c r="F1995" s="264"/>
      <c r="G1995" s="264"/>
      <c r="H1995" s="264"/>
      <c r="I1995" s="264"/>
      <c r="J1995" s="264"/>
      <c r="K1995" s="264"/>
      <c r="L1995" s="264"/>
      <c r="M1995" s="264"/>
      <c r="N1995" s="260"/>
    </row>
    <row r="1996" hidden="1" spans="1:14">
      <c r="A1996" s="258"/>
      <c r="B1996" s="46" t="s">
        <v>1076</v>
      </c>
      <c r="C1996" s="264">
        <v>8.5</v>
      </c>
      <c r="D1996" s="264">
        <v>8.5</v>
      </c>
      <c r="E1996" s="264">
        <v>8.5</v>
      </c>
      <c r="F1996" s="264"/>
      <c r="G1996" s="264"/>
      <c r="H1996" s="264"/>
      <c r="I1996" s="264"/>
      <c r="J1996" s="264"/>
      <c r="K1996" s="264"/>
      <c r="L1996" s="264"/>
      <c r="M1996" s="264"/>
      <c r="N1996" s="260"/>
    </row>
    <row r="1997" hidden="1" spans="1:14">
      <c r="A1997" s="258"/>
      <c r="B1997" s="46" t="s">
        <v>1073</v>
      </c>
      <c r="C1997" s="264">
        <v>70.8</v>
      </c>
      <c r="D1997" s="264">
        <v>70.8</v>
      </c>
      <c r="E1997" s="264">
        <v>70.8</v>
      </c>
      <c r="F1997" s="264"/>
      <c r="G1997" s="264"/>
      <c r="H1997" s="264"/>
      <c r="I1997" s="264"/>
      <c r="J1997" s="264"/>
      <c r="K1997" s="264"/>
      <c r="L1997" s="264"/>
      <c r="M1997" s="264"/>
      <c r="N1997" s="260"/>
    </row>
    <row r="1998" hidden="1" spans="1:14">
      <c r="A1998" s="258"/>
      <c r="B1998" s="46" t="s">
        <v>1075</v>
      </c>
      <c r="C1998" s="264">
        <v>19</v>
      </c>
      <c r="D1998" s="264">
        <v>19</v>
      </c>
      <c r="E1998" s="264">
        <v>19</v>
      </c>
      <c r="F1998" s="264"/>
      <c r="G1998" s="264"/>
      <c r="H1998" s="264"/>
      <c r="I1998" s="264"/>
      <c r="J1998" s="264"/>
      <c r="K1998" s="264"/>
      <c r="L1998" s="264"/>
      <c r="M1998" s="264"/>
      <c r="N1998" s="260"/>
    </row>
    <row r="1999" hidden="1" spans="1:14">
      <c r="A1999" s="258"/>
      <c r="B1999" s="46" t="s">
        <v>1074</v>
      </c>
      <c r="C1999" s="264">
        <v>4.9</v>
      </c>
      <c r="D1999" s="264">
        <v>4.9</v>
      </c>
      <c r="E1999" s="264">
        <v>4.9</v>
      </c>
      <c r="F1999" s="264"/>
      <c r="G1999" s="264"/>
      <c r="H1999" s="264"/>
      <c r="I1999" s="264"/>
      <c r="J1999" s="264"/>
      <c r="K1999" s="264"/>
      <c r="L1999" s="264"/>
      <c r="M1999" s="264"/>
      <c r="N1999" s="260"/>
    </row>
    <row r="2000" hidden="1" spans="1:14">
      <c r="A2000" s="258" t="s">
        <v>2458</v>
      </c>
      <c r="B2000" s="46" t="s">
        <v>766</v>
      </c>
      <c r="C2000" s="264">
        <v>110.4</v>
      </c>
      <c r="D2000" s="264">
        <v>110.4</v>
      </c>
      <c r="E2000" s="264">
        <v>110.4</v>
      </c>
      <c r="F2000" s="264"/>
      <c r="G2000" s="264"/>
      <c r="H2000" s="264"/>
      <c r="I2000" s="264"/>
      <c r="J2000" s="264"/>
      <c r="K2000" s="264"/>
      <c r="L2000" s="264"/>
      <c r="M2000" s="264"/>
      <c r="N2000" s="263"/>
    </row>
    <row r="2001" hidden="1" spans="1:14">
      <c r="A2001" s="258"/>
      <c r="B2001" s="46" t="s">
        <v>1074</v>
      </c>
      <c r="C2001" s="264">
        <v>4.9</v>
      </c>
      <c r="D2001" s="264">
        <v>4.9</v>
      </c>
      <c r="E2001" s="264">
        <v>4.9</v>
      </c>
      <c r="F2001" s="264"/>
      <c r="G2001" s="264"/>
      <c r="H2001" s="264"/>
      <c r="I2001" s="264"/>
      <c r="J2001" s="264"/>
      <c r="K2001" s="264"/>
      <c r="L2001" s="264"/>
      <c r="M2001" s="264"/>
      <c r="N2001" s="260"/>
    </row>
    <row r="2002" hidden="1" spans="1:14">
      <c r="A2002" s="258"/>
      <c r="B2002" s="46" t="s">
        <v>1076</v>
      </c>
      <c r="C2002" s="264">
        <v>9</v>
      </c>
      <c r="D2002" s="264">
        <v>9</v>
      </c>
      <c r="E2002" s="264">
        <v>9</v>
      </c>
      <c r="F2002" s="264"/>
      <c r="G2002" s="264"/>
      <c r="H2002" s="264"/>
      <c r="I2002" s="264"/>
      <c r="J2002" s="264"/>
      <c r="K2002" s="264"/>
      <c r="L2002" s="264"/>
      <c r="M2002" s="264"/>
      <c r="N2002" s="260"/>
    </row>
    <row r="2003" hidden="1" spans="1:14">
      <c r="A2003" s="258"/>
      <c r="B2003" s="46" t="s">
        <v>1073</v>
      </c>
      <c r="C2003" s="264">
        <v>74.9</v>
      </c>
      <c r="D2003" s="264">
        <v>74.9</v>
      </c>
      <c r="E2003" s="264">
        <v>74.9</v>
      </c>
      <c r="F2003" s="264"/>
      <c r="G2003" s="264"/>
      <c r="H2003" s="264"/>
      <c r="I2003" s="264"/>
      <c r="J2003" s="264"/>
      <c r="K2003" s="264"/>
      <c r="L2003" s="264"/>
      <c r="M2003" s="264"/>
      <c r="N2003" s="263"/>
    </row>
    <row r="2004" hidden="1" spans="1:14">
      <c r="A2004" s="258"/>
      <c r="B2004" s="46" t="s">
        <v>1078</v>
      </c>
      <c r="C2004" s="264">
        <v>1.5</v>
      </c>
      <c r="D2004" s="264">
        <v>1.5</v>
      </c>
      <c r="E2004" s="264">
        <v>1.5</v>
      </c>
      <c r="F2004" s="264"/>
      <c r="G2004" s="264"/>
      <c r="H2004" s="264"/>
      <c r="I2004" s="264"/>
      <c r="J2004" s="264"/>
      <c r="K2004" s="264"/>
      <c r="L2004" s="264"/>
      <c r="M2004" s="264"/>
      <c r="N2004" s="263"/>
    </row>
    <row r="2005" hidden="1" spans="1:14">
      <c r="A2005" s="258"/>
      <c r="B2005" s="46" t="s">
        <v>1075</v>
      </c>
      <c r="C2005" s="264">
        <v>20.1</v>
      </c>
      <c r="D2005" s="264">
        <v>20.1</v>
      </c>
      <c r="E2005" s="264">
        <v>20.1</v>
      </c>
      <c r="F2005" s="264"/>
      <c r="G2005" s="264"/>
      <c r="H2005" s="264"/>
      <c r="I2005" s="264"/>
      <c r="J2005" s="264"/>
      <c r="K2005" s="264"/>
      <c r="L2005" s="264"/>
      <c r="M2005" s="264"/>
      <c r="N2005" s="263"/>
    </row>
    <row r="2006" hidden="1" spans="1:14">
      <c r="A2006" s="258" t="s">
        <v>2459</v>
      </c>
      <c r="B2006" s="46" t="s">
        <v>768</v>
      </c>
      <c r="C2006" s="264">
        <v>1300.2</v>
      </c>
      <c r="D2006" s="264">
        <v>1300.2</v>
      </c>
      <c r="E2006" s="264">
        <v>1300.2</v>
      </c>
      <c r="F2006" s="264"/>
      <c r="G2006" s="264"/>
      <c r="H2006" s="264"/>
      <c r="I2006" s="264"/>
      <c r="J2006" s="264"/>
      <c r="K2006" s="264"/>
      <c r="L2006" s="264"/>
      <c r="M2006" s="264"/>
      <c r="N2006" s="263"/>
    </row>
    <row r="2007" hidden="1" spans="1:14">
      <c r="A2007" s="258"/>
      <c r="B2007" s="46" t="s">
        <v>2460</v>
      </c>
      <c r="C2007" s="264">
        <v>4.8</v>
      </c>
      <c r="D2007" s="264">
        <v>4.8</v>
      </c>
      <c r="E2007" s="264">
        <v>4.8</v>
      </c>
      <c r="F2007" s="264"/>
      <c r="G2007" s="264"/>
      <c r="H2007" s="264"/>
      <c r="I2007" s="264"/>
      <c r="J2007" s="264"/>
      <c r="K2007" s="264"/>
      <c r="L2007" s="264"/>
      <c r="M2007" s="264"/>
      <c r="N2007" s="263"/>
    </row>
    <row r="2008" hidden="1" spans="1:14">
      <c r="A2008" s="258"/>
      <c r="B2008" s="46" t="s">
        <v>2461</v>
      </c>
      <c r="C2008" s="264">
        <v>14</v>
      </c>
      <c r="D2008" s="264">
        <v>14</v>
      </c>
      <c r="E2008" s="264">
        <v>14</v>
      </c>
      <c r="F2008" s="264"/>
      <c r="G2008" s="264"/>
      <c r="H2008" s="264"/>
      <c r="I2008" s="264"/>
      <c r="J2008" s="264"/>
      <c r="K2008" s="264"/>
      <c r="L2008" s="264"/>
      <c r="M2008" s="264"/>
      <c r="N2008" s="263"/>
    </row>
    <row r="2009" hidden="1" spans="1:14">
      <c r="A2009" s="258"/>
      <c r="B2009" s="46" t="s">
        <v>2462</v>
      </c>
      <c r="C2009" s="264">
        <v>11.2</v>
      </c>
      <c r="D2009" s="264">
        <v>11.2</v>
      </c>
      <c r="E2009" s="264">
        <v>11.2</v>
      </c>
      <c r="F2009" s="264"/>
      <c r="G2009" s="264"/>
      <c r="H2009" s="264"/>
      <c r="I2009" s="264"/>
      <c r="J2009" s="264"/>
      <c r="K2009" s="264"/>
      <c r="L2009" s="264"/>
      <c r="M2009" s="264"/>
      <c r="N2009" s="263"/>
    </row>
    <row r="2010" hidden="1" spans="1:14">
      <c r="A2010" s="258"/>
      <c r="B2010" s="46" t="s">
        <v>862</v>
      </c>
      <c r="C2010" s="264">
        <v>144</v>
      </c>
      <c r="D2010" s="264">
        <v>144</v>
      </c>
      <c r="E2010" s="264">
        <v>144</v>
      </c>
      <c r="F2010" s="264"/>
      <c r="G2010" s="264"/>
      <c r="H2010" s="264"/>
      <c r="I2010" s="264"/>
      <c r="J2010" s="264"/>
      <c r="K2010" s="264"/>
      <c r="L2010" s="264"/>
      <c r="M2010" s="264"/>
      <c r="N2010" s="263"/>
    </row>
    <row r="2011" hidden="1" spans="1:14">
      <c r="A2011" s="258"/>
      <c r="B2011" s="46" t="s">
        <v>2463</v>
      </c>
      <c r="C2011" s="264">
        <v>34.8</v>
      </c>
      <c r="D2011" s="264">
        <v>34.8</v>
      </c>
      <c r="E2011" s="264">
        <v>34.8</v>
      </c>
      <c r="F2011" s="264"/>
      <c r="G2011" s="264"/>
      <c r="H2011" s="264"/>
      <c r="I2011" s="264"/>
      <c r="J2011" s="264"/>
      <c r="K2011" s="264"/>
      <c r="L2011" s="264"/>
      <c r="M2011" s="264"/>
      <c r="N2011" s="263"/>
    </row>
    <row r="2012" hidden="1" spans="1:14">
      <c r="A2012" s="258"/>
      <c r="B2012" s="46" t="s">
        <v>2464</v>
      </c>
      <c r="C2012" s="264">
        <v>699.5</v>
      </c>
      <c r="D2012" s="264">
        <v>699.5</v>
      </c>
      <c r="E2012" s="264">
        <v>699.5</v>
      </c>
      <c r="F2012" s="264"/>
      <c r="G2012" s="264"/>
      <c r="H2012" s="264"/>
      <c r="I2012" s="264"/>
      <c r="J2012" s="264"/>
      <c r="K2012" s="264"/>
      <c r="L2012" s="264"/>
      <c r="M2012" s="264"/>
      <c r="N2012" s="263"/>
    </row>
    <row r="2013" hidden="1" spans="1:14">
      <c r="A2013" s="258"/>
      <c r="B2013" s="46" t="s">
        <v>2465</v>
      </c>
      <c r="C2013" s="264">
        <v>1.2</v>
      </c>
      <c r="D2013" s="264">
        <v>1.2</v>
      </c>
      <c r="E2013" s="264">
        <v>1.2</v>
      </c>
      <c r="F2013" s="264"/>
      <c r="G2013" s="264"/>
      <c r="H2013" s="264"/>
      <c r="I2013" s="264"/>
      <c r="J2013" s="264"/>
      <c r="K2013" s="264"/>
      <c r="L2013" s="264"/>
      <c r="M2013" s="264"/>
      <c r="N2013" s="263"/>
    </row>
    <row r="2014" hidden="1" spans="1:14">
      <c r="A2014" s="258"/>
      <c r="B2014" s="46" t="s">
        <v>2466</v>
      </c>
      <c r="C2014" s="264">
        <v>85.9</v>
      </c>
      <c r="D2014" s="264">
        <v>85.9</v>
      </c>
      <c r="E2014" s="264">
        <v>85.9</v>
      </c>
      <c r="F2014" s="264"/>
      <c r="G2014" s="264"/>
      <c r="H2014" s="264"/>
      <c r="I2014" s="264"/>
      <c r="J2014" s="264"/>
      <c r="K2014" s="264"/>
      <c r="L2014" s="264"/>
      <c r="M2014" s="264"/>
      <c r="N2014" s="260"/>
    </row>
    <row r="2015" hidden="1" spans="1:14">
      <c r="A2015" s="258"/>
      <c r="B2015" s="46" t="s">
        <v>2467</v>
      </c>
      <c r="C2015" s="264">
        <v>212.9</v>
      </c>
      <c r="D2015" s="264">
        <v>212.9</v>
      </c>
      <c r="E2015" s="264">
        <v>212.9</v>
      </c>
      <c r="F2015" s="264"/>
      <c r="G2015" s="264"/>
      <c r="H2015" s="264"/>
      <c r="I2015" s="264"/>
      <c r="J2015" s="264"/>
      <c r="K2015" s="264"/>
      <c r="L2015" s="264"/>
      <c r="M2015" s="264"/>
      <c r="N2015" s="260"/>
    </row>
    <row r="2016" hidden="1" spans="1:14">
      <c r="A2016" s="258"/>
      <c r="B2016" s="46" t="s">
        <v>2468</v>
      </c>
      <c r="C2016" s="264">
        <v>8</v>
      </c>
      <c r="D2016" s="264">
        <v>8</v>
      </c>
      <c r="E2016" s="264">
        <v>8</v>
      </c>
      <c r="F2016" s="264"/>
      <c r="G2016" s="264"/>
      <c r="H2016" s="264"/>
      <c r="I2016" s="264"/>
      <c r="J2016" s="264"/>
      <c r="K2016" s="264"/>
      <c r="L2016" s="264"/>
      <c r="M2016" s="264"/>
      <c r="N2016" s="260"/>
    </row>
    <row r="2017" hidden="1" spans="1:14">
      <c r="A2017" s="258"/>
      <c r="B2017" s="46" t="s">
        <v>2469</v>
      </c>
      <c r="C2017" s="264">
        <v>83.9</v>
      </c>
      <c r="D2017" s="264">
        <v>83.9</v>
      </c>
      <c r="E2017" s="264">
        <v>83.9</v>
      </c>
      <c r="F2017" s="264"/>
      <c r="G2017" s="264"/>
      <c r="H2017" s="264"/>
      <c r="I2017" s="264"/>
      <c r="J2017" s="264"/>
      <c r="K2017" s="264"/>
      <c r="L2017" s="264"/>
      <c r="M2017" s="264"/>
      <c r="N2017" s="260"/>
    </row>
    <row r="2018" hidden="1" spans="1:14">
      <c r="A2018" s="258" t="s">
        <v>2470</v>
      </c>
      <c r="B2018" s="46" t="s">
        <v>769</v>
      </c>
      <c r="C2018" s="264">
        <v>213.2</v>
      </c>
      <c r="D2018" s="264">
        <v>213.2</v>
      </c>
      <c r="E2018" s="264">
        <v>213.2</v>
      </c>
      <c r="F2018" s="264"/>
      <c r="G2018" s="264"/>
      <c r="H2018" s="264"/>
      <c r="I2018" s="264"/>
      <c r="J2018" s="264"/>
      <c r="K2018" s="264"/>
      <c r="L2018" s="264"/>
      <c r="M2018" s="264"/>
      <c r="N2018" s="263"/>
    </row>
    <row r="2019" hidden="1" spans="1:14">
      <c r="A2019" s="258"/>
      <c r="B2019" s="46" t="s">
        <v>2471</v>
      </c>
      <c r="C2019" s="264">
        <v>15.8</v>
      </c>
      <c r="D2019" s="264">
        <v>15.8</v>
      </c>
      <c r="E2019" s="264">
        <v>15.8</v>
      </c>
      <c r="F2019" s="264"/>
      <c r="G2019" s="264"/>
      <c r="H2019" s="264"/>
      <c r="I2019" s="264"/>
      <c r="J2019" s="264"/>
      <c r="K2019" s="264"/>
      <c r="L2019" s="264"/>
      <c r="M2019" s="264"/>
      <c r="N2019" s="260"/>
    </row>
    <row r="2020" hidden="1" spans="1:14">
      <c r="A2020" s="258"/>
      <c r="B2020" s="46" t="s">
        <v>2472</v>
      </c>
      <c r="C2020" s="264">
        <v>0.7</v>
      </c>
      <c r="D2020" s="264">
        <v>0.7</v>
      </c>
      <c r="E2020" s="264">
        <v>0.7</v>
      </c>
      <c r="F2020" s="264"/>
      <c r="G2020" s="264"/>
      <c r="H2020" s="264"/>
      <c r="I2020" s="264"/>
      <c r="J2020" s="264"/>
      <c r="K2020" s="264"/>
      <c r="L2020" s="264"/>
      <c r="M2020" s="264"/>
      <c r="N2020" s="260"/>
    </row>
    <row r="2021" hidden="1" spans="1:14">
      <c r="A2021" s="258"/>
      <c r="B2021" s="46" t="s">
        <v>2473</v>
      </c>
      <c r="C2021" s="264">
        <v>2.6</v>
      </c>
      <c r="D2021" s="264">
        <v>2.6</v>
      </c>
      <c r="E2021" s="264">
        <v>2.6</v>
      </c>
      <c r="F2021" s="264"/>
      <c r="G2021" s="264"/>
      <c r="H2021" s="264"/>
      <c r="I2021" s="264"/>
      <c r="J2021" s="264"/>
      <c r="K2021" s="264"/>
      <c r="L2021" s="264"/>
      <c r="M2021" s="264"/>
      <c r="N2021" s="260"/>
    </row>
    <row r="2022" hidden="1" spans="1:14">
      <c r="A2022" s="258"/>
      <c r="B2022" s="46" t="s">
        <v>2474</v>
      </c>
      <c r="C2022" s="264">
        <v>1</v>
      </c>
      <c r="D2022" s="264">
        <v>1</v>
      </c>
      <c r="E2022" s="264">
        <v>1</v>
      </c>
      <c r="F2022" s="264"/>
      <c r="G2022" s="264"/>
      <c r="H2022" s="264"/>
      <c r="I2022" s="264"/>
      <c r="J2022" s="264"/>
      <c r="K2022" s="264"/>
      <c r="L2022" s="264"/>
      <c r="M2022" s="264"/>
      <c r="N2022" s="260"/>
    </row>
    <row r="2023" hidden="1" spans="1:14">
      <c r="A2023" s="258"/>
      <c r="B2023" s="46" t="s">
        <v>2475</v>
      </c>
      <c r="C2023" s="264">
        <v>0.1</v>
      </c>
      <c r="D2023" s="264">
        <v>0.1</v>
      </c>
      <c r="E2023" s="264">
        <v>0.1</v>
      </c>
      <c r="F2023" s="264"/>
      <c r="G2023" s="264"/>
      <c r="H2023" s="264"/>
      <c r="I2023" s="264"/>
      <c r="J2023" s="264"/>
      <c r="K2023" s="264"/>
      <c r="L2023" s="264"/>
      <c r="M2023" s="264"/>
      <c r="N2023" s="260"/>
    </row>
    <row r="2024" hidden="1" spans="1:14">
      <c r="A2024" s="258"/>
      <c r="B2024" s="46" t="s">
        <v>2476</v>
      </c>
      <c r="C2024" s="264">
        <v>8.1</v>
      </c>
      <c r="D2024" s="264">
        <v>8.1</v>
      </c>
      <c r="E2024" s="264">
        <v>8.1</v>
      </c>
      <c r="F2024" s="264"/>
      <c r="G2024" s="264"/>
      <c r="H2024" s="264"/>
      <c r="I2024" s="264"/>
      <c r="J2024" s="264"/>
      <c r="K2024" s="264"/>
      <c r="L2024" s="264"/>
      <c r="M2024" s="264"/>
      <c r="N2024" s="260"/>
    </row>
    <row r="2025" hidden="1" spans="1:14">
      <c r="A2025" s="258"/>
      <c r="B2025" s="46" t="s">
        <v>2477</v>
      </c>
      <c r="C2025" s="264">
        <v>131.5</v>
      </c>
      <c r="D2025" s="264">
        <v>131.5</v>
      </c>
      <c r="E2025" s="264">
        <v>131.5</v>
      </c>
      <c r="F2025" s="264"/>
      <c r="G2025" s="264"/>
      <c r="H2025" s="264"/>
      <c r="I2025" s="264"/>
      <c r="J2025" s="264"/>
      <c r="K2025" s="264"/>
      <c r="L2025" s="264"/>
      <c r="M2025" s="264"/>
      <c r="N2025" s="260"/>
    </row>
    <row r="2026" hidden="1" spans="1:14">
      <c r="A2026" s="258"/>
      <c r="B2026" s="46" t="s">
        <v>2478</v>
      </c>
      <c r="C2026" s="264">
        <v>38.8</v>
      </c>
      <c r="D2026" s="264">
        <v>38.8</v>
      </c>
      <c r="E2026" s="264">
        <v>38.8</v>
      </c>
      <c r="F2026" s="264"/>
      <c r="G2026" s="264"/>
      <c r="H2026" s="264"/>
      <c r="I2026" s="264"/>
      <c r="J2026" s="264"/>
      <c r="K2026" s="264"/>
      <c r="L2026" s="264"/>
      <c r="M2026" s="264"/>
      <c r="N2026" s="263"/>
    </row>
    <row r="2027" hidden="1" spans="1:14">
      <c r="A2027" s="258"/>
      <c r="B2027" s="46" t="s">
        <v>2479</v>
      </c>
      <c r="C2027" s="264">
        <v>0.5</v>
      </c>
      <c r="D2027" s="264">
        <v>0.5</v>
      </c>
      <c r="E2027" s="264">
        <v>0.5</v>
      </c>
      <c r="F2027" s="264"/>
      <c r="G2027" s="264"/>
      <c r="H2027" s="264"/>
      <c r="I2027" s="264"/>
      <c r="J2027" s="264"/>
      <c r="K2027" s="264"/>
      <c r="L2027" s="264"/>
      <c r="M2027" s="264"/>
      <c r="N2027" s="260"/>
    </row>
    <row r="2028" hidden="1" spans="1:14">
      <c r="A2028" s="258"/>
      <c r="B2028" s="46" t="s">
        <v>862</v>
      </c>
      <c r="C2028" s="264">
        <v>14.1</v>
      </c>
      <c r="D2028" s="264">
        <v>14.1</v>
      </c>
      <c r="E2028" s="264">
        <v>14.1</v>
      </c>
      <c r="F2028" s="264"/>
      <c r="G2028" s="264"/>
      <c r="H2028" s="264"/>
      <c r="I2028" s="264"/>
      <c r="J2028" s="264"/>
      <c r="K2028" s="264"/>
      <c r="L2028" s="264"/>
      <c r="M2028" s="264"/>
      <c r="N2028" s="260"/>
    </row>
    <row r="2029" hidden="1" spans="1:14">
      <c r="A2029" s="258" t="s">
        <v>2480</v>
      </c>
      <c r="B2029" s="46" t="s">
        <v>770</v>
      </c>
      <c r="C2029" s="264">
        <v>122</v>
      </c>
      <c r="D2029" s="264">
        <v>122</v>
      </c>
      <c r="E2029" s="264">
        <v>122</v>
      </c>
      <c r="F2029" s="264"/>
      <c r="G2029" s="264"/>
      <c r="H2029" s="264"/>
      <c r="I2029" s="264"/>
      <c r="J2029" s="264"/>
      <c r="K2029" s="264"/>
      <c r="L2029" s="264"/>
      <c r="M2029" s="264"/>
      <c r="N2029" s="263"/>
    </row>
    <row r="2030" hidden="1" spans="1:14">
      <c r="A2030" s="258"/>
      <c r="B2030" s="46" t="s">
        <v>2481</v>
      </c>
      <c r="C2030" s="264">
        <v>9.4</v>
      </c>
      <c r="D2030" s="264">
        <v>9.4</v>
      </c>
      <c r="E2030" s="264">
        <v>9.4</v>
      </c>
      <c r="F2030" s="264"/>
      <c r="G2030" s="264"/>
      <c r="H2030" s="264"/>
      <c r="I2030" s="264"/>
      <c r="J2030" s="264"/>
      <c r="K2030" s="264"/>
      <c r="L2030" s="264"/>
      <c r="M2030" s="264"/>
      <c r="N2030" s="260"/>
    </row>
    <row r="2031" hidden="1" spans="1:14">
      <c r="A2031" s="258"/>
      <c r="B2031" s="46" t="s">
        <v>2482</v>
      </c>
      <c r="C2031" s="264">
        <v>0</v>
      </c>
      <c r="D2031" s="264">
        <v>0</v>
      </c>
      <c r="E2031" s="264">
        <v>0</v>
      </c>
      <c r="F2031" s="264"/>
      <c r="G2031" s="264"/>
      <c r="H2031" s="264"/>
      <c r="I2031" s="264"/>
      <c r="J2031" s="264"/>
      <c r="K2031" s="264"/>
      <c r="L2031" s="264"/>
      <c r="M2031" s="264"/>
      <c r="N2031" s="260"/>
    </row>
    <row r="2032" hidden="1" spans="1:14">
      <c r="A2032" s="258"/>
      <c r="B2032" s="46" t="s">
        <v>2483</v>
      </c>
      <c r="C2032" s="264">
        <v>0.1</v>
      </c>
      <c r="D2032" s="264">
        <v>0.1</v>
      </c>
      <c r="E2032" s="264">
        <v>0.1</v>
      </c>
      <c r="F2032" s="264"/>
      <c r="G2032" s="264"/>
      <c r="H2032" s="264"/>
      <c r="I2032" s="264"/>
      <c r="J2032" s="264"/>
      <c r="K2032" s="264"/>
      <c r="L2032" s="264"/>
      <c r="M2032" s="264"/>
      <c r="N2032" s="260"/>
    </row>
    <row r="2033" hidden="1" spans="1:14">
      <c r="A2033" s="258"/>
      <c r="B2033" s="46" t="s">
        <v>2484</v>
      </c>
      <c r="C2033" s="264">
        <v>78.7</v>
      </c>
      <c r="D2033" s="264">
        <v>78.7</v>
      </c>
      <c r="E2033" s="264">
        <v>78.7</v>
      </c>
      <c r="F2033" s="264"/>
      <c r="G2033" s="264"/>
      <c r="H2033" s="264"/>
      <c r="I2033" s="264"/>
      <c r="J2033" s="264"/>
      <c r="K2033" s="264"/>
      <c r="L2033" s="264"/>
      <c r="M2033" s="264"/>
      <c r="N2033" s="260"/>
    </row>
    <row r="2034" hidden="1" spans="1:14">
      <c r="A2034" s="258"/>
      <c r="B2034" s="46" t="s">
        <v>2485</v>
      </c>
      <c r="C2034" s="264">
        <v>2.1</v>
      </c>
      <c r="D2034" s="264">
        <v>2.1</v>
      </c>
      <c r="E2034" s="264">
        <v>2.1</v>
      </c>
      <c r="F2034" s="264"/>
      <c r="G2034" s="264"/>
      <c r="H2034" s="264"/>
      <c r="I2034" s="264"/>
      <c r="J2034" s="264"/>
      <c r="K2034" s="264"/>
      <c r="L2034" s="264"/>
      <c r="M2034" s="264"/>
      <c r="N2034" s="260"/>
    </row>
    <row r="2035" hidden="1" spans="1:14">
      <c r="A2035" s="258"/>
      <c r="B2035" s="46" t="s">
        <v>862</v>
      </c>
      <c r="C2035" s="264">
        <v>3.3</v>
      </c>
      <c r="D2035" s="264">
        <v>3.3</v>
      </c>
      <c r="E2035" s="264">
        <v>3.3</v>
      </c>
      <c r="F2035" s="264"/>
      <c r="G2035" s="264"/>
      <c r="H2035" s="264"/>
      <c r="I2035" s="264"/>
      <c r="J2035" s="264"/>
      <c r="K2035" s="264"/>
      <c r="L2035" s="264"/>
      <c r="M2035" s="264"/>
      <c r="N2035" s="260"/>
    </row>
    <row r="2036" hidden="1" spans="1:14">
      <c r="A2036" s="258"/>
      <c r="B2036" s="46" t="s">
        <v>2486</v>
      </c>
      <c r="C2036" s="264">
        <v>4.9</v>
      </c>
      <c r="D2036" s="264">
        <v>4.9</v>
      </c>
      <c r="E2036" s="264">
        <v>4.9</v>
      </c>
      <c r="F2036" s="264"/>
      <c r="G2036" s="264"/>
      <c r="H2036" s="264"/>
      <c r="I2036" s="264"/>
      <c r="J2036" s="264"/>
      <c r="K2036" s="264"/>
      <c r="L2036" s="264"/>
      <c r="M2036" s="264"/>
      <c r="N2036" s="260"/>
    </row>
    <row r="2037" hidden="1" spans="1:14">
      <c r="A2037" s="258"/>
      <c r="B2037" s="46" t="s">
        <v>2487</v>
      </c>
      <c r="C2037" s="264">
        <v>21.9</v>
      </c>
      <c r="D2037" s="264">
        <v>21.9</v>
      </c>
      <c r="E2037" s="264">
        <v>21.9</v>
      </c>
      <c r="F2037" s="264"/>
      <c r="G2037" s="264"/>
      <c r="H2037" s="264"/>
      <c r="I2037" s="264"/>
      <c r="J2037" s="264"/>
      <c r="K2037" s="264"/>
      <c r="L2037" s="264"/>
      <c r="M2037" s="264"/>
      <c r="N2037" s="260"/>
    </row>
    <row r="2038" hidden="1" spans="1:14">
      <c r="A2038" s="258"/>
      <c r="B2038" s="46" t="s">
        <v>2488</v>
      </c>
      <c r="C2038" s="264">
        <v>1.6</v>
      </c>
      <c r="D2038" s="264">
        <v>1.6</v>
      </c>
      <c r="E2038" s="264">
        <v>1.6</v>
      </c>
      <c r="F2038" s="264"/>
      <c r="G2038" s="264"/>
      <c r="H2038" s="264"/>
      <c r="I2038" s="264"/>
      <c r="J2038" s="264"/>
      <c r="K2038" s="264"/>
      <c r="L2038" s="264"/>
      <c r="M2038" s="264"/>
      <c r="N2038" s="263"/>
    </row>
    <row r="2039" hidden="1" spans="1:14">
      <c r="A2039" s="258" t="s">
        <v>2489</v>
      </c>
      <c r="B2039" s="46" t="s">
        <v>771</v>
      </c>
      <c r="C2039" s="264">
        <v>117.8</v>
      </c>
      <c r="D2039" s="264">
        <v>117.8</v>
      </c>
      <c r="E2039" s="264">
        <v>117.8</v>
      </c>
      <c r="F2039" s="264"/>
      <c r="G2039" s="264"/>
      <c r="H2039" s="264"/>
      <c r="I2039" s="264"/>
      <c r="J2039" s="264"/>
      <c r="K2039" s="264"/>
      <c r="L2039" s="264"/>
      <c r="M2039" s="264"/>
      <c r="N2039" s="263"/>
    </row>
    <row r="2040" hidden="1" spans="1:14">
      <c r="A2040" s="258"/>
      <c r="B2040" s="46" t="s">
        <v>2490</v>
      </c>
      <c r="C2040" s="264">
        <v>9.6</v>
      </c>
      <c r="D2040" s="264">
        <v>9.6</v>
      </c>
      <c r="E2040" s="264">
        <v>9.6</v>
      </c>
      <c r="F2040" s="264"/>
      <c r="G2040" s="264"/>
      <c r="H2040" s="264"/>
      <c r="I2040" s="264"/>
      <c r="J2040" s="264"/>
      <c r="K2040" s="264"/>
      <c r="L2040" s="264"/>
      <c r="M2040" s="264"/>
      <c r="N2040" s="260"/>
    </row>
    <row r="2041" hidden="1" spans="1:14">
      <c r="A2041" s="258"/>
      <c r="B2041" s="46" t="s">
        <v>2491</v>
      </c>
      <c r="C2041" s="264">
        <v>4.9</v>
      </c>
      <c r="D2041" s="264">
        <v>4.9</v>
      </c>
      <c r="E2041" s="264">
        <v>4.9</v>
      </c>
      <c r="F2041" s="264"/>
      <c r="G2041" s="264"/>
      <c r="H2041" s="264"/>
      <c r="I2041" s="264"/>
      <c r="J2041" s="264"/>
      <c r="K2041" s="264"/>
      <c r="L2041" s="264"/>
      <c r="M2041" s="264"/>
      <c r="N2041" s="260"/>
    </row>
    <row r="2042" hidden="1" spans="1:14">
      <c r="A2042" s="258"/>
      <c r="B2042" s="46" t="s">
        <v>2492</v>
      </c>
      <c r="C2042" s="264">
        <v>21.4</v>
      </c>
      <c r="D2042" s="264">
        <v>21.4</v>
      </c>
      <c r="E2042" s="264">
        <v>21.4</v>
      </c>
      <c r="F2042" s="264"/>
      <c r="G2042" s="264"/>
      <c r="H2042" s="264"/>
      <c r="I2042" s="264"/>
      <c r="J2042" s="264"/>
      <c r="K2042" s="264"/>
      <c r="L2042" s="264"/>
      <c r="M2042" s="264"/>
      <c r="N2042" s="260"/>
    </row>
    <row r="2043" hidden="1" spans="1:14">
      <c r="A2043" s="258"/>
      <c r="B2043" s="46" t="s">
        <v>2493</v>
      </c>
      <c r="C2043" s="264">
        <v>1.6</v>
      </c>
      <c r="D2043" s="264">
        <v>1.6</v>
      </c>
      <c r="E2043" s="264">
        <v>1.6</v>
      </c>
      <c r="F2043" s="264"/>
      <c r="G2043" s="264"/>
      <c r="H2043" s="264"/>
      <c r="I2043" s="264"/>
      <c r="J2043" s="264"/>
      <c r="K2043" s="264"/>
      <c r="L2043" s="264"/>
      <c r="M2043" s="264"/>
      <c r="N2043" s="260"/>
    </row>
    <row r="2044" hidden="1" spans="1:14">
      <c r="A2044" s="258"/>
      <c r="B2044" s="46" t="s">
        <v>2494</v>
      </c>
      <c r="C2044" s="264">
        <v>0.7</v>
      </c>
      <c r="D2044" s="264">
        <v>0.7</v>
      </c>
      <c r="E2044" s="264">
        <v>0.7</v>
      </c>
      <c r="F2044" s="264"/>
      <c r="G2044" s="264"/>
      <c r="H2044" s="264"/>
      <c r="I2044" s="264"/>
      <c r="J2044" s="264"/>
      <c r="K2044" s="264"/>
      <c r="L2044" s="264"/>
      <c r="M2044" s="264"/>
      <c r="N2044" s="260"/>
    </row>
    <row r="2045" hidden="1" spans="1:14">
      <c r="A2045" s="258"/>
      <c r="B2045" s="46" t="s">
        <v>2495</v>
      </c>
      <c r="C2045" s="264">
        <v>79.7</v>
      </c>
      <c r="D2045" s="264">
        <v>79.7</v>
      </c>
      <c r="E2045" s="264">
        <v>79.7</v>
      </c>
      <c r="F2045" s="264"/>
      <c r="G2045" s="264"/>
      <c r="H2045" s="264"/>
      <c r="I2045" s="264"/>
      <c r="J2045" s="264"/>
      <c r="K2045" s="264"/>
      <c r="L2045" s="264"/>
      <c r="M2045" s="264"/>
      <c r="N2045" s="260"/>
    </row>
    <row r="2046" hidden="1" spans="1:14">
      <c r="A2046" s="258" t="s">
        <v>2496</v>
      </c>
      <c r="B2046" s="46" t="s">
        <v>772</v>
      </c>
      <c r="C2046" s="264">
        <v>130.9</v>
      </c>
      <c r="D2046" s="264">
        <v>130.9</v>
      </c>
      <c r="E2046" s="264">
        <v>130.9</v>
      </c>
      <c r="F2046" s="264"/>
      <c r="G2046" s="264"/>
      <c r="H2046" s="264"/>
      <c r="I2046" s="264"/>
      <c r="J2046" s="264"/>
      <c r="K2046" s="264"/>
      <c r="L2046" s="264"/>
      <c r="M2046" s="264"/>
      <c r="N2046" s="263"/>
    </row>
    <row r="2047" hidden="1" spans="1:14">
      <c r="A2047" s="258"/>
      <c r="B2047" s="46" t="s">
        <v>862</v>
      </c>
      <c r="C2047" s="264">
        <v>3.1</v>
      </c>
      <c r="D2047" s="264">
        <v>3.1</v>
      </c>
      <c r="E2047" s="264">
        <v>3.1</v>
      </c>
      <c r="F2047" s="264"/>
      <c r="G2047" s="264"/>
      <c r="H2047" s="264"/>
      <c r="I2047" s="264"/>
      <c r="J2047" s="264"/>
      <c r="K2047" s="264"/>
      <c r="L2047" s="264"/>
      <c r="M2047" s="264"/>
      <c r="N2047" s="260"/>
    </row>
    <row r="2048" hidden="1" spans="1:14">
      <c r="A2048" s="258"/>
      <c r="B2048" s="46" t="s">
        <v>2497</v>
      </c>
      <c r="C2048" s="264">
        <v>1.7</v>
      </c>
      <c r="D2048" s="264">
        <v>1.7</v>
      </c>
      <c r="E2048" s="264">
        <v>1.7</v>
      </c>
      <c r="F2048" s="264"/>
      <c r="G2048" s="264"/>
      <c r="H2048" s="264"/>
      <c r="I2048" s="264"/>
      <c r="J2048" s="264"/>
      <c r="K2048" s="264"/>
      <c r="L2048" s="264"/>
      <c r="M2048" s="264"/>
      <c r="N2048" s="263"/>
    </row>
    <row r="2049" hidden="1" spans="1:14">
      <c r="A2049" s="258"/>
      <c r="B2049" s="46" t="s">
        <v>2498</v>
      </c>
      <c r="C2049" s="264">
        <v>0.1</v>
      </c>
      <c r="D2049" s="264">
        <v>0.1</v>
      </c>
      <c r="E2049" s="264">
        <v>0.1</v>
      </c>
      <c r="F2049" s="264"/>
      <c r="G2049" s="264"/>
      <c r="H2049" s="264"/>
      <c r="I2049" s="264"/>
      <c r="J2049" s="264"/>
      <c r="K2049" s="264"/>
      <c r="L2049" s="264"/>
      <c r="M2049" s="264"/>
      <c r="N2049" s="260"/>
    </row>
    <row r="2050" hidden="1" spans="1:14">
      <c r="A2050" s="258"/>
      <c r="B2050" s="46" t="s">
        <v>2499</v>
      </c>
      <c r="C2050" s="264">
        <v>0</v>
      </c>
      <c r="D2050" s="264">
        <v>0</v>
      </c>
      <c r="E2050" s="264">
        <v>0</v>
      </c>
      <c r="F2050" s="264"/>
      <c r="G2050" s="264"/>
      <c r="H2050" s="264"/>
      <c r="I2050" s="264"/>
      <c r="J2050" s="264"/>
      <c r="K2050" s="264"/>
      <c r="L2050" s="264"/>
      <c r="M2050" s="264"/>
      <c r="N2050" s="260"/>
    </row>
    <row r="2051" hidden="1" spans="1:14">
      <c r="A2051" s="258"/>
      <c r="B2051" s="46" t="s">
        <v>2500</v>
      </c>
      <c r="C2051" s="264">
        <v>2</v>
      </c>
      <c r="D2051" s="264">
        <v>2</v>
      </c>
      <c r="E2051" s="264">
        <v>2</v>
      </c>
      <c r="F2051" s="264"/>
      <c r="G2051" s="264"/>
      <c r="H2051" s="264"/>
      <c r="I2051" s="264"/>
      <c r="J2051" s="264"/>
      <c r="K2051" s="264"/>
      <c r="L2051" s="264"/>
      <c r="M2051" s="264"/>
      <c r="N2051" s="260"/>
    </row>
    <row r="2052" hidden="1" spans="1:14">
      <c r="A2052" s="258"/>
      <c r="B2052" s="46" t="s">
        <v>2501</v>
      </c>
      <c r="C2052" s="264">
        <v>4.9</v>
      </c>
      <c r="D2052" s="264">
        <v>4.9</v>
      </c>
      <c r="E2052" s="264">
        <v>4.9</v>
      </c>
      <c r="F2052" s="264"/>
      <c r="G2052" s="264"/>
      <c r="H2052" s="264"/>
      <c r="I2052" s="264"/>
      <c r="J2052" s="264"/>
      <c r="K2052" s="264"/>
      <c r="L2052" s="264"/>
      <c r="M2052" s="264"/>
      <c r="N2052" s="260"/>
    </row>
    <row r="2053" hidden="1" spans="1:14">
      <c r="A2053" s="258"/>
      <c r="B2053" s="46" t="s">
        <v>2502</v>
      </c>
      <c r="C2053" s="264">
        <v>10.2</v>
      </c>
      <c r="D2053" s="264">
        <v>10.2</v>
      </c>
      <c r="E2053" s="264">
        <v>10.2</v>
      </c>
      <c r="F2053" s="264"/>
      <c r="G2053" s="264"/>
      <c r="H2053" s="264"/>
      <c r="I2053" s="264"/>
      <c r="J2053" s="264"/>
      <c r="K2053" s="264"/>
      <c r="L2053" s="264"/>
      <c r="M2053" s="264"/>
      <c r="N2053" s="260"/>
    </row>
    <row r="2054" hidden="1" spans="1:14">
      <c r="A2054" s="258"/>
      <c r="B2054" s="46" t="s">
        <v>2503</v>
      </c>
      <c r="C2054" s="264">
        <v>0.7</v>
      </c>
      <c r="D2054" s="264">
        <v>0.7</v>
      </c>
      <c r="E2054" s="264">
        <v>0.7</v>
      </c>
      <c r="F2054" s="264"/>
      <c r="G2054" s="264"/>
      <c r="H2054" s="264"/>
      <c r="I2054" s="264"/>
      <c r="J2054" s="264"/>
      <c r="K2054" s="264"/>
      <c r="L2054" s="264"/>
      <c r="M2054" s="264"/>
      <c r="N2054" s="263"/>
    </row>
    <row r="2055" hidden="1" spans="1:14">
      <c r="A2055" s="258"/>
      <c r="B2055" s="46" t="s">
        <v>2504</v>
      </c>
      <c r="C2055" s="264">
        <v>23.7</v>
      </c>
      <c r="D2055" s="264">
        <v>23.7</v>
      </c>
      <c r="E2055" s="264">
        <v>23.7</v>
      </c>
      <c r="F2055" s="264"/>
      <c r="G2055" s="264"/>
      <c r="H2055" s="264"/>
      <c r="I2055" s="264"/>
      <c r="J2055" s="264"/>
      <c r="K2055" s="264"/>
      <c r="L2055" s="264"/>
      <c r="M2055" s="264"/>
      <c r="N2055" s="260"/>
    </row>
    <row r="2056" hidden="1" spans="1:14">
      <c r="A2056" s="258"/>
      <c r="B2056" s="46" t="s">
        <v>2505</v>
      </c>
      <c r="C2056" s="264">
        <v>84.6</v>
      </c>
      <c r="D2056" s="264">
        <v>84.6</v>
      </c>
      <c r="E2056" s="264">
        <v>84.6</v>
      </c>
      <c r="F2056" s="264"/>
      <c r="G2056" s="264"/>
      <c r="H2056" s="264"/>
      <c r="I2056" s="264"/>
      <c r="J2056" s="264"/>
      <c r="K2056" s="264"/>
      <c r="L2056" s="264"/>
      <c r="M2056" s="264"/>
      <c r="N2056" s="260"/>
    </row>
    <row r="2057" hidden="1" spans="1:14">
      <c r="A2057" s="258" t="s">
        <v>2506</v>
      </c>
      <c r="B2057" s="46" t="s">
        <v>773</v>
      </c>
      <c r="C2057" s="264">
        <v>99.1</v>
      </c>
      <c r="D2057" s="264">
        <v>99.1</v>
      </c>
      <c r="E2057" s="264">
        <v>99.1</v>
      </c>
      <c r="F2057" s="264"/>
      <c r="G2057" s="264"/>
      <c r="H2057" s="264"/>
      <c r="I2057" s="264"/>
      <c r="J2057" s="264"/>
      <c r="K2057" s="264"/>
      <c r="L2057" s="264"/>
      <c r="M2057" s="264"/>
      <c r="N2057" s="263"/>
    </row>
    <row r="2058" hidden="1" spans="1:14">
      <c r="A2058" s="258"/>
      <c r="B2058" s="46" t="s">
        <v>1076</v>
      </c>
      <c r="C2058" s="264">
        <v>8</v>
      </c>
      <c r="D2058" s="264">
        <v>8</v>
      </c>
      <c r="E2058" s="264">
        <v>8</v>
      </c>
      <c r="F2058" s="264"/>
      <c r="G2058" s="264"/>
      <c r="H2058" s="264"/>
      <c r="I2058" s="264"/>
      <c r="J2058" s="264"/>
      <c r="K2058" s="264"/>
      <c r="L2058" s="264"/>
      <c r="M2058" s="264"/>
      <c r="N2058" s="260"/>
    </row>
    <row r="2059" hidden="1" spans="1:14">
      <c r="A2059" s="258"/>
      <c r="B2059" s="46" t="s">
        <v>1078</v>
      </c>
      <c r="C2059" s="264">
        <v>1.3</v>
      </c>
      <c r="D2059" s="264">
        <v>1.3</v>
      </c>
      <c r="E2059" s="264">
        <v>1.3</v>
      </c>
      <c r="F2059" s="264"/>
      <c r="G2059" s="264"/>
      <c r="H2059" s="264"/>
      <c r="I2059" s="264"/>
      <c r="J2059" s="264"/>
      <c r="K2059" s="264"/>
      <c r="L2059" s="264"/>
      <c r="M2059" s="264"/>
      <c r="N2059" s="260"/>
    </row>
    <row r="2060" hidden="1" spans="1:14">
      <c r="A2060" s="258"/>
      <c r="B2060" s="46" t="s">
        <v>1073</v>
      </c>
      <c r="C2060" s="264">
        <v>66.9</v>
      </c>
      <c r="D2060" s="264">
        <v>66.9</v>
      </c>
      <c r="E2060" s="264">
        <v>66.9</v>
      </c>
      <c r="F2060" s="264"/>
      <c r="G2060" s="264"/>
      <c r="H2060" s="264"/>
      <c r="I2060" s="264"/>
      <c r="J2060" s="264"/>
      <c r="K2060" s="264"/>
      <c r="L2060" s="264"/>
      <c r="M2060" s="264"/>
      <c r="N2060" s="260"/>
    </row>
    <row r="2061" hidden="1" spans="1:14">
      <c r="A2061" s="258"/>
      <c r="B2061" s="46" t="s">
        <v>1074</v>
      </c>
      <c r="C2061" s="264">
        <v>4.9</v>
      </c>
      <c r="D2061" s="264">
        <v>4.9</v>
      </c>
      <c r="E2061" s="264">
        <v>4.9</v>
      </c>
      <c r="F2061" s="264"/>
      <c r="G2061" s="264"/>
      <c r="H2061" s="264"/>
      <c r="I2061" s="264"/>
      <c r="J2061" s="264"/>
      <c r="K2061" s="264"/>
      <c r="L2061" s="264"/>
      <c r="M2061" s="264"/>
      <c r="N2061" s="263"/>
    </row>
    <row r="2062" hidden="1" spans="1:14">
      <c r="A2062" s="258"/>
      <c r="B2062" s="46" t="s">
        <v>1075</v>
      </c>
      <c r="C2062" s="264">
        <v>18.1</v>
      </c>
      <c r="D2062" s="264">
        <v>18.1</v>
      </c>
      <c r="E2062" s="264">
        <v>18.1</v>
      </c>
      <c r="F2062" s="264"/>
      <c r="G2062" s="264"/>
      <c r="H2062" s="264"/>
      <c r="I2062" s="264"/>
      <c r="J2062" s="264"/>
      <c r="K2062" s="264"/>
      <c r="L2062" s="264"/>
      <c r="M2062" s="264"/>
      <c r="N2062" s="263"/>
    </row>
    <row r="2063" hidden="1" spans="1:14">
      <c r="A2063" s="258" t="s">
        <v>2507</v>
      </c>
      <c r="B2063" s="46" t="s">
        <v>775</v>
      </c>
      <c r="C2063" s="264">
        <v>759.5</v>
      </c>
      <c r="D2063" s="264">
        <v>759.5</v>
      </c>
      <c r="E2063" s="264">
        <v>759.5</v>
      </c>
      <c r="F2063" s="264"/>
      <c r="G2063" s="264"/>
      <c r="H2063" s="264"/>
      <c r="I2063" s="264"/>
      <c r="J2063" s="264"/>
      <c r="K2063" s="264"/>
      <c r="L2063" s="264"/>
      <c r="M2063" s="264"/>
      <c r="N2063" s="263"/>
    </row>
    <row r="2064" hidden="1" spans="1:14">
      <c r="A2064" s="258"/>
      <c r="B2064" s="46" t="s">
        <v>2508</v>
      </c>
      <c r="C2064" s="264">
        <v>20</v>
      </c>
      <c r="D2064" s="264">
        <v>20</v>
      </c>
      <c r="E2064" s="264">
        <v>20</v>
      </c>
      <c r="F2064" s="264"/>
      <c r="G2064" s="264"/>
      <c r="H2064" s="264"/>
      <c r="I2064" s="264"/>
      <c r="J2064" s="264"/>
      <c r="K2064" s="264"/>
      <c r="L2064" s="264"/>
      <c r="M2064" s="264"/>
      <c r="N2064" s="263"/>
    </row>
    <row r="2065" hidden="1" spans="1:14">
      <c r="A2065" s="258"/>
      <c r="B2065" s="46" t="s">
        <v>2509</v>
      </c>
      <c r="C2065" s="264">
        <v>2.3</v>
      </c>
      <c r="D2065" s="264">
        <v>2.3</v>
      </c>
      <c r="E2065" s="264">
        <v>2.3</v>
      </c>
      <c r="F2065" s="264"/>
      <c r="G2065" s="264"/>
      <c r="H2065" s="264"/>
      <c r="I2065" s="264"/>
      <c r="J2065" s="264"/>
      <c r="K2065" s="264"/>
      <c r="L2065" s="264"/>
      <c r="M2065" s="264"/>
      <c r="N2065" s="263"/>
    </row>
    <row r="2066" hidden="1" spans="1:14">
      <c r="A2066" s="258"/>
      <c r="B2066" s="46" t="s">
        <v>862</v>
      </c>
      <c r="C2066" s="264">
        <v>68.7</v>
      </c>
      <c r="D2066" s="264">
        <v>68.7</v>
      </c>
      <c r="E2066" s="264">
        <v>68.7</v>
      </c>
      <c r="F2066" s="264"/>
      <c r="G2066" s="264"/>
      <c r="H2066" s="264"/>
      <c r="I2066" s="264"/>
      <c r="J2066" s="264"/>
      <c r="K2066" s="264"/>
      <c r="L2066" s="264"/>
      <c r="M2066" s="264"/>
      <c r="N2066" s="263"/>
    </row>
    <row r="2067" hidden="1" spans="1:14">
      <c r="A2067" s="258"/>
      <c r="B2067" s="46" t="s">
        <v>2510</v>
      </c>
      <c r="C2067" s="264">
        <v>418.7</v>
      </c>
      <c r="D2067" s="264">
        <v>418.7</v>
      </c>
      <c r="E2067" s="264">
        <v>418.7</v>
      </c>
      <c r="F2067" s="264"/>
      <c r="G2067" s="264"/>
      <c r="H2067" s="264"/>
      <c r="I2067" s="264"/>
      <c r="J2067" s="264"/>
      <c r="K2067" s="264"/>
      <c r="L2067" s="264"/>
      <c r="M2067" s="264"/>
      <c r="N2067" s="263"/>
    </row>
    <row r="2068" hidden="1" spans="1:14">
      <c r="A2068" s="258"/>
      <c r="B2068" s="46" t="s">
        <v>2511</v>
      </c>
      <c r="C2068" s="264">
        <v>0.7</v>
      </c>
      <c r="D2068" s="264">
        <v>0.7</v>
      </c>
      <c r="E2068" s="264">
        <v>0.7</v>
      </c>
      <c r="F2068" s="264"/>
      <c r="G2068" s="264"/>
      <c r="H2068" s="264"/>
      <c r="I2068" s="264"/>
      <c r="J2068" s="264"/>
      <c r="K2068" s="264"/>
      <c r="L2068" s="264"/>
      <c r="M2068" s="264"/>
      <c r="N2068" s="260"/>
    </row>
    <row r="2069" hidden="1" spans="1:14">
      <c r="A2069" s="258"/>
      <c r="B2069" s="46" t="s">
        <v>2512</v>
      </c>
      <c r="C2069" s="264">
        <v>123.6</v>
      </c>
      <c r="D2069" s="264">
        <v>123.6</v>
      </c>
      <c r="E2069" s="264">
        <v>123.6</v>
      </c>
      <c r="F2069" s="264"/>
      <c r="G2069" s="264"/>
      <c r="H2069" s="264"/>
      <c r="I2069" s="264"/>
      <c r="J2069" s="264"/>
      <c r="K2069" s="264"/>
      <c r="L2069" s="264"/>
      <c r="M2069" s="264"/>
      <c r="N2069" s="260"/>
    </row>
    <row r="2070" hidden="1" spans="1:14">
      <c r="A2070" s="258"/>
      <c r="B2070" s="46" t="s">
        <v>2513</v>
      </c>
      <c r="C2070" s="264">
        <v>7.1</v>
      </c>
      <c r="D2070" s="264">
        <v>7.1</v>
      </c>
      <c r="E2070" s="264">
        <v>7.1</v>
      </c>
      <c r="F2070" s="264"/>
      <c r="G2070" s="264"/>
      <c r="H2070" s="264"/>
      <c r="I2070" s="264"/>
      <c r="J2070" s="264"/>
      <c r="K2070" s="264"/>
      <c r="L2070" s="264"/>
      <c r="M2070" s="264"/>
      <c r="N2070" s="260"/>
    </row>
    <row r="2071" hidden="1" spans="1:14">
      <c r="A2071" s="258"/>
      <c r="B2071" s="46" t="s">
        <v>2514</v>
      </c>
      <c r="C2071" s="264">
        <v>51.8</v>
      </c>
      <c r="D2071" s="264">
        <v>51.8</v>
      </c>
      <c r="E2071" s="264">
        <v>51.8</v>
      </c>
      <c r="F2071" s="264"/>
      <c r="G2071" s="264"/>
      <c r="H2071" s="264"/>
      <c r="I2071" s="264"/>
      <c r="J2071" s="264"/>
      <c r="K2071" s="264"/>
      <c r="L2071" s="264"/>
      <c r="M2071" s="264"/>
      <c r="N2071" s="260"/>
    </row>
    <row r="2072" hidden="1" spans="1:14">
      <c r="A2072" s="258"/>
      <c r="B2072" s="46" t="s">
        <v>2515</v>
      </c>
      <c r="C2072" s="264">
        <v>8.4</v>
      </c>
      <c r="D2072" s="264">
        <v>8.4</v>
      </c>
      <c r="E2072" s="264">
        <v>8.4</v>
      </c>
      <c r="F2072" s="264"/>
      <c r="G2072" s="264"/>
      <c r="H2072" s="264"/>
      <c r="I2072" s="264"/>
      <c r="J2072" s="264"/>
      <c r="K2072" s="264"/>
      <c r="L2072" s="264"/>
      <c r="M2072" s="264"/>
      <c r="N2072" s="260"/>
    </row>
    <row r="2073" hidden="1" spans="1:14">
      <c r="A2073" s="258"/>
      <c r="B2073" s="46" t="s">
        <v>2516</v>
      </c>
      <c r="C2073" s="264">
        <v>50.2</v>
      </c>
      <c r="D2073" s="264">
        <v>50.2</v>
      </c>
      <c r="E2073" s="264">
        <v>50.2</v>
      </c>
      <c r="F2073" s="264"/>
      <c r="G2073" s="264"/>
      <c r="H2073" s="264"/>
      <c r="I2073" s="264"/>
      <c r="J2073" s="264"/>
      <c r="K2073" s="264"/>
      <c r="L2073" s="264"/>
      <c r="M2073" s="264"/>
      <c r="N2073" s="260"/>
    </row>
    <row r="2074" hidden="1" spans="1:14">
      <c r="A2074" s="258"/>
      <c r="B2074" s="46" t="s">
        <v>2517</v>
      </c>
      <c r="C2074" s="264">
        <v>8</v>
      </c>
      <c r="D2074" s="264">
        <v>8</v>
      </c>
      <c r="E2074" s="264">
        <v>8</v>
      </c>
      <c r="F2074" s="264"/>
      <c r="G2074" s="264"/>
      <c r="H2074" s="264"/>
      <c r="I2074" s="264"/>
      <c r="J2074" s="264"/>
      <c r="K2074" s="264"/>
      <c r="L2074" s="264"/>
      <c r="M2074" s="264"/>
      <c r="N2074" s="260"/>
    </row>
    <row r="2075" hidden="1" spans="1:14">
      <c r="A2075" s="258" t="s">
        <v>2518</v>
      </c>
      <c r="B2075" s="46" t="s">
        <v>776</v>
      </c>
      <c r="C2075" s="264">
        <v>193.3</v>
      </c>
      <c r="D2075" s="264">
        <v>193.3</v>
      </c>
      <c r="E2075" s="264">
        <v>193.3</v>
      </c>
      <c r="F2075" s="264"/>
      <c r="G2075" s="264"/>
      <c r="H2075" s="264"/>
      <c r="I2075" s="264"/>
      <c r="J2075" s="264"/>
      <c r="K2075" s="264"/>
      <c r="L2075" s="264"/>
      <c r="M2075" s="264"/>
      <c r="N2075" s="263"/>
    </row>
    <row r="2076" hidden="1" spans="1:14">
      <c r="A2076" s="258"/>
      <c r="B2076" s="46" t="s">
        <v>2519</v>
      </c>
      <c r="C2076" s="264">
        <v>8.1</v>
      </c>
      <c r="D2076" s="264">
        <v>8.1</v>
      </c>
      <c r="E2076" s="264">
        <v>8.1</v>
      </c>
      <c r="F2076" s="264"/>
      <c r="G2076" s="264"/>
      <c r="H2076" s="264"/>
      <c r="I2076" s="264"/>
      <c r="J2076" s="264"/>
      <c r="K2076" s="264"/>
      <c r="L2076" s="264"/>
      <c r="M2076" s="264"/>
      <c r="N2076" s="260"/>
    </row>
    <row r="2077" hidden="1" spans="1:14">
      <c r="A2077" s="258"/>
      <c r="B2077" s="46" t="s">
        <v>2520</v>
      </c>
      <c r="C2077" s="264">
        <v>123.5</v>
      </c>
      <c r="D2077" s="264">
        <v>123.5</v>
      </c>
      <c r="E2077" s="264">
        <v>123.5</v>
      </c>
      <c r="F2077" s="264"/>
      <c r="G2077" s="264"/>
      <c r="H2077" s="264"/>
      <c r="I2077" s="264"/>
      <c r="J2077" s="264"/>
      <c r="K2077" s="264"/>
      <c r="L2077" s="264"/>
      <c r="M2077" s="264"/>
      <c r="N2077" s="260"/>
    </row>
    <row r="2078" hidden="1" spans="1:14">
      <c r="A2078" s="258"/>
      <c r="B2078" s="46" t="s">
        <v>2521</v>
      </c>
      <c r="C2078" s="264">
        <v>2.5</v>
      </c>
      <c r="D2078" s="264">
        <v>2.5</v>
      </c>
      <c r="E2078" s="264">
        <v>2.5</v>
      </c>
      <c r="F2078" s="264"/>
      <c r="G2078" s="264"/>
      <c r="H2078" s="264"/>
      <c r="I2078" s="264"/>
      <c r="J2078" s="264"/>
      <c r="K2078" s="264"/>
      <c r="L2078" s="264"/>
      <c r="M2078" s="264"/>
      <c r="N2078" s="260"/>
    </row>
    <row r="2079" hidden="1" spans="1:14">
      <c r="A2079" s="258"/>
      <c r="B2079" s="46" t="s">
        <v>2522</v>
      </c>
      <c r="C2079" s="264">
        <v>0.3</v>
      </c>
      <c r="D2079" s="264">
        <v>0.3</v>
      </c>
      <c r="E2079" s="264">
        <v>0.3</v>
      </c>
      <c r="F2079" s="264"/>
      <c r="G2079" s="264"/>
      <c r="H2079" s="264"/>
      <c r="I2079" s="264"/>
      <c r="J2079" s="264"/>
      <c r="K2079" s="264"/>
      <c r="L2079" s="264"/>
      <c r="M2079" s="264"/>
      <c r="N2079" s="260"/>
    </row>
    <row r="2080" hidden="1" spans="1:14">
      <c r="A2080" s="258"/>
      <c r="B2080" s="46" t="s">
        <v>862</v>
      </c>
      <c r="C2080" s="264">
        <v>7.8</v>
      </c>
      <c r="D2080" s="264">
        <v>7.8</v>
      </c>
      <c r="E2080" s="264">
        <v>7.8</v>
      </c>
      <c r="F2080" s="264"/>
      <c r="G2080" s="264"/>
      <c r="H2080" s="264"/>
      <c r="I2080" s="264"/>
      <c r="J2080" s="264"/>
      <c r="K2080" s="264"/>
      <c r="L2080" s="264"/>
      <c r="M2080" s="264"/>
      <c r="N2080" s="263"/>
    </row>
    <row r="2081" hidden="1" spans="1:14">
      <c r="A2081" s="258"/>
      <c r="B2081" s="46" t="s">
        <v>2523</v>
      </c>
      <c r="C2081" s="264">
        <v>1</v>
      </c>
      <c r="D2081" s="264">
        <v>1</v>
      </c>
      <c r="E2081" s="264">
        <v>1</v>
      </c>
      <c r="F2081" s="264"/>
      <c r="G2081" s="264"/>
      <c r="H2081" s="264"/>
      <c r="I2081" s="264"/>
      <c r="J2081" s="264"/>
      <c r="K2081" s="264"/>
      <c r="L2081" s="264"/>
      <c r="M2081" s="264"/>
      <c r="N2081" s="260"/>
    </row>
    <row r="2082" hidden="1" spans="1:14">
      <c r="A2082" s="258"/>
      <c r="B2082" s="46" t="s">
        <v>2524</v>
      </c>
      <c r="C2082" s="264">
        <v>35.3</v>
      </c>
      <c r="D2082" s="264">
        <v>35.3</v>
      </c>
      <c r="E2082" s="264">
        <v>35.3</v>
      </c>
      <c r="F2082" s="264"/>
      <c r="G2082" s="264"/>
      <c r="H2082" s="264"/>
      <c r="I2082" s="264"/>
      <c r="J2082" s="264"/>
      <c r="K2082" s="264"/>
      <c r="L2082" s="264"/>
      <c r="M2082" s="264"/>
      <c r="N2082" s="260"/>
    </row>
    <row r="2083" hidden="1" spans="1:14">
      <c r="A2083" s="258"/>
      <c r="B2083" s="46" t="s">
        <v>2525</v>
      </c>
      <c r="C2083" s="264">
        <v>14.8</v>
      </c>
      <c r="D2083" s="264">
        <v>14.8</v>
      </c>
      <c r="E2083" s="264">
        <v>14.8</v>
      </c>
      <c r="F2083" s="264"/>
      <c r="G2083" s="264"/>
      <c r="H2083" s="264"/>
      <c r="I2083" s="264"/>
      <c r="J2083" s="264"/>
      <c r="K2083" s="264"/>
      <c r="L2083" s="264"/>
      <c r="M2083" s="264"/>
      <c r="N2083" s="260"/>
    </row>
    <row r="2084" hidden="1" spans="1:14">
      <c r="A2084" s="258" t="s">
        <v>2526</v>
      </c>
      <c r="B2084" s="46" t="s">
        <v>777</v>
      </c>
      <c r="C2084" s="264">
        <v>109.2</v>
      </c>
      <c r="D2084" s="264">
        <v>109.2</v>
      </c>
      <c r="E2084" s="264">
        <v>109.2</v>
      </c>
      <c r="F2084" s="264"/>
      <c r="G2084" s="264"/>
      <c r="H2084" s="264"/>
      <c r="I2084" s="264"/>
      <c r="J2084" s="264"/>
      <c r="K2084" s="264"/>
      <c r="L2084" s="264"/>
      <c r="M2084" s="264"/>
      <c r="N2084" s="263"/>
    </row>
    <row r="2085" hidden="1" spans="1:14">
      <c r="A2085" s="258"/>
      <c r="B2085" s="46" t="s">
        <v>1074</v>
      </c>
      <c r="C2085" s="264">
        <v>4.9</v>
      </c>
      <c r="D2085" s="264">
        <v>4.9</v>
      </c>
      <c r="E2085" s="264">
        <v>4.9</v>
      </c>
      <c r="F2085" s="264"/>
      <c r="G2085" s="264"/>
      <c r="H2085" s="264"/>
      <c r="I2085" s="264"/>
      <c r="J2085" s="264"/>
      <c r="K2085" s="264"/>
      <c r="L2085" s="264"/>
      <c r="M2085" s="264"/>
      <c r="N2085" s="260"/>
    </row>
    <row r="2086" hidden="1" spans="1:14">
      <c r="A2086" s="258"/>
      <c r="B2086" s="46" t="s">
        <v>1076</v>
      </c>
      <c r="C2086" s="264">
        <v>8.9</v>
      </c>
      <c r="D2086" s="264">
        <v>8.9</v>
      </c>
      <c r="E2086" s="264">
        <v>8.9</v>
      </c>
      <c r="F2086" s="264"/>
      <c r="G2086" s="264"/>
      <c r="H2086" s="264"/>
      <c r="I2086" s="264"/>
      <c r="J2086" s="264"/>
      <c r="K2086" s="264"/>
      <c r="L2086" s="264"/>
      <c r="M2086" s="264"/>
      <c r="N2086" s="260"/>
    </row>
    <row r="2087" hidden="1" spans="1:14">
      <c r="A2087" s="258"/>
      <c r="B2087" s="46" t="s">
        <v>1075</v>
      </c>
      <c r="C2087" s="264">
        <v>19.8</v>
      </c>
      <c r="D2087" s="264">
        <v>19.8</v>
      </c>
      <c r="E2087" s="264">
        <v>19.8</v>
      </c>
      <c r="F2087" s="264"/>
      <c r="G2087" s="264"/>
      <c r="H2087" s="264"/>
      <c r="I2087" s="264"/>
      <c r="J2087" s="264"/>
      <c r="K2087" s="264"/>
      <c r="L2087" s="264"/>
      <c r="M2087" s="264"/>
      <c r="N2087" s="260"/>
    </row>
    <row r="2088" hidden="1" spans="1:14">
      <c r="A2088" s="258"/>
      <c r="B2088" s="46" t="s">
        <v>1073</v>
      </c>
      <c r="C2088" s="264">
        <v>74.1</v>
      </c>
      <c r="D2088" s="264">
        <v>74.1</v>
      </c>
      <c r="E2088" s="264">
        <v>74.1</v>
      </c>
      <c r="F2088" s="264"/>
      <c r="G2088" s="264"/>
      <c r="H2088" s="264"/>
      <c r="I2088" s="264"/>
      <c r="J2088" s="264"/>
      <c r="K2088" s="264"/>
      <c r="L2088" s="264"/>
      <c r="M2088" s="264"/>
      <c r="N2088" s="260"/>
    </row>
    <row r="2089" hidden="1" spans="1:14">
      <c r="A2089" s="258"/>
      <c r="B2089" s="46" t="s">
        <v>1078</v>
      </c>
      <c r="C2089" s="264">
        <v>1.5</v>
      </c>
      <c r="D2089" s="264">
        <v>1.5</v>
      </c>
      <c r="E2089" s="264">
        <v>1.5</v>
      </c>
      <c r="F2089" s="264"/>
      <c r="G2089" s="264"/>
      <c r="H2089" s="264"/>
      <c r="I2089" s="264"/>
      <c r="J2089" s="264"/>
      <c r="K2089" s="264"/>
      <c r="L2089" s="264"/>
      <c r="M2089" s="264"/>
      <c r="N2089" s="260"/>
    </row>
    <row r="2090" hidden="1" spans="1:14">
      <c r="A2090" s="258" t="s">
        <v>2527</v>
      </c>
      <c r="B2090" s="46" t="s">
        <v>778</v>
      </c>
      <c r="C2090" s="264">
        <v>88</v>
      </c>
      <c r="D2090" s="264">
        <v>88</v>
      </c>
      <c r="E2090" s="264">
        <v>88</v>
      </c>
      <c r="F2090" s="264"/>
      <c r="G2090" s="264"/>
      <c r="H2090" s="264"/>
      <c r="I2090" s="264"/>
      <c r="J2090" s="264"/>
      <c r="K2090" s="264"/>
      <c r="L2090" s="264"/>
      <c r="M2090" s="264"/>
      <c r="N2090" s="263"/>
    </row>
    <row r="2091" hidden="1" spans="1:14">
      <c r="A2091" s="258"/>
      <c r="B2091" s="46" t="s">
        <v>1075</v>
      </c>
      <c r="C2091" s="264">
        <v>16</v>
      </c>
      <c r="D2091" s="264">
        <v>16</v>
      </c>
      <c r="E2091" s="264">
        <v>16</v>
      </c>
      <c r="F2091" s="264"/>
      <c r="G2091" s="264"/>
      <c r="H2091" s="264"/>
      <c r="I2091" s="264"/>
      <c r="J2091" s="264"/>
      <c r="K2091" s="264"/>
      <c r="L2091" s="264"/>
      <c r="M2091" s="264"/>
      <c r="N2091" s="263"/>
    </row>
    <row r="2092" hidden="1" spans="1:14">
      <c r="A2092" s="258"/>
      <c r="B2092" s="46" t="s">
        <v>1073</v>
      </c>
      <c r="C2092" s="264">
        <v>57</v>
      </c>
      <c r="D2092" s="264">
        <v>57</v>
      </c>
      <c r="E2092" s="264">
        <v>57</v>
      </c>
      <c r="F2092" s="264"/>
      <c r="G2092" s="264"/>
      <c r="H2092" s="264"/>
      <c r="I2092" s="264"/>
      <c r="J2092" s="264"/>
      <c r="K2092" s="264"/>
      <c r="L2092" s="264"/>
      <c r="M2092" s="264"/>
      <c r="N2092" s="263"/>
    </row>
    <row r="2093" hidden="1" spans="1:14">
      <c r="A2093" s="258"/>
      <c r="B2093" s="46" t="s">
        <v>1076</v>
      </c>
      <c r="C2093" s="264">
        <v>6.8</v>
      </c>
      <c r="D2093" s="264">
        <v>6.8</v>
      </c>
      <c r="E2093" s="264">
        <v>6.8</v>
      </c>
      <c r="F2093" s="264"/>
      <c r="G2093" s="264"/>
      <c r="H2093" s="264"/>
      <c r="I2093" s="264"/>
      <c r="J2093" s="264"/>
      <c r="K2093" s="264"/>
      <c r="L2093" s="264"/>
      <c r="M2093" s="264"/>
      <c r="N2093" s="263"/>
    </row>
    <row r="2094" hidden="1" spans="1:14">
      <c r="A2094" s="258"/>
      <c r="B2094" s="46" t="s">
        <v>1274</v>
      </c>
      <c r="C2094" s="264">
        <v>0.1</v>
      </c>
      <c r="D2094" s="264">
        <v>0.1</v>
      </c>
      <c r="E2094" s="264">
        <v>0.1</v>
      </c>
      <c r="F2094" s="264"/>
      <c r="G2094" s="264"/>
      <c r="H2094" s="264"/>
      <c r="I2094" s="264"/>
      <c r="J2094" s="264"/>
      <c r="K2094" s="264"/>
      <c r="L2094" s="264"/>
      <c r="M2094" s="264"/>
      <c r="N2094" s="263"/>
    </row>
    <row r="2095" hidden="1" spans="1:14">
      <c r="A2095" s="258"/>
      <c r="B2095" s="46" t="s">
        <v>862</v>
      </c>
      <c r="C2095" s="264">
        <v>2.9</v>
      </c>
      <c r="D2095" s="264">
        <v>2.9</v>
      </c>
      <c r="E2095" s="264">
        <v>2.9</v>
      </c>
      <c r="F2095" s="264"/>
      <c r="G2095" s="264"/>
      <c r="H2095" s="264"/>
      <c r="I2095" s="264"/>
      <c r="J2095" s="264"/>
      <c r="K2095" s="264"/>
      <c r="L2095" s="264"/>
      <c r="M2095" s="264"/>
      <c r="N2095" s="263"/>
    </row>
    <row r="2096" hidden="1" spans="1:14">
      <c r="A2096" s="258"/>
      <c r="B2096" s="46" t="s">
        <v>1074</v>
      </c>
      <c r="C2096" s="264">
        <v>4.1</v>
      </c>
      <c r="D2096" s="264">
        <v>4.1</v>
      </c>
      <c r="E2096" s="264">
        <v>4.1</v>
      </c>
      <c r="F2096" s="264"/>
      <c r="G2096" s="264"/>
      <c r="H2096" s="264"/>
      <c r="I2096" s="264"/>
      <c r="J2096" s="264"/>
      <c r="K2096" s="264"/>
      <c r="L2096" s="264"/>
      <c r="M2096" s="264"/>
      <c r="N2096" s="263"/>
    </row>
    <row r="2097" hidden="1" spans="1:14">
      <c r="A2097" s="258"/>
      <c r="B2097" s="46" t="s">
        <v>1078</v>
      </c>
      <c r="C2097" s="264">
        <v>1.1</v>
      </c>
      <c r="D2097" s="264">
        <v>1.1</v>
      </c>
      <c r="E2097" s="264">
        <v>1.1</v>
      </c>
      <c r="F2097" s="264"/>
      <c r="G2097" s="264"/>
      <c r="H2097" s="264"/>
      <c r="I2097" s="264"/>
      <c r="J2097" s="264"/>
      <c r="K2097" s="264"/>
      <c r="L2097" s="264"/>
      <c r="M2097" s="264"/>
      <c r="N2097" s="263"/>
    </row>
    <row r="2098" hidden="1" spans="1:14">
      <c r="A2098" s="258" t="s">
        <v>2528</v>
      </c>
      <c r="B2098" s="46" t="s">
        <v>780</v>
      </c>
      <c r="C2098" s="264">
        <v>1261.3</v>
      </c>
      <c r="D2098" s="264">
        <v>1261.3</v>
      </c>
      <c r="E2098" s="264">
        <v>1261.3</v>
      </c>
      <c r="F2098" s="264"/>
      <c r="G2098" s="264"/>
      <c r="H2098" s="264"/>
      <c r="I2098" s="264"/>
      <c r="J2098" s="264"/>
      <c r="K2098" s="264"/>
      <c r="L2098" s="264"/>
      <c r="M2098" s="264"/>
      <c r="N2098" s="263"/>
    </row>
    <row r="2099" hidden="1" spans="1:14">
      <c r="A2099" s="258"/>
      <c r="B2099" s="46" t="s">
        <v>2529</v>
      </c>
      <c r="C2099" s="264">
        <v>33.1</v>
      </c>
      <c r="D2099" s="264">
        <v>33.1</v>
      </c>
      <c r="E2099" s="264">
        <v>33.1</v>
      </c>
      <c r="F2099" s="264"/>
      <c r="G2099" s="264"/>
      <c r="H2099" s="264"/>
      <c r="I2099" s="264"/>
      <c r="J2099" s="264"/>
      <c r="K2099" s="264"/>
      <c r="L2099" s="264"/>
      <c r="M2099" s="264"/>
      <c r="N2099" s="263"/>
    </row>
    <row r="2100" hidden="1" spans="1:14">
      <c r="A2100" s="258"/>
      <c r="B2100" s="46" t="s">
        <v>2530</v>
      </c>
      <c r="C2100" s="264">
        <v>205.8</v>
      </c>
      <c r="D2100" s="264">
        <v>205.8</v>
      </c>
      <c r="E2100" s="264">
        <v>205.8</v>
      </c>
      <c r="F2100" s="264"/>
      <c r="G2100" s="264"/>
      <c r="H2100" s="264"/>
      <c r="I2100" s="264"/>
      <c r="J2100" s="264"/>
      <c r="K2100" s="264"/>
      <c r="L2100" s="264"/>
      <c r="M2100" s="264"/>
      <c r="N2100" s="263"/>
    </row>
    <row r="2101" hidden="1" spans="1:14">
      <c r="A2101" s="258"/>
      <c r="B2101" s="46" t="s">
        <v>2531</v>
      </c>
      <c r="C2101" s="264">
        <v>13.5</v>
      </c>
      <c r="D2101" s="264">
        <v>13.5</v>
      </c>
      <c r="E2101" s="264">
        <v>13.5</v>
      </c>
      <c r="F2101" s="264"/>
      <c r="G2101" s="264"/>
      <c r="H2101" s="264"/>
      <c r="I2101" s="264"/>
      <c r="J2101" s="264"/>
      <c r="K2101" s="264"/>
      <c r="L2101" s="264"/>
      <c r="M2101" s="264"/>
      <c r="N2101" s="263"/>
    </row>
    <row r="2102" hidden="1" spans="1:14">
      <c r="A2102" s="258"/>
      <c r="B2102" s="46" t="s">
        <v>862</v>
      </c>
      <c r="C2102" s="264">
        <v>151.4</v>
      </c>
      <c r="D2102" s="264">
        <v>151.4</v>
      </c>
      <c r="E2102" s="264">
        <v>151.4</v>
      </c>
      <c r="F2102" s="264"/>
      <c r="G2102" s="264"/>
      <c r="H2102" s="264"/>
      <c r="I2102" s="264"/>
      <c r="J2102" s="264"/>
      <c r="K2102" s="264"/>
      <c r="L2102" s="264"/>
      <c r="M2102" s="264"/>
      <c r="N2102" s="263"/>
    </row>
    <row r="2103" hidden="1" spans="1:14">
      <c r="A2103" s="258"/>
      <c r="B2103" s="46" t="s">
        <v>2532</v>
      </c>
      <c r="C2103" s="264">
        <v>81.1</v>
      </c>
      <c r="D2103" s="264">
        <v>81.1</v>
      </c>
      <c r="E2103" s="264">
        <v>81.1</v>
      </c>
      <c r="F2103" s="264"/>
      <c r="G2103" s="264"/>
      <c r="H2103" s="264"/>
      <c r="I2103" s="264"/>
      <c r="J2103" s="264"/>
      <c r="K2103" s="264"/>
      <c r="L2103" s="264"/>
      <c r="M2103" s="264"/>
      <c r="N2103" s="263"/>
    </row>
    <row r="2104" hidden="1" spans="1:14">
      <c r="A2104" s="258"/>
      <c r="B2104" s="46" t="s">
        <v>2533</v>
      </c>
      <c r="C2104" s="264">
        <v>676</v>
      </c>
      <c r="D2104" s="264">
        <v>676</v>
      </c>
      <c r="E2104" s="264">
        <v>676</v>
      </c>
      <c r="F2104" s="264"/>
      <c r="G2104" s="264"/>
      <c r="H2104" s="264"/>
      <c r="I2104" s="264"/>
      <c r="J2104" s="264"/>
      <c r="K2104" s="264"/>
      <c r="L2104" s="264"/>
      <c r="M2104" s="264"/>
      <c r="N2104" s="260"/>
    </row>
    <row r="2105" hidden="1" spans="1:14">
      <c r="A2105" s="258"/>
      <c r="B2105" s="46" t="s">
        <v>2534</v>
      </c>
      <c r="C2105" s="264">
        <v>87.5</v>
      </c>
      <c r="D2105" s="264">
        <v>87.5</v>
      </c>
      <c r="E2105" s="264">
        <v>87.5</v>
      </c>
      <c r="F2105" s="264"/>
      <c r="G2105" s="264"/>
      <c r="H2105" s="264"/>
      <c r="I2105" s="264"/>
      <c r="J2105" s="264"/>
      <c r="K2105" s="264"/>
      <c r="L2105" s="264"/>
      <c r="M2105" s="264"/>
      <c r="N2105" s="260"/>
    </row>
    <row r="2106" hidden="1" spans="1:14">
      <c r="A2106" s="258"/>
      <c r="B2106" s="46" t="s">
        <v>2535</v>
      </c>
      <c r="C2106" s="264">
        <v>4.9</v>
      </c>
      <c r="D2106" s="264">
        <v>4.9</v>
      </c>
      <c r="E2106" s="264">
        <v>4.9</v>
      </c>
      <c r="F2106" s="264"/>
      <c r="G2106" s="264"/>
      <c r="H2106" s="264"/>
      <c r="I2106" s="264"/>
      <c r="J2106" s="264"/>
      <c r="K2106" s="264"/>
      <c r="L2106" s="264"/>
      <c r="M2106" s="264"/>
      <c r="N2106" s="260"/>
    </row>
    <row r="2107" hidden="1" spans="1:14">
      <c r="A2107" s="258"/>
      <c r="B2107" s="46" t="s">
        <v>2536</v>
      </c>
      <c r="C2107" s="264">
        <v>8</v>
      </c>
      <c r="D2107" s="264">
        <v>8</v>
      </c>
      <c r="E2107" s="264">
        <v>8</v>
      </c>
      <c r="F2107" s="264"/>
      <c r="G2107" s="264"/>
      <c r="H2107" s="264"/>
      <c r="I2107" s="264"/>
      <c r="J2107" s="264"/>
      <c r="K2107" s="264"/>
      <c r="L2107" s="264"/>
      <c r="M2107" s="264"/>
      <c r="N2107" s="260"/>
    </row>
    <row r="2108" hidden="1" spans="1:14">
      <c r="A2108" s="258" t="s">
        <v>2537</v>
      </c>
      <c r="B2108" s="46" t="s">
        <v>781</v>
      </c>
      <c r="C2108" s="264">
        <v>182</v>
      </c>
      <c r="D2108" s="264">
        <v>182</v>
      </c>
      <c r="E2108" s="264">
        <v>182</v>
      </c>
      <c r="F2108" s="264"/>
      <c r="G2108" s="264"/>
      <c r="H2108" s="264"/>
      <c r="I2108" s="264"/>
      <c r="J2108" s="264"/>
      <c r="K2108" s="264"/>
      <c r="L2108" s="264"/>
      <c r="M2108" s="264"/>
      <c r="N2108" s="263"/>
    </row>
    <row r="2109" hidden="1" spans="1:14">
      <c r="A2109" s="258"/>
      <c r="B2109" s="46" t="s">
        <v>2538</v>
      </c>
      <c r="C2109" s="264">
        <v>2.2</v>
      </c>
      <c r="D2109" s="264">
        <v>2.2</v>
      </c>
      <c r="E2109" s="264">
        <v>2.2</v>
      </c>
      <c r="F2109" s="264"/>
      <c r="G2109" s="264"/>
      <c r="H2109" s="264"/>
      <c r="I2109" s="264"/>
      <c r="J2109" s="264"/>
      <c r="K2109" s="264"/>
      <c r="L2109" s="264"/>
      <c r="M2109" s="264"/>
      <c r="N2109" s="260"/>
    </row>
    <row r="2110" hidden="1" spans="1:14">
      <c r="A2110" s="258"/>
      <c r="B2110" s="46" t="s">
        <v>2539</v>
      </c>
      <c r="C2110" s="264">
        <v>13.4</v>
      </c>
      <c r="D2110" s="264">
        <v>13.4</v>
      </c>
      <c r="E2110" s="264">
        <v>13.4</v>
      </c>
      <c r="F2110" s="264"/>
      <c r="G2110" s="264"/>
      <c r="H2110" s="264"/>
      <c r="I2110" s="264"/>
      <c r="J2110" s="264"/>
      <c r="K2110" s="264"/>
      <c r="L2110" s="264"/>
      <c r="M2110" s="264"/>
      <c r="N2110" s="260"/>
    </row>
    <row r="2111" hidden="1" spans="1:14">
      <c r="A2111" s="258"/>
      <c r="B2111" s="46" t="s">
        <v>2540</v>
      </c>
      <c r="C2111" s="264">
        <v>111.7</v>
      </c>
      <c r="D2111" s="264">
        <v>111.7</v>
      </c>
      <c r="E2111" s="264">
        <v>111.7</v>
      </c>
      <c r="F2111" s="264"/>
      <c r="G2111" s="264"/>
      <c r="H2111" s="264"/>
      <c r="I2111" s="264"/>
      <c r="J2111" s="264"/>
      <c r="K2111" s="264"/>
      <c r="L2111" s="264"/>
      <c r="M2111" s="264"/>
      <c r="N2111" s="260"/>
    </row>
    <row r="2112" hidden="1" spans="1:14">
      <c r="A2112" s="258"/>
      <c r="B2112" s="46" t="s">
        <v>2541</v>
      </c>
      <c r="C2112" s="264">
        <v>0.5</v>
      </c>
      <c r="D2112" s="264">
        <v>0.5</v>
      </c>
      <c r="E2112" s="264">
        <v>0.5</v>
      </c>
      <c r="F2112" s="264"/>
      <c r="G2112" s="264"/>
      <c r="H2112" s="264"/>
      <c r="I2112" s="264"/>
      <c r="J2112" s="264"/>
      <c r="K2112" s="264"/>
      <c r="L2112" s="264"/>
      <c r="M2112" s="264"/>
      <c r="N2112" s="260"/>
    </row>
    <row r="2113" hidden="1" spans="1:14">
      <c r="A2113" s="258"/>
      <c r="B2113" s="46" t="s">
        <v>2542</v>
      </c>
      <c r="C2113" s="264">
        <v>33.1</v>
      </c>
      <c r="D2113" s="264">
        <v>33.1</v>
      </c>
      <c r="E2113" s="264">
        <v>33.1</v>
      </c>
      <c r="F2113" s="264"/>
      <c r="G2113" s="264"/>
      <c r="H2113" s="264"/>
      <c r="I2113" s="264"/>
      <c r="J2113" s="264"/>
      <c r="K2113" s="264"/>
      <c r="L2113" s="264"/>
      <c r="M2113" s="264"/>
      <c r="N2113" s="260"/>
    </row>
    <row r="2114" hidden="1" spans="1:14">
      <c r="A2114" s="258"/>
      <c r="B2114" s="46" t="s">
        <v>2543</v>
      </c>
      <c r="C2114" s="264">
        <v>0.7</v>
      </c>
      <c r="D2114" s="264">
        <v>0.7</v>
      </c>
      <c r="E2114" s="264">
        <v>0.7</v>
      </c>
      <c r="F2114" s="264"/>
      <c r="G2114" s="264"/>
      <c r="H2114" s="264"/>
      <c r="I2114" s="264"/>
      <c r="J2114" s="264"/>
      <c r="K2114" s="264"/>
      <c r="L2114" s="264"/>
      <c r="M2114" s="264"/>
      <c r="N2114" s="260"/>
    </row>
    <row r="2115" hidden="1" spans="1:14">
      <c r="A2115" s="258"/>
      <c r="B2115" s="46" t="s">
        <v>2544</v>
      </c>
      <c r="C2115" s="264">
        <v>7.3</v>
      </c>
      <c r="D2115" s="264">
        <v>7.3</v>
      </c>
      <c r="E2115" s="264">
        <v>7.3</v>
      </c>
      <c r="F2115" s="264"/>
      <c r="G2115" s="264"/>
      <c r="H2115" s="264"/>
      <c r="I2115" s="264"/>
      <c r="J2115" s="264"/>
      <c r="K2115" s="264"/>
      <c r="L2115" s="264"/>
      <c r="M2115" s="264"/>
      <c r="N2115" s="263"/>
    </row>
    <row r="2116" hidden="1" spans="1:14">
      <c r="A2116" s="258"/>
      <c r="B2116" s="46" t="s">
        <v>862</v>
      </c>
      <c r="C2116" s="264">
        <v>13</v>
      </c>
      <c r="D2116" s="264">
        <v>13</v>
      </c>
      <c r="E2116" s="264">
        <v>13</v>
      </c>
      <c r="F2116" s="264"/>
      <c r="G2116" s="264"/>
      <c r="H2116" s="264"/>
      <c r="I2116" s="264"/>
      <c r="J2116" s="264"/>
      <c r="K2116" s="264"/>
      <c r="L2116" s="264"/>
      <c r="M2116" s="264"/>
      <c r="N2116" s="260"/>
    </row>
    <row r="2117" hidden="1" spans="1:14">
      <c r="A2117" s="258" t="s">
        <v>2545</v>
      </c>
      <c r="B2117" s="46" t="s">
        <v>782</v>
      </c>
      <c r="C2117" s="264">
        <v>86.9</v>
      </c>
      <c r="D2117" s="264">
        <v>86.9</v>
      </c>
      <c r="E2117" s="264">
        <v>86.9</v>
      </c>
      <c r="F2117" s="264"/>
      <c r="G2117" s="264"/>
      <c r="H2117" s="264"/>
      <c r="I2117" s="264"/>
      <c r="J2117" s="264"/>
      <c r="K2117" s="264"/>
      <c r="L2117" s="264"/>
      <c r="M2117" s="264"/>
      <c r="N2117" s="263"/>
    </row>
    <row r="2118" hidden="1" spans="1:14">
      <c r="A2118" s="258"/>
      <c r="B2118" s="46" t="s">
        <v>2546</v>
      </c>
      <c r="C2118" s="264">
        <v>1.2</v>
      </c>
      <c r="D2118" s="264">
        <v>1.2</v>
      </c>
      <c r="E2118" s="264">
        <v>1.2</v>
      </c>
      <c r="F2118" s="264"/>
      <c r="G2118" s="264"/>
      <c r="H2118" s="264"/>
      <c r="I2118" s="264"/>
      <c r="J2118" s="264"/>
      <c r="K2118" s="264"/>
      <c r="L2118" s="264"/>
      <c r="M2118" s="264"/>
      <c r="N2118" s="260"/>
    </row>
    <row r="2119" hidden="1" spans="1:14">
      <c r="A2119" s="258"/>
      <c r="B2119" s="46" t="s">
        <v>2547</v>
      </c>
      <c r="C2119" s="264">
        <v>15.7</v>
      </c>
      <c r="D2119" s="264">
        <v>15.7</v>
      </c>
      <c r="E2119" s="264">
        <v>15.7</v>
      </c>
      <c r="F2119" s="264"/>
      <c r="G2119" s="264"/>
      <c r="H2119" s="264"/>
      <c r="I2119" s="264"/>
      <c r="J2119" s="264"/>
      <c r="K2119" s="264"/>
      <c r="L2119" s="264"/>
      <c r="M2119" s="264"/>
      <c r="N2119" s="260"/>
    </row>
    <row r="2120" hidden="1" spans="1:14">
      <c r="A2120" s="258"/>
      <c r="B2120" s="46" t="s">
        <v>2548</v>
      </c>
      <c r="C2120" s="264">
        <v>58.9</v>
      </c>
      <c r="D2120" s="264">
        <v>58.9</v>
      </c>
      <c r="E2120" s="264">
        <v>58.9</v>
      </c>
      <c r="F2120" s="264"/>
      <c r="G2120" s="264"/>
      <c r="H2120" s="264"/>
      <c r="I2120" s="264"/>
      <c r="J2120" s="264"/>
      <c r="K2120" s="264"/>
      <c r="L2120" s="264"/>
      <c r="M2120" s="264"/>
      <c r="N2120" s="260"/>
    </row>
    <row r="2121" hidden="1" spans="1:14">
      <c r="A2121" s="258"/>
      <c r="B2121" s="46" t="s">
        <v>2549</v>
      </c>
      <c r="C2121" s="264">
        <v>4.1</v>
      </c>
      <c r="D2121" s="264">
        <v>4.1</v>
      </c>
      <c r="E2121" s="264">
        <v>4.1</v>
      </c>
      <c r="F2121" s="264"/>
      <c r="G2121" s="264"/>
      <c r="H2121" s="264"/>
      <c r="I2121" s="264"/>
      <c r="J2121" s="264"/>
      <c r="K2121" s="264"/>
      <c r="L2121" s="264"/>
      <c r="M2121" s="264"/>
      <c r="N2121" s="260"/>
    </row>
    <row r="2122" hidden="1" spans="1:14">
      <c r="A2122" s="258"/>
      <c r="B2122" s="46" t="s">
        <v>2550</v>
      </c>
      <c r="C2122" s="264">
        <v>7.1</v>
      </c>
      <c r="D2122" s="264">
        <v>7.1</v>
      </c>
      <c r="E2122" s="264">
        <v>7.1</v>
      </c>
      <c r="F2122" s="264"/>
      <c r="G2122" s="264"/>
      <c r="H2122" s="264"/>
      <c r="I2122" s="264"/>
      <c r="J2122" s="264"/>
      <c r="K2122" s="264"/>
      <c r="L2122" s="264"/>
      <c r="M2122" s="264"/>
      <c r="N2122" s="260"/>
    </row>
    <row r="2123" hidden="1" spans="1:14">
      <c r="A2123" s="258" t="s">
        <v>2551</v>
      </c>
      <c r="B2123" s="46" t="s">
        <v>783</v>
      </c>
      <c r="C2123" s="264">
        <v>111.8</v>
      </c>
      <c r="D2123" s="264">
        <v>111.8</v>
      </c>
      <c r="E2123" s="264">
        <v>111.8</v>
      </c>
      <c r="F2123" s="264"/>
      <c r="G2123" s="264"/>
      <c r="H2123" s="264"/>
      <c r="I2123" s="264"/>
      <c r="J2123" s="264"/>
      <c r="K2123" s="264"/>
      <c r="L2123" s="264"/>
      <c r="M2123" s="264"/>
      <c r="N2123" s="263"/>
    </row>
    <row r="2124" hidden="1" spans="1:14">
      <c r="A2124" s="258"/>
      <c r="B2124" s="46" t="s">
        <v>2552</v>
      </c>
      <c r="C2124" s="264">
        <v>1.5</v>
      </c>
      <c r="D2124" s="264">
        <v>1.5</v>
      </c>
      <c r="E2124" s="264">
        <v>1.5</v>
      </c>
      <c r="F2124" s="264"/>
      <c r="G2124" s="264"/>
      <c r="H2124" s="264"/>
      <c r="I2124" s="264"/>
      <c r="J2124" s="264"/>
      <c r="K2124" s="264"/>
      <c r="L2124" s="264"/>
      <c r="M2124" s="264"/>
      <c r="N2124" s="260"/>
    </row>
    <row r="2125" hidden="1" spans="1:14">
      <c r="A2125" s="258"/>
      <c r="B2125" s="46" t="s">
        <v>2553</v>
      </c>
      <c r="C2125" s="264">
        <v>75.9</v>
      </c>
      <c r="D2125" s="264">
        <v>75.9</v>
      </c>
      <c r="E2125" s="264">
        <v>75.9</v>
      </c>
      <c r="F2125" s="264"/>
      <c r="G2125" s="264"/>
      <c r="H2125" s="264"/>
      <c r="I2125" s="264"/>
      <c r="J2125" s="264"/>
      <c r="K2125" s="264"/>
      <c r="L2125" s="264"/>
      <c r="M2125" s="264"/>
      <c r="N2125" s="260"/>
    </row>
    <row r="2126" hidden="1" spans="1:14">
      <c r="A2126" s="258"/>
      <c r="B2126" s="46" t="s">
        <v>2554</v>
      </c>
      <c r="C2126" s="264">
        <v>4.9</v>
      </c>
      <c r="D2126" s="264">
        <v>4.9</v>
      </c>
      <c r="E2126" s="264">
        <v>4.9</v>
      </c>
      <c r="F2126" s="264"/>
      <c r="G2126" s="264"/>
      <c r="H2126" s="264"/>
      <c r="I2126" s="264"/>
      <c r="J2126" s="264"/>
      <c r="K2126" s="264"/>
      <c r="L2126" s="264"/>
      <c r="M2126" s="264"/>
      <c r="N2126" s="263"/>
    </row>
    <row r="2127" hidden="1" spans="1:14">
      <c r="A2127" s="258"/>
      <c r="B2127" s="46" t="s">
        <v>2555</v>
      </c>
      <c r="C2127" s="264">
        <v>20.4</v>
      </c>
      <c r="D2127" s="264">
        <v>20.4</v>
      </c>
      <c r="E2127" s="264">
        <v>20.4</v>
      </c>
      <c r="F2127" s="264"/>
      <c r="G2127" s="264"/>
      <c r="H2127" s="264"/>
      <c r="I2127" s="264"/>
      <c r="J2127" s="264"/>
      <c r="K2127" s="264"/>
      <c r="L2127" s="264"/>
      <c r="M2127" s="264"/>
      <c r="N2127" s="260"/>
    </row>
    <row r="2128" hidden="1" spans="1:14">
      <c r="A2128" s="258"/>
      <c r="B2128" s="46" t="s">
        <v>2556</v>
      </c>
      <c r="C2128" s="264">
        <v>9.1</v>
      </c>
      <c r="D2128" s="264">
        <v>9.1</v>
      </c>
      <c r="E2128" s="264">
        <v>9.1</v>
      </c>
      <c r="F2128" s="264"/>
      <c r="G2128" s="264"/>
      <c r="H2128" s="264"/>
      <c r="I2128" s="264"/>
      <c r="J2128" s="264"/>
      <c r="K2128" s="264"/>
      <c r="L2128" s="264"/>
      <c r="M2128" s="264"/>
      <c r="N2128" s="260"/>
    </row>
    <row r="2129" hidden="1" spans="1:14">
      <c r="A2129" s="258" t="s">
        <v>2557</v>
      </c>
      <c r="B2129" s="46" t="s">
        <v>784</v>
      </c>
      <c r="C2129" s="264">
        <v>194.3</v>
      </c>
      <c r="D2129" s="264">
        <v>194.3</v>
      </c>
      <c r="E2129" s="264">
        <v>194.3</v>
      </c>
      <c r="F2129" s="264"/>
      <c r="G2129" s="264"/>
      <c r="H2129" s="264"/>
      <c r="I2129" s="264"/>
      <c r="J2129" s="264"/>
      <c r="K2129" s="264"/>
      <c r="L2129" s="264"/>
      <c r="M2129" s="264"/>
      <c r="N2129" s="263"/>
    </row>
    <row r="2130" hidden="1" spans="1:14">
      <c r="A2130" s="258"/>
      <c r="B2130" s="46" t="s">
        <v>2558</v>
      </c>
      <c r="C2130" s="264">
        <v>0.4</v>
      </c>
      <c r="D2130" s="264">
        <v>0.4</v>
      </c>
      <c r="E2130" s="264">
        <v>0.4</v>
      </c>
      <c r="F2130" s="264"/>
      <c r="G2130" s="264"/>
      <c r="H2130" s="264"/>
      <c r="I2130" s="264"/>
      <c r="J2130" s="264"/>
      <c r="K2130" s="264"/>
      <c r="L2130" s="264"/>
      <c r="M2130" s="264"/>
      <c r="N2130" s="260"/>
    </row>
    <row r="2131" hidden="1" spans="1:14">
      <c r="A2131" s="258"/>
      <c r="B2131" s="46" t="s">
        <v>2559</v>
      </c>
      <c r="C2131" s="264">
        <v>2.8</v>
      </c>
      <c r="D2131" s="264">
        <v>2.8</v>
      </c>
      <c r="E2131" s="264">
        <v>2.8</v>
      </c>
      <c r="F2131" s="264"/>
      <c r="G2131" s="264"/>
      <c r="H2131" s="264"/>
      <c r="I2131" s="264"/>
      <c r="J2131" s="264"/>
      <c r="K2131" s="264"/>
      <c r="L2131" s="264"/>
      <c r="M2131" s="264"/>
      <c r="N2131" s="260"/>
    </row>
    <row r="2132" hidden="1" spans="1:14">
      <c r="A2132" s="258"/>
      <c r="B2132" s="46" t="s">
        <v>2560</v>
      </c>
      <c r="C2132" s="264">
        <v>14.1</v>
      </c>
      <c r="D2132" s="264">
        <v>14.1</v>
      </c>
      <c r="E2132" s="264">
        <v>14.1</v>
      </c>
      <c r="F2132" s="264"/>
      <c r="G2132" s="264"/>
      <c r="H2132" s="264"/>
      <c r="I2132" s="264"/>
      <c r="J2132" s="264"/>
      <c r="K2132" s="264"/>
      <c r="L2132" s="264"/>
      <c r="M2132" s="264"/>
      <c r="N2132" s="260"/>
    </row>
    <row r="2133" hidden="1" spans="1:14">
      <c r="A2133" s="258"/>
      <c r="B2133" s="46" t="s">
        <v>2561</v>
      </c>
      <c r="C2133" s="264">
        <v>34.5</v>
      </c>
      <c r="D2133" s="264">
        <v>34.5</v>
      </c>
      <c r="E2133" s="264">
        <v>34.5</v>
      </c>
      <c r="F2133" s="264"/>
      <c r="G2133" s="264"/>
      <c r="H2133" s="264"/>
      <c r="I2133" s="264"/>
      <c r="J2133" s="264"/>
      <c r="K2133" s="264"/>
      <c r="L2133" s="264"/>
      <c r="M2133" s="264"/>
      <c r="N2133" s="263"/>
    </row>
    <row r="2134" hidden="1" spans="1:14">
      <c r="A2134" s="258"/>
      <c r="B2134" s="46" t="s">
        <v>862</v>
      </c>
      <c r="C2134" s="264">
        <v>14.9</v>
      </c>
      <c r="D2134" s="264">
        <v>14.9</v>
      </c>
      <c r="E2134" s="264">
        <v>14.9</v>
      </c>
      <c r="F2134" s="264"/>
      <c r="G2134" s="264"/>
      <c r="H2134" s="264"/>
      <c r="I2134" s="264"/>
      <c r="J2134" s="264"/>
      <c r="K2134" s="264"/>
      <c r="L2134" s="264"/>
      <c r="M2134" s="264"/>
      <c r="N2134" s="260"/>
    </row>
    <row r="2135" hidden="1" spans="1:14">
      <c r="A2135" s="258"/>
      <c r="B2135" s="46" t="s">
        <v>2562</v>
      </c>
      <c r="C2135" s="264">
        <v>117.9</v>
      </c>
      <c r="D2135" s="264">
        <v>117.9</v>
      </c>
      <c r="E2135" s="264">
        <v>117.9</v>
      </c>
      <c r="F2135" s="264"/>
      <c r="G2135" s="264"/>
      <c r="H2135" s="264"/>
      <c r="I2135" s="264"/>
      <c r="J2135" s="264"/>
      <c r="K2135" s="264"/>
      <c r="L2135" s="264"/>
      <c r="M2135" s="264"/>
      <c r="N2135" s="260"/>
    </row>
    <row r="2136" hidden="1" spans="1:14">
      <c r="A2136" s="258"/>
      <c r="B2136" s="46" t="s">
        <v>2563</v>
      </c>
      <c r="C2136" s="264">
        <v>2.4</v>
      </c>
      <c r="D2136" s="264">
        <v>2.4</v>
      </c>
      <c r="E2136" s="264">
        <v>2.4</v>
      </c>
      <c r="F2136" s="264"/>
      <c r="G2136" s="264"/>
      <c r="H2136" s="264"/>
      <c r="I2136" s="264"/>
      <c r="J2136" s="264"/>
      <c r="K2136" s="264"/>
      <c r="L2136" s="264"/>
      <c r="M2136" s="264"/>
      <c r="N2136" s="260"/>
    </row>
    <row r="2137" hidden="1" spans="1:14">
      <c r="A2137" s="258"/>
      <c r="B2137" s="46" t="s">
        <v>2564</v>
      </c>
      <c r="C2137" s="264">
        <v>7.3</v>
      </c>
      <c r="D2137" s="264">
        <v>7.3</v>
      </c>
      <c r="E2137" s="264">
        <v>7.3</v>
      </c>
      <c r="F2137" s="264"/>
      <c r="G2137" s="264"/>
      <c r="H2137" s="264"/>
      <c r="I2137" s="264"/>
      <c r="J2137" s="264"/>
      <c r="K2137" s="264"/>
      <c r="L2137" s="264"/>
      <c r="M2137" s="264"/>
      <c r="N2137" s="260"/>
    </row>
    <row r="2138" hidden="1" spans="1:14">
      <c r="A2138" s="258" t="s">
        <v>2565</v>
      </c>
      <c r="B2138" s="46" t="s">
        <v>785</v>
      </c>
      <c r="C2138" s="264">
        <v>105.8</v>
      </c>
      <c r="D2138" s="264">
        <v>105.8</v>
      </c>
      <c r="E2138" s="264">
        <v>105.8</v>
      </c>
      <c r="F2138" s="264"/>
      <c r="G2138" s="264"/>
      <c r="H2138" s="264"/>
      <c r="I2138" s="264"/>
      <c r="J2138" s="264"/>
      <c r="K2138" s="264"/>
      <c r="L2138" s="264"/>
      <c r="M2138" s="264"/>
      <c r="N2138" s="263"/>
    </row>
    <row r="2139" hidden="1" spans="1:14">
      <c r="A2139" s="258"/>
      <c r="B2139" s="46" t="s">
        <v>1078</v>
      </c>
      <c r="C2139" s="264">
        <v>1.4</v>
      </c>
      <c r="D2139" s="264">
        <v>1.4</v>
      </c>
      <c r="E2139" s="264">
        <v>1.4</v>
      </c>
      <c r="F2139" s="264"/>
      <c r="G2139" s="264"/>
      <c r="H2139" s="264"/>
      <c r="I2139" s="264"/>
      <c r="J2139" s="264"/>
      <c r="K2139" s="264"/>
      <c r="L2139" s="264"/>
      <c r="M2139" s="264"/>
      <c r="N2139" s="260"/>
    </row>
    <row r="2140" hidden="1" spans="1:14">
      <c r="A2140" s="258"/>
      <c r="B2140" s="46" t="s">
        <v>1073</v>
      </c>
      <c r="C2140" s="264">
        <v>71.7</v>
      </c>
      <c r="D2140" s="264">
        <v>71.7</v>
      </c>
      <c r="E2140" s="264">
        <v>71.7</v>
      </c>
      <c r="F2140" s="264"/>
      <c r="G2140" s="264"/>
      <c r="H2140" s="264"/>
      <c r="I2140" s="264"/>
      <c r="J2140" s="264"/>
      <c r="K2140" s="264"/>
      <c r="L2140" s="264"/>
      <c r="M2140" s="264"/>
      <c r="N2140" s="263"/>
    </row>
    <row r="2141" hidden="1" spans="1:14">
      <c r="A2141" s="258"/>
      <c r="B2141" s="46" t="s">
        <v>1076</v>
      </c>
      <c r="C2141" s="264">
        <v>8.6</v>
      </c>
      <c r="D2141" s="264">
        <v>8.6</v>
      </c>
      <c r="E2141" s="264">
        <v>8.6</v>
      </c>
      <c r="F2141" s="264"/>
      <c r="G2141" s="264"/>
      <c r="H2141" s="264"/>
      <c r="I2141" s="264"/>
      <c r="J2141" s="264"/>
      <c r="K2141" s="264"/>
      <c r="L2141" s="264"/>
      <c r="M2141" s="264"/>
      <c r="N2141" s="260"/>
    </row>
    <row r="2142" hidden="1" spans="1:14">
      <c r="A2142" s="258"/>
      <c r="B2142" s="46" t="s">
        <v>1074</v>
      </c>
      <c r="C2142" s="264">
        <v>4.9</v>
      </c>
      <c r="D2142" s="264">
        <v>4.9</v>
      </c>
      <c r="E2142" s="264">
        <v>4.9</v>
      </c>
      <c r="F2142" s="264"/>
      <c r="G2142" s="264"/>
      <c r="H2142" s="264"/>
      <c r="I2142" s="264"/>
      <c r="J2142" s="264"/>
      <c r="K2142" s="264"/>
      <c r="L2142" s="264"/>
      <c r="M2142" s="264"/>
      <c r="N2142" s="260"/>
    </row>
    <row r="2143" hidden="1" spans="1:14">
      <c r="A2143" s="258"/>
      <c r="B2143" s="46" t="s">
        <v>1075</v>
      </c>
      <c r="C2143" s="264">
        <v>19.2</v>
      </c>
      <c r="D2143" s="264">
        <v>19.2</v>
      </c>
      <c r="E2143" s="264">
        <v>19.2</v>
      </c>
      <c r="F2143" s="264"/>
      <c r="G2143" s="264"/>
      <c r="H2143" s="264"/>
      <c r="I2143" s="264"/>
      <c r="J2143" s="264"/>
      <c r="K2143" s="264"/>
      <c r="L2143" s="264"/>
      <c r="M2143" s="264"/>
      <c r="N2143" s="260"/>
    </row>
    <row r="2144" hidden="1" spans="1:14">
      <c r="A2144" s="258" t="s">
        <v>2566</v>
      </c>
      <c r="B2144" s="46" t="s">
        <v>787</v>
      </c>
      <c r="C2144" s="264">
        <v>1389.5</v>
      </c>
      <c r="D2144" s="264">
        <v>1389.5</v>
      </c>
      <c r="E2144" s="264">
        <v>1389.5</v>
      </c>
      <c r="F2144" s="264"/>
      <c r="G2144" s="264"/>
      <c r="H2144" s="264"/>
      <c r="I2144" s="264"/>
      <c r="J2144" s="264"/>
      <c r="K2144" s="264"/>
      <c r="L2144" s="264"/>
      <c r="M2144" s="264"/>
      <c r="N2144" s="263"/>
    </row>
    <row r="2145" hidden="1" spans="1:14">
      <c r="A2145" s="258"/>
      <c r="B2145" s="46" t="s">
        <v>2567</v>
      </c>
      <c r="C2145" s="264">
        <v>730.6</v>
      </c>
      <c r="D2145" s="264">
        <v>730.6</v>
      </c>
      <c r="E2145" s="264">
        <v>730.6</v>
      </c>
      <c r="F2145" s="264"/>
      <c r="G2145" s="264"/>
      <c r="H2145" s="264"/>
      <c r="I2145" s="264"/>
      <c r="J2145" s="264"/>
      <c r="K2145" s="264"/>
      <c r="L2145" s="264"/>
      <c r="M2145" s="264"/>
      <c r="N2145" s="260"/>
    </row>
    <row r="2146" hidden="1" spans="1:14">
      <c r="A2146" s="258"/>
      <c r="B2146" s="46" t="s">
        <v>2568</v>
      </c>
      <c r="C2146" s="264">
        <v>8</v>
      </c>
      <c r="D2146" s="264">
        <v>8</v>
      </c>
      <c r="E2146" s="264">
        <v>8</v>
      </c>
      <c r="F2146" s="264"/>
      <c r="G2146" s="264"/>
      <c r="H2146" s="264"/>
      <c r="I2146" s="264"/>
      <c r="J2146" s="264"/>
      <c r="K2146" s="264"/>
      <c r="L2146" s="264"/>
      <c r="M2146" s="264"/>
      <c r="N2146" s="260"/>
    </row>
    <row r="2147" hidden="1" spans="1:14">
      <c r="A2147" s="258"/>
      <c r="B2147" s="46" t="s">
        <v>2569</v>
      </c>
      <c r="C2147" s="264">
        <v>89.1</v>
      </c>
      <c r="D2147" s="264">
        <v>89.1</v>
      </c>
      <c r="E2147" s="264">
        <v>89.1</v>
      </c>
      <c r="F2147" s="264"/>
      <c r="G2147" s="264"/>
      <c r="H2147" s="264"/>
      <c r="I2147" s="264"/>
      <c r="J2147" s="264"/>
      <c r="K2147" s="264"/>
      <c r="L2147" s="264"/>
      <c r="M2147" s="264"/>
      <c r="N2147" s="260"/>
    </row>
    <row r="2148" hidden="1" spans="1:14">
      <c r="A2148" s="258"/>
      <c r="B2148" s="46" t="s">
        <v>2570</v>
      </c>
      <c r="C2148" s="264">
        <v>1.6</v>
      </c>
      <c r="D2148" s="264">
        <v>1.6</v>
      </c>
      <c r="E2148" s="264">
        <v>1.6</v>
      </c>
      <c r="F2148" s="264"/>
      <c r="G2148" s="264"/>
      <c r="H2148" s="264"/>
      <c r="I2148" s="264"/>
      <c r="J2148" s="264"/>
      <c r="K2148" s="264"/>
      <c r="L2148" s="264"/>
      <c r="M2148" s="264"/>
      <c r="N2148" s="260"/>
    </row>
    <row r="2149" hidden="1" spans="1:14">
      <c r="A2149" s="258"/>
      <c r="B2149" s="46" t="s">
        <v>2571</v>
      </c>
      <c r="C2149" s="264">
        <v>226.6</v>
      </c>
      <c r="D2149" s="264">
        <v>226.6</v>
      </c>
      <c r="E2149" s="264">
        <v>226.6</v>
      </c>
      <c r="F2149" s="264"/>
      <c r="G2149" s="264"/>
      <c r="H2149" s="264"/>
      <c r="I2149" s="264"/>
      <c r="J2149" s="264"/>
      <c r="K2149" s="264"/>
      <c r="L2149" s="264"/>
      <c r="M2149" s="264"/>
      <c r="N2149" s="260"/>
    </row>
    <row r="2150" hidden="1" spans="1:14">
      <c r="A2150" s="258"/>
      <c r="B2150" s="46" t="s">
        <v>2572</v>
      </c>
      <c r="C2150" s="264">
        <v>33.7</v>
      </c>
      <c r="D2150" s="264">
        <v>33.7</v>
      </c>
      <c r="E2150" s="264">
        <v>33.7</v>
      </c>
      <c r="F2150" s="264"/>
      <c r="G2150" s="264"/>
      <c r="H2150" s="264"/>
      <c r="I2150" s="264"/>
      <c r="J2150" s="264"/>
      <c r="K2150" s="264"/>
      <c r="L2150" s="264"/>
      <c r="M2150" s="264"/>
      <c r="N2150" s="260"/>
    </row>
    <row r="2151" hidden="1" spans="1:14">
      <c r="A2151" s="258"/>
      <c r="B2151" s="46" t="s">
        <v>2573</v>
      </c>
      <c r="C2151" s="264">
        <v>20.3</v>
      </c>
      <c r="D2151" s="264">
        <v>20.3</v>
      </c>
      <c r="E2151" s="264">
        <v>20.3</v>
      </c>
      <c r="F2151" s="264"/>
      <c r="G2151" s="264"/>
      <c r="H2151" s="264"/>
      <c r="I2151" s="264"/>
      <c r="J2151" s="264"/>
      <c r="K2151" s="264"/>
      <c r="L2151" s="264"/>
      <c r="M2151" s="264"/>
      <c r="N2151" s="263"/>
    </row>
    <row r="2152" hidden="1" spans="1:14">
      <c r="A2152" s="258"/>
      <c r="B2152" s="46" t="s">
        <v>862</v>
      </c>
      <c r="C2152" s="264">
        <v>171.6</v>
      </c>
      <c r="D2152" s="264">
        <v>171.6</v>
      </c>
      <c r="E2152" s="264">
        <v>171.6</v>
      </c>
      <c r="F2152" s="264"/>
      <c r="G2152" s="264"/>
      <c r="H2152" s="264"/>
      <c r="I2152" s="264"/>
      <c r="J2152" s="264"/>
      <c r="K2152" s="264"/>
      <c r="L2152" s="264"/>
      <c r="M2152" s="264"/>
      <c r="N2152" s="260"/>
    </row>
    <row r="2153" hidden="1" spans="1:14">
      <c r="A2153" s="258"/>
      <c r="B2153" s="46" t="s">
        <v>2574</v>
      </c>
      <c r="C2153" s="264">
        <v>87.7</v>
      </c>
      <c r="D2153" s="264">
        <v>87.7</v>
      </c>
      <c r="E2153" s="264">
        <v>87.7</v>
      </c>
      <c r="F2153" s="264"/>
      <c r="G2153" s="264"/>
      <c r="H2153" s="264"/>
      <c r="I2153" s="264"/>
      <c r="J2153" s="264"/>
      <c r="K2153" s="264"/>
      <c r="L2153" s="264"/>
      <c r="M2153" s="264"/>
      <c r="N2153" s="260"/>
    </row>
    <row r="2154" hidden="1" spans="1:14">
      <c r="A2154" s="258"/>
      <c r="B2154" s="46" t="s">
        <v>2575</v>
      </c>
      <c r="C2154" s="264">
        <v>5.8</v>
      </c>
      <c r="D2154" s="264">
        <v>5.8</v>
      </c>
      <c r="E2154" s="264">
        <v>5.8</v>
      </c>
      <c r="F2154" s="264"/>
      <c r="G2154" s="264"/>
      <c r="H2154" s="264"/>
      <c r="I2154" s="264"/>
      <c r="J2154" s="264"/>
      <c r="K2154" s="264"/>
      <c r="L2154" s="264"/>
      <c r="M2154" s="264"/>
      <c r="N2154" s="260"/>
    </row>
    <row r="2155" hidden="1" spans="1:14">
      <c r="A2155" s="258"/>
      <c r="B2155" s="46" t="s">
        <v>2576</v>
      </c>
      <c r="C2155" s="264">
        <v>14.6</v>
      </c>
      <c r="D2155" s="264">
        <v>14.6</v>
      </c>
      <c r="E2155" s="264">
        <v>14.6</v>
      </c>
      <c r="F2155" s="264"/>
      <c r="G2155" s="264"/>
      <c r="H2155" s="264"/>
      <c r="I2155" s="264"/>
      <c r="J2155" s="264"/>
      <c r="K2155" s="264"/>
      <c r="L2155" s="264"/>
      <c r="M2155" s="264"/>
      <c r="N2155" s="260"/>
    </row>
    <row r="2156" hidden="1" spans="1:14">
      <c r="A2156" s="258" t="s">
        <v>2577</v>
      </c>
      <c r="B2156" s="46" t="s">
        <v>788</v>
      </c>
      <c r="C2156" s="264">
        <v>212.8</v>
      </c>
      <c r="D2156" s="264">
        <v>212.8</v>
      </c>
      <c r="E2156" s="264">
        <v>212.8</v>
      </c>
      <c r="F2156" s="264"/>
      <c r="G2156" s="264"/>
      <c r="H2156" s="264"/>
      <c r="I2156" s="264"/>
      <c r="J2156" s="264"/>
      <c r="K2156" s="264"/>
      <c r="L2156" s="264"/>
      <c r="M2156" s="264"/>
      <c r="N2156" s="263"/>
    </row>
    <row r="2157" hidden="1" spans="1:14">
      <c r="A2157" s="258"/>
      <c r="B2157" s="46" t="s">
        <v>2578</v>
      </c>
      <c r="C2157" s="264">
        <v>0.1</v>
      </c>
      <c r="D2157" s="264">
        <v>0.1</v>
      </c>
      <c r="E2157" s="264">
        <v>0.1</v>
      </c>
      <c r="F2157" s="264"/>
      <c r="G2157" s="264"/>
      <c r="H2157" s="264"/>
      <c r="I2157" s="264"/>
      <c r="J2157" s="264"/>
      <c r="K2157" s="264"/>
      <c r="L2157" s="264"/>
      <c r="M2157" s="264"/>
      <c r="N2157" s="260"/>
    </row>
    <row r="2158" hidden="1" spans="1:14">
      <c r="A2158" s="258"/>
      <c r="B2158" s="46" t="s">
        <v>2579</v>
      </c>
      <c r="C2158" s="264">
        <v>0.7</v>
      </c>
      <c r="D2158" s="264">
        <v>0.7</v>
      </c>
      <c r="E2158" s="264">
        <v>0.7</v>
      </c>
      <c r="F2158" s="264"/>
      <c r="G2158" s="264"/>
      <c r="H2158" s="264"/>
      <c r="I2158" s="264"/>
      <c r="J2158" s="264"/>
      <c r="K2158" s="264"/>
      <c r="L2158" s="264"/>
      <c r="M2158" s="264"/>
      <c r="N2158" s="263"/>
    </row>
    <row r="2159" hidden="1" spans="1:14">
      <c r="A2159" s="258"/>
      <c r="B2159" s="46" t="s">
        <v>862</v>
      </c>
      <c r="C2159" s="264">
        <v>19.1</v>
      </c>
      <c r="D2159" s="264">
        <v>19.1</v>
      </c>
      <c r="E2159" s="264">
        <v>19.1</v>
      </c>
      <c r="F2159" s="264"/>
      <c r="G2159" s="264"/>
      <c r="H2159" s="264"/>
      <c r="I2159" s="264"/>
      <c r="J2159" s="264"/>
      <c r="K2159" s="264"/>
      <c r="L2159" s="264"/>
      <c r="M2159" s="264"/>
      <c r="N2159" s="260"/>
    </row>
    <row r="2160" hidden="1" spans="1:14">
      <c r="A2160" s="258"/>
      <c r="B2160" s="46" t="s">
        <v>2580</v>
      </c>
      <c r="C2160" s="264">
        <v>8.1</v>
      </c>
      <c r="D2160" s="264">
        <v>8.1</v>
      </c>
      <c r="E2160" s="264">
        <v>8.1</v>
      </c>
      <c r="F2160" s="264"/>
      <c r="G2160" s="264"/>
      <c r="H2160" s="264"/>
      <c r="I2160" s="264"/>
      <c r="J2160" s="264"/>
      <c r="K2160" s="264"/>
      <c r="L2160" s="264"/>
      <c r="M2160" s="264"/>
      <c r="N2160" s="260"/>
    </row>
    <row r="2161" hidden="1" spans="1:14">
      <c r="A2161" s="258"/>
      <c r="B2161" s="46" t="s">
        <v>2581</v>
      </c>
      <c r="C2161" s="264">
        <v>15.3</v>
      </c>
      <c r="D2161" s="264">
        <v>15.3</v>
      </c>
      <c r="E2161" s="264">
        <v>15.3</v>
      </c>
      <c r="F2161" s="264"/>
      <c r="G2161" s="264"/>
      <c r="H2161" s="264"/>
      <c r="I2161" s="264"/>
      <c r="J2161" s="264"/>
      <c r="K2161" s="264"/>
      <c r="L2161" s="264"/>
      <c r="M2161" s="264"/>
      <c r="N2161" s="260"/>
    </row>
    <row r="2162" hidden="1" spans="1:14">
      <c r="A2162" s="258"/>
      <c r="B2162" s="46" t="s">
        <v>2582</v>
      </c>
      <c r="C2162" s="264">
        <v>38.8</v>
      </c>
      <c r="D2162" s="264">
        <v>38.8</v>
      </c>
      <c r="E2162" s="264">
        <v>38.8</v>
      </c>
      <c r="F2162" s="264"/>
      <c r="G2162" s="264"/>
      <c r="H2162" s="264"/>
      <c r="I2162" s="264"/>
      <c r="J2162" s="264"/>
      <c r="K2162" s="264"/>
      <c r="L2162" s="264"/>
      <c r="M2162" s="264"/>
      <c r="N2162" s="260"/>
    </row>
    <row r="2163" hidden="1" spans="1:14">
      <c r="A2163" s="258"/>
      <c r="B2163" s="46" t="s">
        <v>2583</v>
      </c>
      <c r="C2163" s="264">
        <v>127.1</v>
      </c>
      <c r="D2163" s="264">
        <v>127.1</v>
      </c>
      <c r="E2163" s="264">
        <v>127.1</v>
      </c>
      <c r="F2163" s="264"/>
      <c r="G2163" s="264"/>
      <c r="H2163" s="264"/>
      <c r="I2163" s="264"/>
      <c r="J2163" s="264"/>
      <c r="K2163" s="264"/>
      <c r="L2163" s="264"/>
      <c r="M2163" s="264"/>
      <c r="N2163" s="260"/>
    </row>
    <row r="2164" hidden="1" spans="1:14">
      <c r="A2164" s="258"/>
      <c r="B2164" s="46" t="s">
        <v>2584</v>
      </c>
      <c r="C2164" s="264">
        <v>2.5</v>
      </c>
      <c r="D2164" s="264">
        <v>2.5</v>
      </c>
      <c r="E2164" s="264">
        <v>2.5</v>
      </c>
      <c r="F2164" s="264"/>
      <c r="G2164" s="264"/>
      <c r="H2164" s="264"/>
      <c r="I2164" s="264"/>
      <c r="J2164" s="264"/>
      <c r="K2164" s="264"/>
      <c r="L2164" s="264"/>
      <c r="M2164" s="264"/>
      <c r="N2164" s="260"/>
    </row>
    <row r="2165" hidden="1" spans="1:14">
      <c r="A2165" s="258"/>
      <c r="B2165" s="46" t="s">
        <v>2585</v>
      </c>
      <c r="C2165" s="264">
        <v>1</v>
      </c>
      <c r="D2165" s="264">
        <v>1</v>
      </c>
      <c r="E2165" s="264">
        <v>1</v>
      </c>
      <c r="F2165" s="264"/>
      <c r="G2165" s="264"/>
      <c r="H2165" s="264"/>
      <c r="I2165" s="264"/>
      <c r="J2165" s="264"/>
      <c r="K2165" s="264"/>
      <c r="L2165" s="264"/>
      <c r="M2165" s="264"/>
      <c r="N2165" s="260"/>
    </row>
    <row r="2166" hidden="1" spans="1:14">
      <c r="A2166" s="258" t="s">
        <v>2586</v>
      </c>
      <c r="B2166" s="46" t="s">
        <v>789</v>
      </c>
      <c r="C2166" s="264">
        <v>99.4</v>
      </c>
      <c r="D2166" s="264">
        <v>99.4</v>
      </c>
      <c r="E2166" s="264">
        <v>99.4</v>
      </c>
      <c r="F2166" s="264"/>
      <c r="G2166" s="264"/>
      <c r="H2166" s="264"/>
      <c r="I2166" s="264"/>
      <c r="J2166" s="264"/>
      <c r="K2166" s="264"/>
      <c r="L2166" s="264"/>
      <c r="M2166" s="264"/>
      <c r="N2166" s="263"/>
    </row>
    <row r="2167" hidden="1" spans="1:14">
      <c r="A2167" s="258"/>
      <c r="B2167" s="46" t="s">
        <v>2587</v>
      </c>
      <c r="C2167" s="264">
        <v>1</v>
      </c>
      <c r="D2167" s="264">
        <v>1</v>
      </c>
      <c r="E2167" s="264">
        <v>1</v>
      </c>
      <c r="F2167" s="264"/>
      <c r="G2167" s="264"/>
      <c r="H2167" s="264"/>
      <c r="I2167" s="264"/>
      <c r="J2167" s="264"/>
      <c r="K2167" s="264"/>
      <c r="L2167" s="264"/>
      <c r="M2167" s="264"/>
      <c r="N2167" s="260"/>
    </row>
    <row r="2168" hidden="1" spans="1:14">
      <c r="A2168" s="258"/>
      <c r="B2168" s="46" t="s">
        <v>2588</v>
      </c>
      <c r="C2168" s="264">
        <v>54.3</v>
      </c>
      <c r="D2168" s="264">
        <v>54.3</v>
      </c>
      <c r="E2168" s="264">
        <v>54.3</v>
      </c>
      <c r="F2168" s="264"/>
      <c r="G2168" s="264"/>
      <c r="H2168" s="264"/>
      <c r="I2168" s="264"/>
      <c r="J2168" s="264"/>
      <c r="K2168" s="264"/>
      <c r="L2168" s="264"/>
      <c r="M2168" s="264"/>
      <c r="N2168" s="260"/>
    </row>
    <row r="2169" hidden="1" spans="1:14">
      <c r="A2169" s="258"/>
      <c r="B2169" s="46" t="s">
        <v>2589</v>
      </c>
      <c r="C2169" s="264">
        <v>18.1</v>
      </c>
      <c r="D2169" s="264">
        <v>18.1</v>
      </c>
      <c r="E2169" s="264">
        <v>18.1</v>
      </c>
      <c r="F2169" s="264"/>
      <c r="G2169" s="264"/>
      <c r="H2169" s="264"/>
      <c r="I2169" s="264"/>
      <c r="J2169" s="264"/>
      <c r="K2169" s="264"/>
      <c r="L2169" s="264"/>
      <c r="M2169" s="264"/>
      <c r="N2169" s="260"/>
    </row>
    <row r="2170" hidden="1" spans="1:14">
      <c r="A2170" s="258"/>
      <c r="B2170" s="46" t="s">
        <v>2590</v>
      </c>
      <c r="C2170" s="264">
        <v>1.1</v>
      </c>
      <c r="D2170" s="264">
        <v>1.1</v>
      </c>
      <c r="E2170" s="264">
        <v>1.1</v>
      </c>
      <c r="F2170" s="264"/>
      <c r="G2170" s="264"/>
      <c r="H2170" s="264"/>
      <c r="I2170" s="264"/>
      <c r="J2170" s="264"/>
      <c r="K2170" s="264"/>
      <c r="L2170" s="264"/>
      <c r="M2170" s="264"/>
      <c r="N2170" s="260"/>
    </row>
    <row r="2171" hidden="1" spans="1:14">
      <c r="A2171" s="258"/>
      <c r="B2171" s="46" t="s">
        <v>2591</v>
      </c>
      <c r="C2171" s="264">
        <v>0.5</v>
      </c>
      <c r="D2171" s="264">
        <v>0.5</v>
      </c>
      <c r="E2171" s="264">
        <v>0.5</v>
      </c>
      <c r="F2171" s="264"/>
      <c r="G2171" s="264"/>
      <c r="H2171" s="264"/>
      <c r="I2171" s="264"/>
      <c r="J2171" s="264"/>
      <c r="K2171" s="264"/>
      <c r="L2171" s="264"/>
      <c r="M2171" s="264"/>
      <c r="N2171" s="263"/>
    </row>
    <row r="2172" hidden="1" spans="1:14">
      <c r="A2172" s="258"/>
      <c r="B2172" s="46" t="s">
        <v>2592</v>
      </c>
      <c r="C2172" s="264">
        <v>6.5</v>
      </c>
      <c r="D2172" s="264">
        <v>6.5</v>
      </c>
      <c r="E2172" s="264">
        <v>6.5</v>
      </c>
      <c r="F2172" s="264"/>
      <c r="G2172" s="264"/>
      <c r="H2172" s="264"/>
      <c r="I2172" s="264"/>
      <c r="J2172" s="264"/>
      <c r="K2172" s="264"/>
      <c r="L2172" s="264"/>
      <c r="M2172" s="264"/>
      <c r="N2172" s="260"/>
    </row>
    <row r="2173" hidden="1" spans="1:14">
      <c r="A2173" s="258"/>
      <c r="B2173" s="46" t="s">
        <v>862</v>
      </c>
      <c r="C2173" s="264">
        <v>14.6</v>
      </c>
      <c r="D2173" s="264">
        <v>14.6</v>
      </c>
      <c r="E2173" s="264">
        <v>14.6</v>
      </c>
      <c r="F2173" s="264"/>
      <c r="G2173" s="264"/>
      <c r="H2173" s="264"/>
      <c r="I2173" s="264"/>
      <c r="J2173" s="264"/>
      <c r="K2173" s="264"/>
      <c r="L2173" s="264"/>
      <c r="M2173" s="264"/>
      <c r="N2173" s="260"/>
    </row>
    <row r="2174" hidden="1" spans="1:14">
      <c r="A2174" s="258"/>
      <c r="B2174" s="46" t="s">
        <v>2593</v>
      </c>
      <c r="C2174" s="264">
        <v>3.2</v>
      </c>
      <c r="D2174" s="264">
        <v>3.2</v>
      </c>
      <c r="E2174" s="264">
        <v>3.2</v>
      </c>
      <c r="F2174" s="264"/>
      <c r="G2174" s="264"/>
      <c r="H2174" s="264"/>
      <c r="I2174" s="264"/>
      <c r="J2174" s="264"/>
      <c r="K2174" s="264"/>
      <c r="L2174" s="264"/>
      <c r="M2174" s="264"/>
      <c r="N2174" s="260"/>
    </row>
    <row r="2175" hidden="1" spans="1:14">
      <c r="A2175" s="258" t="s">
        <v>2594</v>
      </c>
      <c r="B2175" s="46" t="s">
        <v>790</v>
      </c>
      <c r="C2175" s="264">
        <v>104.6</v>
      </c>
      <c r="D2175" s="264">
        <v>104.6</v>
      </c>
      <c r="E2175" s="264">
        <v>104.6</v>
      </c>
      <c r="F2175" s="264"/>
      <c r="G2175" s="264"/>
      <c r="H2175" s="264"/>
      <c r="I2175" s="264"/>
      <c r="J2175" s="264"/>
      <c r="K2175" s="264"/>
      <c r="L2175" s="264"/>
      <c r="M2175" s="264"/>
      <c r="N2175" s="263"/>
    </row>
    <row r="2176" hidden="1" spans="1:14">
      <c r="A2176" s="258"/>
      <c r="B2176" s="46" t="s">
        <v>862</v>
      </c>
      <c r="C2176" s="264">
        <v>2.6</v>
      </c>
      <c r="D2176" s="264">
        <v>2.6</v>
      </c>
      <c r="E2176" s="264">
        <v>2.6</v>
      </c>
      <c r="F2176" s="264"/>
      <c r="G2176" s="264"/>
      <c r="H2176" s="264"/>
      <c r="I2176" s="264"/>
      <c r="J2176" s="264"/>
      <c r="K2176" s="264"/>
      <c r="L2176" s="264"/>
      <c r="M2176" s="264"/>
      <c r="N2176" s="260"/>
    </row>
    <row r="2177" hidden="1" spans="1:14">
      <c r="A2177" s="258"/>
      <c r="B2177" s="46" t="s">
        <v>2595</v>
      </c>
      <c r="C2177" s="264">
        <v>8.3</v>
      </c>
      <c r="D2177" s="264">
        <v>8.3</v>
      </c>
      <c r="E2177" s="264">
        <v>8.3</v>
      </c>
      <c r="F2177" s="264"/>
      <c r="G2177" s="264"/>
      <c r="H2177" s="264"/>
      <c r="I2177" s="264"/>
      <c r="J2177" s="264"/>
      <c r="K2177" s="264"/>
      <c r="L2177" s="264"/>
      <c r="M2177" s="264"/>
      <c r="N2177" s="260"/>
    </row>
    <row r="2178" hidden="1" spans="1:14">
      <c r="A2178" s="258"/>
      <c r="B2178" s="46" t="s">
        <v>2596</v>
      </c>
      <c r="C2178" s="264">
        <v>1.4</v>
      </c>
      <c r="D2178" s="264">
        <v>1.4</v>
      </c>
      <c r="E2178" s="264">
        <v>1.4</v>
      </c>
      <c r="F2178" s="264"/>
      <c r="G2178" s="264"/>
      <c r="H2178" s="264"/>
      <c r="I2178" s="264"/>
      <c r="J2178" s="264"/>
      <c r="K2178" s="264"/>
      <c r="L2178" s="264"/>
      <c r="M2178" s="264"/>
      <c r="N2178" s="260"/>
    </row>
    <row r="2179" hidden="1" spans="1:14">
      <c r="A2179" s="258"/>
      <c r="B2179" s="46" t="s">
        <v>2597</v>
      </c>
      <c r="C2179" s="264">
        <v>3.6</v>
      </c>
      <c r="D2179" s="264">
        <v>3.6</v>
      </c>
      <c r="E2179" s="264">
        <v>3.6</v>
      </c>
      <c r="F2179" s="264"/>
      <c r="G2179" s="264"/>
      <c r="H2179" s="264"/>
      <c r="I2179" s="264"/>
      <c r="J2179" s="264"/>
      <c r="K2179" s="264"/>
      <c r="L2179" s="264"/>
      <c r="M2179" s="264"/>
      <c r="N2179" s="260"/>
    </row>
    <row r="2180" hidden="1" spans="1:14">
      <c r="A2180" s="258"/>
      <c r="B2180" s="46" t="s">
        <v>2598</v>
      </c>
      <c r="C2180" s="264">
        <v>69.2</v>
      </c>
      <c r="D2180" s="264">
        <v>69.2</v>
      </c>
      <c r="E2180" s="264">
        <v>69.2</v>
      </c>
      <c r="F2180" s="264"/>
      <c r="G2180" s="264"/>
      <c r="H2180" s="264"/>
      <c r="I2180" s="264"/>
      <c r="J2180" s="264"/>
      <c r="K2180" s="264"/>
      <c r="L2180" s="264"/>
      <c r="M2180" s="264"/>
      <c r="N2180" s="260"/>
    </row>
    <row r="2181" hidden="1" spans="1:14">
      <c r="A2181" s="258"/>
      <c r="B2181" s="46" t="s">
        <v>2599</v>
      </c>
      <c r="C2181" s="264">
        <v>19.4</v>
      </c>
      <c r="D2181" s="264">
        <v>19.4</v>
      </c>
      <c r="E2181" s="264">
        <v>19.4</v>
      </c>
      <c r="F2181" s="264"/>
      <c r="G2181" s="264"/>
      <c r="H2181" s="264"/>
      <c r="I2181" s="264"/>
      <c r="J2181" s="264"/>
      <c r="K2181" s="264"/>
      <c r="L2181" s="264"/>
      <c r="M2181" s="264"/>
      <c r="N2181" s="260"/>
    </row>
    <row r="2182" hidden="1" spans="1:14">
      <c r="A2182" s="258"/>
      <c r="B2182" s="46" t="s">
        <v>2600</v>
      </c>
      <c r="C2182" s="264">
        <v>0.1</v>
      </c>
      <c r="D2182" s="264">
        <v>0.1</v>
      </c>
      <c r="E2182" s="264">
        <v>0.1</v>
      </c>
      <c r="F2182" s="264"/>
      <c r="G2182" s="264"/>
      <c r="H2182" s="264"/>
      <c r="I2182" s="264"/>
      <c r="J2182" s="264"/>
      <c r="K2182" s="264"/>
      <c r="L2182" s="264"/>
      <c r="M2182" s="264"/>
      <c r="N2182" s="263"/>
    </row>
    <row r="2183" hidden="1" spans="1:14">
      <c r="A2183" s="258" t="s">
        <v>2601</v>
      </c>
      <c r="B2183" s="46" t="s">
        <v>791</v>
      </c>
      <c r="C2183" s="264">
        <v>105.1</v>
      </c>
      <c r="D2183" s="264">
        <v>105.1</v>
      </c>
      <c r="E2183" s="264">
        <v>105.1</v>
      </c>
      <c r="F2183" s="264"/>
      <c r="G2183" s="264"/>
      <c r="H2183" s="264"/>
      <c r="I2183" s="264"/>
      <c r="J2183" s="264"/>
      <c r="K2183" s="264"/>
      <c r="L2183" s="264"/>
      <c r="M2183" s="264"/>
      <c r="N2183" s="263"/>
    </row>
    <row r="2184" hidden="1" spans="1:14">
      <c r="A2184" s="258"/>
      <c r="B2184" s="46" t="s">
        <v>1075</v>
      </c>
      <c r="C2184" s="264">
        <v>19</v>
      </c>
      <c r="D2184" s="264">
        <v>19</v>
      </c>
      <c r="E2184" s="264">
        <v>19</v>
      </c>
      <c r="F2184" s="264"/>
      <c r="G2184" s="264"/>
      <c r="H2184" s="264"/>
      <c r="I2184" s="264"/>
      <c r="J2184" s="264"/>
      <c r="K2184" s="264"/>
      <c r="L2184" s="264"/>
      <c r="M2184" s="264"/>
      <c r="N2184" s="260"/>
    </row>
    <row r="2185" hidden="1" spans="1:14">
      <c r="A2185" s="258"/>
      <c r="B2185" s="46" t="s">
        <v>1076</v>
      </c>
      <c r="C2185" s="264">
        <v>8.6</v>
      </c>
      <c r="D2185" s="264">
        <v>8.6</v>
      </c>
      <c r="E2185" s="264">
        <v>8.6</v>
      </c>
      <c r="F2185" s="264"/>
      <c r="G2185" s="264"/>
      <c r="H2185" s="264"/>
      <c r="I2185" s="264"/>
      <c r="J2185" s="264"/>
      <c r="K2185" s="264"/>
      <c r="L2185" s="264"/>
      <c r="M2185" s="264"/>
      <c r="N2185" s="260"/>
    </row>
    <row r="2186" hidden="1" spans="1:14">
      <c r="A2186" s="258"/>
      <c r="B2186" s="46" t="s">
        <v>1074</v>
      </c>
      <c r="C2186" s="264">
        <v>4.9</v>
      </c>
      <c r="D2186" s="264">
        <v>4.9</v>
      </c>
      <c r="E2186" s="264">
        <v>4.9</v>
      </c>
      <c r="F2186" s="264"/>
      <c r="G2186" s="264"/>
      <c r="H2186" s="264"/>
      <c r="I2186" s="264"/>
      <c r="J2186" s="264"/>
      <c r="K2186" s="264"/>
      <c r="L2186" s="264"/>
      <c r="M2186" s="264"/>
      <c r="N2186" s="260"/>
    </row>
    <row r="2187" hidden="1" spans="1:14">
      <c r="A2187" s="258"/>
      <c r="B2187" s="46" t="s">
        <v>1078</v>
      </c>
      <c r="C2187" s="264">
        <v>1.4</v>
      </c>
      <c r="D2187" s="264">
        <v>1.4</v>
      </c>
      <c r="E2187" s="264">
        <v>1.4</v>
      </c>
      <c r="F2187" s="264"/>
      <c r="G2187" s="264"/>
      <c r="H2187" s="264"/>
      <c r="I2187" s="264"/>
      <c r="J2187" s="264"/>
      <c r="K2187" s="264"/>
      <c r="L2187" s="264"/>
      <c r="M2187" s="264"/>
      <c r="N2187" s="260"/>
    </row>
    <row r="2188" hidden="1" spans="1:14">
      <c r="A2188" s="258"/>
      <c r="B2188" s="46" t="s">
        <v>1073</v>
      </c>
      <c r="C2188" s="264">
        <v>71.3</v>
      </c>
      <c r="D2188" s="264">
        <v>71.3</v>
      </c>
      <c r="E2188" s="264">
        <v>71.3</v>
      </c>
      <c r="F2188" s="264"/>
      <c r="G2188" s="264"/>
      <c r="H2188" s="264"/>
      <c r="I2188" s="264"/>
      <c r="J2188" s="264"/>
      <c r="K2188" s="264"/>
      <c r="L2188" s="264"/>
      <c r="M2188" s="264"/>
      <c r="N2188" s="260"/>
    </row>
    <row r="2189" hidden="1" spans="1:14">
      <c r="A2189" s="258" t="s">
        <v>2602</v>
      </c>
      <c r="B2189" s="46" t="s">
        <v>792</v>
      </c>
      <c r="C2189" s="264">
        <v>116.7</v>
      </c>
      <c r="D2189" s="264">
        <v>116.7</v>
      </c>
      <c r="E2189" s="264">
        <v>116.7</v>
      </c>
      <c r="F2189" s="264"/>
      <c r="G2189" s="264"/>
      <c r="H2189" s="264"/>
      <c r="I2189" s="264"/>
      <c r="J2189" s="264"/>
      <c r="K2189" s="264"/>
      <c r="L2189" s="264"/>
      <c r="M2189" s="264"/>
      <c r="N2189" s="263"/>
    </row>
    <row r="2190" hidden="1" spans="1:14">
      <c r="A2190" s="258"/>
      <c r="B2190" s="46" t="s">
        <v>1075</v>
      </c>
      <c r="C2190" s="264">
        <v>21.4</v>
      </c>
      <c r="D2190" s="264">
        <v>21.4</v>
      </c>
      <c r="E2190" s="264">
        <v>21.4</v>
      </c>
      <c r="F2190" s="264"/>
      <c r="G2190" s="264"/>
      <c r="H2190" s="264"/>
      <c r="I2190" s="264"/>
      <c r="J2190" s="264"/>
      <c r="K2190" s="264"/>
      <c r="L2190" s="264"/>
      <c r="M2190" s="264"/>
      <c r="N2190" s="260"/>
    </row>
    <row r="2191" hidden="1" spans="1:14">
      <c r="A2191" s="258"/>
      <c r="B2191" s="46" t="s">
        <v>1078</v>
      </c>
      <c r="C2191" s="264">
        <v>1.6</v>
      </c>
      <c r="D2191" s="264">
        <v>1.6</v>
      </c>
      <c r="E2191" s="264">
        <v>1.6</v>
      </c>
      <c r="F2191" s="264"/>
      <c r="G2191" s="264"/>
      <c r="H2191" s="264"/>
      <c r="I2191" s="264"/>
      <c r="J2191" s="264"/>
      <c r="K2191" s="264"/>
      <c r="L2191" s="264"/>
      <c r="M2191" s="264"/>
      <c r="N2191" s="260"/>
    </row>
    <row r="2192" hidden="1" spans="1:14">
      <c r="A2192" s="258"/>
      <c r="B2192" s="46" t="s">
        <v>1076</v>
      </c>
      <c r="C2192" s="264">
        <v>9.5</v>
      </c>
      <c r="D2192" s="264">
        <v>9.5</v>
      </c>
      <c r="E2192" s="264">
        <v>9.5</v>
      </c>
      <c r="F2192" s="264"/>
      <c r="G2192" s="264"/>
      <c r="H2192" s="264"/>
      <c r="I2192" s="264"/>
      <c r="J2192" s="264"/>
      <c r="K2192" s="264"/>
      <c r="L2192" s="264"/>
      <c r="M2192" s="264"/>
      <c r="N2192" s="263"/>
    </row>
    <row r="2193" hidden="1" spans="1:14">
      <c r="A2193" s="258"/>
      <c r="B2193" s="46" t="s">
        <v>1073</v>
      </c>
      <c r="C2193" s="264">
        <v>79.3</v>
      </c>
      <c r="D2193" s="264">
        <v>79.3</v>
      </c>
      <c r="E2193" s="264">
        <v>79.3</v>
      </c>
      <c r="F2193" s="264"/>
      <c r="G2193" s="264"/>
      <c r="H2193" s="264"/>
      <c r="I2193" s="264"/>
      <c r="J2193" s="264"/>
      <c r="K2193" s="264"/>
      <c r="L2193" s="264"/>
      <c r="M2193" s="264"/>
      <c r="N2193" s="260"/>
    </row>
    <row r="2194" hidden="1" spans="1:14">
      <c r="A2194" s="258"/>
      <c r="B2194" s="46" t="s">
        <v>1074</v>
      </c>
      <c r="C2194" s="264">
        <v>4.9</v>
      </c>
      <c r="D2194" s="264">
        <v>4.9</v>
      </c>
      <c r="E2194" s="264">
        <v>4.9</v>
      </c>
      <c r="F2194" s="264"/>
      <c r="G2194" s="264"/>
      <c r="H2194" s="264"/>
      <c r="I2194" s="264"/>
      <c r="J2194" s="264"/>
      <c r="K2194" s="264"/>
      <c r="L2194" s="264"/>
      <c r="M2194" s="264"/>
      <c r="N2194" s="260"/>
    </row>
    <row r="2195" hidden="1" spans="1:14">
      <c r="A2195" s="258" t="s">
        <v>2603</v>
      </c>
      <c r="B2195" s="46" t="s">
        <v>794</v>
      </c>
      <c r="C2195" s="264">
        <v>823.7</v>
      </c>
      <c r="D2195" s="264">
        <v>823.7</v>
      </c>
      <c r="E2195" s="264">
        <v>823.7</v>
      </c>
      <c r="F2195" s="264"/>
      <c r="G2195" s="264"/>
      <c r="H2195" s="264"/>
      <c r="I2195" s="264"/>
      <c r="J2195" s="264"/>
      <c r="K2195" s="264"/>
      <c r="L2195" s="264"/>
      <c r="M2195" s="264"/>
      <c r="N2195" s="263"/>
    </row>
    <row r="2196" hidden="1" spans="1:14">
      <c r="A2196" s="258"/>
      <c r="B2196" s="46" t="s">
        <v>2604</v>
      </c>
      <c r="C2196" s="264">
        <v>2.9</v>
      </c>
      <c r="D2196" s="264">
        <v>2.9</v>
      </c>
      <c r="E2196" s="264">
        <v>2.9</v>
      </c>
      <c r="F2196" s="264"/>
      <c r="G2196" s="264"/>
      <c r="H2196" s="264"/>
      <c r="I2196" s="264"/>
      <c r="J2196" s="264"/>
      <c r="K2196" s="264"/>
      <c r="L2196" s="264"/>
      <c r="M2196" s="264"/>
      <c r="N2196" s="260"/>
    </row>
    <row r="2197" hidden="1" spans="1:14">
      <c r="A2197" s="258"/>
      <c r="B2197" s="46" t="s">
        <v>2605</v>
      </c>
      <c r="C2197" s="264">
        <v>134.9</v>
      </c>
      <c r="D2197" s="264">
        <v>134.9</v>
      </c>
      <c r="E2197" s="264">
        <v>134.9</v>
      </c>
      <c r="F2197" s="264"/>
      <c r="G2197" s="264"/>
      <c r="H2197" s="264"/>
      <c r="I2197" s="264"/>
      <c r="J2197" s="264"/>
      <c r="K2197" s="264"/>
      <c r="L2197" s="264"/>
      <c r="M2197" s="264"/>
      <c r="N2197" s="260"/>
    </row>
    <row r="2198" hidden="1" spans="1:14">
      <c r="A2198" s="258"/>
      <c r="B2198" s="46" t="s">
        <v>2606</v>
      </c>
      <c r="C2198" s="264">
        <v>450</v>
      </c>
      <c r="D2198" s="264">
        <v>450</v>
      </c>
      <c r="E2198" s="264">
        <v>450</v>
      </c>
      <c r="F2198" s="264"/>
      <c r="G2198" s="264"/>
      <c r="H2198" s="264"/>
      <c r="I2198" s="264"/>
      <c r="J2198" s="264"/>
      <c r="K2198" s="264"/>
      <c r="L2198" s="264"/>
      <c r="M2198" s="264"/>
      <c r="N2198" s="260"/>
    </row>
    <row r="2199" hidden="1" spans="1:14">
      <c r="A2199" s="258"/>
      <c r="B2199" s="46" t="s">
        <v>2607</v>
      </c>
      <c r="C2199" s="264">
        <v>8</v>
      </c>
      <c r="D2199" s="264">
        <v>8</v>
      </c>
      <c r="E2199" s="264">
        <v>8</v>
      </c>
      <c r="F2199" s="264"/>
      <c r="G2199" s="264"/>
      <c r="H2199" s="264"/>
      <c r="I2199" s="264"/>
      <c r="J2199" s="264"/>
      <c r="K2199" s="264"/>
      <c r="L2199" s="264"/>
      <c r="M2199" s="264"/>
      <c r="N2199" s="260"/>
    </row>
    <row r="2200" hidden="1" spans="1:14">
      <c r="A2200" s="258"/>
      <c r="B2200" s="46" t="s">
        <v>2608</v>
      </c>
      <c r="C2200" s="264">
        <v>54</v>
      </c>
      <c r="D2200" s="264">
        <v>54</v>
      </c>
      <c r="E2200" s="264">
        <v>54</v>
      </c>
      <c r="F2200" s="264"/>
      <c r="G2200" s="264"/>
      <c r="H2200" s="264"/>
      <c r="I2200" s="264"/>
      <c r="J2200" s="264"/>
      <c r="K2200" s="264"/>
      <c r="L2200" s="264"/>
      <c r="M2200" s="264"/>
      <c r="N2200" s="260"/>
    </row>
    <row r="2201" hidden="1" spans="1:14">
      <c r="A2201" s="258"/>
      <c r="B2201" s="46" t="s">
        <v>2609</v>
      </c>
      <c r="C2201" s="264">
        <v>9</v>
      </c>
      <c r="D2201" s="264">
        <v>9</v>
      </c>
      <c r="E2201" s="264">
        <v>9</v>
      </c>
      <c r="F2201" s="264"/>
      <c r="G2201" s="264"/>
      <c r="H2201" s="264"/>
      <c r="I2201" s="264"/>
      <c r="J2201" s="264"/>
      <c r="K2201" s="264"/>
      <c r="L2201" s="264"/>
      <c r="M2201" s="264"/>
      <c r="N2201" s="260"/>
    </row>
    <row r="2202" hidden="1" spans="1:14">
      <c r="A2202" s="258"/>
      <c r="B2202" s="46" t="s">
        <v>2610</v>
      </c>
      <c r="C2202" s="264">
        <v>21.1</v>
      </c>
      <c r="D2202" s="264">
        <v>21.1</v>
      </c>
      <c r="E2202" s="264">
        <v>21.1</v>
      </c>
      <c r="F2202" s="264"/>
      <c r="G2202" s="264"/>
      <c r="H2202" s="264"/>
      <c r="I2202" s="264"/>
      <c r="J2202" s="264"/>
      <c r="K2202" s="264"/>
      <c r="L2202" s="264"/>
      <c r="M2202" s="264"/>
      <c r="N2202" s="263"/>
    </row>
    <row r="2203" hidden="1" spans="1:14">
      <c r="A2203" s="258"/>
      <c r="B2203" s="46" t="s">
        <v>2611</v>
      </c>
      <c r="C2203" s="264">
        <v>55.1</v>
      </c>
      <c r="D2203" s="264">
        <v>55.1</v>
      </c>
      <c r="E2203" s="264">
        <v>55.1</v>
      </c>
      <c r="F2203" s="264"/>
      <c r="G2203" s="264"/>
      <c r="H2203" s="264"/>
      <c r="I2203" s="264"/>
      <c r="J2203" s="264"/>
      <c r="K2203" s="264"/>
      <c r="L2203" s="264"/>
      <c r="M2203" s="264"/>
      <c r="N2203" s="263"/>
    </row>
    <row r="2204" hidden="1" spans="1:14">
      <c r="A2204" s="258"/>
      <c r="B2204" s="46" t="s">
        <v>862</v>
      </c>
      <c r="C2204" s="264">
        <v>85.9</v>
      </c>
      <c r="D2204" s="264">
        <v>85.9</v>
      </c>
      <c r="E2204" s="264">
        <v>85.9</v>
      </c>
      <c r="F2204" s="264"/>
      <c r="G2204" s="264"/>
      <c r="H2204" s="264"/>
      <c r="I2204" s="264"/>
      <c r="J2204" s="264"/>
      <c r="K2204" s="264"/>
      <c r="L2204" s="264"/>
      <c r="M2204" s="264"/>
      <c r="N2204" s="263"/>
    </row>
    <row r="2205" hidden="1" spans="1:14">
      <c r="A2205" s="258"/>
      <c r="B2205" s="46" t="s">
        <v>2612</v>
      </c>
      <c r="C2205" s="264">
        <v>2</v>
      </c>
      <c r="D2205" s="264">
        <v>2</v>
      </c>
      <c r="E2205" s="264">
        <v>2</v>
      </c>
      <c r="F2205" s="264"/>
      <c r="G2205" s="264"/>
      <c r="H2205" s="264"/>
      <c r="I2205" s="264"/>
      <c r="J2205" s="264"/>
      <c r="K2205" s="264"/>
      <c r="L2205" s="264"/>
      <c r="M2205" s="264"/>
      <c r="N2205" s="263"/>
    </row>
    <row r="2206" hidden="1" spans="1:14">
      <c r="A2206" s="258"/>
      <c r="B2206" s="46" t="s">
        <v>2613</v>
      </c>
      <c r="C2206" s="264">
        <v>0.9</v>
      </c>
      <c r="D2206" s="264">
        <v>0.9</v>
      </c>
      <c r="E2206" s="264">
        <v>0.9</v>
      </c>
      <c r="F2206" s="264"/>
      <c r="G2206" s="264"/>
      <c r="H2206" s="264"/>
      <c r="I2206" s="264"/>
      <c r="J2206" s="264"/>
      <c r="K2206" s="264"/>
      <c r="L2206" s="264"/>
      <c r="M2206" s="264"/>
      <c r="N2206" s="263"/>
    </row>
    <row r="2207" hidden="1" spans="1:14">
      <c r="A2207" s="258" t="s">
        <v>2614</v>
      </c>
      <c r="B2207" s="46" t="s">
        <v>795</v>
      </c>
      <c r="C2207" s="264">
        <v>233.8</v>
      </c>
      <c r="D2207" s="264">
        <v>233.8</v>
      </c>
      <c r="E2207" s="264">
        <v>233.8</v>
      </c>
      <c r="F2207" s="264"/>
      <c r="G2207" s="264"/>
      <c r="H2207" s="264"/>
      <c r="I2207" s="264"/>
      <c r="J2207" s="264"/>
      <c r="K2207" s="264"/>
      <c r="L2207" s="264"/>
      <c r="M2207" s="264"/>
      <c r="N2207" s="263"/>
    </row>
    <row r="2208" hidden="1" spans="1:14">
      <c r="A2208" s="258"/>
      <c r="B2208" s="46" t="s">
        <v>2615</v>
      </c>
      <c r="C2208" s="264">
        <v>3</v>
      </c>
      <c r="D2208" s="264">
        <v>3</v>
      </c>
      <c r="E2208" s="264">
        <v>3</v>
      </c>
      <c r="F2208" s="264"/>
      <c r="G2208" s="264"/>
      <c r="H2208" s="264"/>
      <c r="I2208" s="264"/>
      <c r="J2208" s="264"/>
      <c r="K2208" s="264"/>
      <c r="L2208" s="264"/>
      <c r="M2208" s="264"/>
      <c r="N2208" s="263"/>
    </row>
    <row r="2209" hidden="1" spans="1:14">
      <c r="A2209" s="258"/>
      <c r="B2209" s="46" t="s">
        <v>2616</v>
      </c>
      <c r="C2209" s="264">
        <v>0</v>
      </c>
      <c r="D2209" s="264">
        <v>0</v>
      </c>
      <c r="E2209" s="264">
        <v>0</v>
      </c>
      <c r="F2209" s="264"/>
      <c r="G2209" s="264"/>
      <c r="H2209" s="264"/>
      <c r="I2209" s="264"/>
      <c r="J2209" s="264"/>
      <c r="K2209" s="264"/>
      <c r="L2209" s="264"/>
      <c r="M2209" s="264"/>
      <c r="N2209" s="263"/>
    </row>
    <row r="2210" hidden="1" spans="1:14">
      <c r="A2210" s="258"/>
      <c r="B2210" s="46" t="s">
        <v>2617</v>
      </c>
      <c r="C2210" s="264">
        <v>151</v>
      </c>
      <c r="D2210" s="264">
        <v>151</v>
      </c>
      <c r="E2210" s="264">
        <v>151</v>
      </c>
      <c r="F2210" s="264"/>
      <c r="G2210" s="264"/>
      <c r="H2210" s="264"/>
      <c r="I2210" s="264"/>
      <c r="J2210" s="264"/>
      <c r="K2210" s="264"/>
      <c r="L2210" s="264"/>
      <c r="M2210" s="264"/>
      <c r="N2210" s="263"/>
    </row>
    <row r="2211" hidden="1" spans="1:14">
      <c r="A2211" s="258"/>
      <c r="B2211" s="46" t="s">
        <v>2618</v>
      </c>
      <c r="C2211" s="264">
        <v>0.3</v>
      </c>
      <c r="D2211" s="264">
        <v>0.3</v>
      </c>
      <c r="E2211" s="264">
        <v>0.3</v>
      </c>
      <c r="F2211" s="264"/>
      <c r="G2211" s="264"/>
      <c r="H2211" s="264"/>
      <c r="I2211" s="264"/>
      <c r="J2211" s="264"/>
      <c r="K2211" s="264"/>
      <c r="L2211" s="264"/>
      <c r="M2211" s="264"/>
      <c r="N2211" s="263"/>
    </row>
    <row r="2212" hidden="1" spans="1:14">
      <c r="A2212" s="258"/>
      <c r="B2212" s="46" t="s">
        <v>2619</v>
      </c>
      <c r="C2212" s="264">
        <v>42.8</v>
      </c>
      <c r="D2212" s="264">
        <v>42.8</v>
      </c>
      <c r="E2212" s="264">
        <v>42.8</v>
      </c>
      <c r="F2212" s="264"/>
      <c r="G2212" s="264"/>
      <c r="H2212" s="264"/>
      <c r="I2212" s="264"/>
      <c r="J2212" s="264"/>
      <c r="K2212" s="264"/>
      <c r="L2212" s="264"/>
      <c r="M2212" s="264"/>
      <c r="N2212" s="263"/>
    </row>
    <row r="2213" hidden="1" spans="1:14">
      <c r="A2213" s="258"/>
      <c r="B2213" s="46" t="s">
        <v>2620</v>
      </c>
      <c r="C2213" s="264">
        <v>1</v>
      </c>
      <c r="D2213" s="264">
        <v>1</v>
      </c>
      <c r="E2213" s="264">
        <v>1</v>
      </c>
      <c r="F2213" s="264"/>
      <c r="G2213" s="264"/>
      <c r="H2213" s="264"/>
      <c r="I2213" s="264"/>
      <c r="J2213" s="264"/>
      <c r="K2213" s="264"/>
      <c r="L2213" s="264"/>
      <c r="M2213" s="264"/>
      <c r="N2213" s="263"/>
    </row>
    <row r="2214" hidden="1" spans="1:14">
      <c r="A2214" s="258"/>
      <c r="B2214" s="46" t="s">
        <v>862</v>
      </c>
      <c r="C2214" s="264">
        <v>8.1</v>
      </c>
      <c r="D2214" s="264">
        <v>8.1</v>
      </c>
      <c r="E2214" s="264">
        <v>8.1</v>
      </c>
      <c r="F2214" s="264"/>
      <c r="G2214" s="264"/>
      <c r="H2214" s="264"/>
      <c r="I2214" s="264"/>
      <c r="J2214" s="264"/>
      <c r="K2214" s="264"/>
      <c r="L2214" s="264"/>
      <c r="M2214" s="264"/>
      <c r="N2214" s="263"/>
    </row>
    <row r="2215" hidden="1" spans="1:14">
      <c r="A2215" s="258"/>
      <c r="B2215" s="46" t="s">
        <v>2621</v>
      </c>
      <c r="C2215" s="264">
        <v>18.1</v>
      </c>
      <c r="D2215" s="264">
        <v>18.1</v>
      </c>
      <c r="E2215" s="264">
        <v>18.1</v>
      </c>
      <c r="F2215" s="264"/>
      <c r="G2215" s="264"/>
      <c r="H2215" s="264"/>
      <c r="I2215" s="264"/>
      <c r="J2215" s="264"/>
      <c r="K2215" s="264"/>
      <c r="L2215" s="264"/>
      <c r="M2215" s="264"/>
      <c r="N2215" s="260"/>
    </row>
    <row r="2216" hidden="1" spans="1:14">
      <c r="A2216" s="258"/>
      <c r="B2216" s="46" t="s">
        <v>2622</v>
      </c>
      <c r="C2216" s="264">
        <v>9.5</v>
      </c>
      <c r="D2216" s="264">
        <v>9.5</v>
      </c>
      <c r="E2216" s="264">
        <v>9.5</v>
      </c>
      <c r="F2216" s="264"/>
      <c r="G2216" s="264"/>
      <c r="H2216" s="264"/>
      <c r="I2216" s="264"/>
      <c r="J2216" s="264"/>
      <c r="K2216" s="264"/>
      <c r="L2216" s="264"/>
      <c r="M2216" s="264"/>
      <c r="N2216" s="260"/>
    </row>
    <row r="2217" hidden="1" spans="1:14">
      <c r="A2217" s="258" t="s">
        <v>2623</v>
      </c>
      <c r="B2217" s="46" t="s">
        <v>796</v>
      </c>
      <c r="C2217" s="264">
        <v>106.4</v>
      </c>
      <c r="D2217" s="264">
        <v>106.4</v>
      </c>
      <c r="E2217" s="264">
        <v>106.4</v>
      </c>
      <c r="F2217" s="264"/>
      <c r="G2217" s="264"/>
      <c r="H2217" s="264"/>
      <c r="I2217" s="264"/>
      <c r="J2217" s="264"/>
      <c r="K2217" s="264"/>
      <c r="L2217" s="264"/>
      <c r="M2217" s="264"/>
      <c r="N2217" s="263"/>
    </row>
    <row r="2218" hidden="1" spans="1:14">
      <c r="A2218" s="258"/>
      <c r="B2218" s="46" t="s">
        <v>1275</v>
      </c>
      <c r="C2218" s="264">
        <v>0</v>
      </c>
      <c r="D2218" s="264">
        <v>0</v>
      </c>
      <c r="E2218" s="264">
        <v>0</v>
      </c>
      <c r="F2218" s="264"/>
      <c r="G2218" s="264"/>
      <c r="H2218" s="264"/>
      <c r="I2218" s="264"/>
      <c r="J2218" s="264"/>
      <c r="K2218" s="264"/>
      <c r="L2218" s="264"/>
      <c r="M2218" s="264"/>
      <c r="N2218" s="260"/>
    </row>
    <row r="2219" hidden="1" spans="1:14">
      <c r="A2219" s="258"/>
      <c r="B2219" s="46" t="s">
        <v>862</v>
      </c>
      <c r="C2219" s="264">
        <v>2.6</v>
      </c>
      <c r="D2219" s="264">
        <v>2.6</v>
      </c>
      <c r="E2219" s="264">
        <v>2.6</v>
      </c>
      <c r="F2219" s="264"/>
      <c r="G2219" s="264"/>
      <c r="H2219" s="264"/>
      <c r="I2219" s="264"/>
      <c r="J2219" s="264"/>
      <c r="K2219" s="264"/>
      <c r="L2219" s="264"/>
      <c r="M2219" s="264"/>
      <c r="N2219" s="260"/>
    </row>
    <row r="2220" hidden="1" spans="1:14">
      <c r="A2220" s="258"/>
      <c r="B2220" s="46" t="s">
        <v>1274</v>
      </c>
      <c r="C2220" s="264">
        <v>0.1</v>
      </c>
      <c r="D2220" s="264">
        <v>0.1</v>
      </c>
      <c r="E2220" s="264">
        <v>0.1</v>
      </c>
      <c r="F2220" s="264"/>
      <c r="G2220" s="264"/>
      <c r="H2220" s="264"/>
      <c r="I2220" s="264"/>
      <c r="J2220" s="264"/>
      <c r="K2220" s="264"/>
      <c r="L2220" s="264"/>
      <c r="M2220" s="264"/>
      <c r="N2220" s="260"/>
    </row>
    <row r="2221" hidden="1" spans="1:14">
      <c r="A2221" s="258"/>
      <c r="B2221" s="46" t="s">
        <v>1073</v>
      </c>
      <c r="C2221" s="264">
        <v>69.9</v>
      </c>
      <c r="D2221" s="264">
        <v>69.9</v>
      </c>
      <c r="E2221" s="264">
        <v>69.9</v>
      </c>
      <c r="F2221" s="264"/>
      <c r="G2221" s="264"/>
      <c r="H2221" s="264"/>
      <c r="I2221" s="264"/>
      <c r="J2221" s="264"/>
      <c r="K2221" s="264"/>
      <c r="L2221" s="264"/>
      <c r="M2221" s="264"/>
      <c r="N2221" s="260"/>
    </row>
    <row r="2222" hidden="1" spans="1:14">
      <c r="A2222" s="258"/>
      <c r="B2222" s="46" t="s">
        <v>1074</v>
      </c>
      <c r="C2222" s="264">
        <v>4.9</v>
      </c>
      <c r="D2222" s="264">
        <v>4.9</v>
      </c>
      <c r="E2222" s="264">
        <v>4.9</v>
      </c>
      <c r="F2222" s="264"/>
      <c r="G2222" s="264"/>
      <c r="H2222" s="264"/>
      <c r="I2222" s="264"/>
      <c r="J2222" s="264"/>
      <c r="K2222" s="264"/>
      <c r="L2222" s="264"/>
      <c r="M2222" s="264"/>
      <c r="N2222" s="260"/>
    </row>
    <row r="2223" hidden="1" spans="1:14">
      <c r="A2223" s="258"/>
      <c r="B2223" s="46" t="s">
        <v>1075</v>
      </c>
      <c r="C2223" s="264">
        <v>19.2</v>
      </c>
      <c r="D2223" s="264">
        <v>19.2</v>
      </c>
      <c r="E2223" s="264">
        <v>19.2</v>
      </c>
      <c r="F2223" s="264"/>
      <c r="G2223" s="264"/>
      <c r="H2223" s="264"/>
      <c r="I2223" s="264"/>
      <c r="J2223" s="264"/>
      <c r="K2223" s="264"/>
      <c r="L2223" s="264"/>
      <c r="M2223" s="264"/>
      <c r="N2223" s="260"/>
    </row>
    <row r="2224" hidden="1" spans="1:14">
      <c r="A2224" s="258"/>
      <c r="B2224" s="46" t="s">
        <v>1076</v>
      </c>
      <c r="C2224" s="264">
        <v>8.4</v>
      </c>
      <c r="D2224" s="264">
        <v>8.4</v>
      </c>
      <c r="E2224" s="264">
        <v>8.4</v>
      </c>
      <c r="F2224" s="264"/>
      <c r="G2224" s="264"/>
      <c r="H2224" s="264"/>
      <c r="I2224" s="264"/>
      <c r="J2224" s="264"/>
      <c r="K2224" s="264"/>
      <c r="L2224" s="264"/>
      <c r="M2224" s="264"/>
      <c r="N2224" s="260"/>
    </row>
    <row r="2225" hidden="1" spans="1:14">
      <c r="A2225" s="258"/>
      <c r="B2225" s="46" t="s">
        <v>1078</v>
      </c>
      <c r="C2225" s="264">
        <v>1.4</v>
      </c>
      <c r="D2225" s="264">
        <v>1.4</v>
      </c>
      <c r="E2225" s="264">
        <v>1.4</v>
      </c>
      <c r="F2225" s="264"/>
      <c r="G2225" s="264"/>
      <c r="H2225" s="264"/>
      <c r="I2225" s="264"/>
      <c r="J2225" s="264"/>
      <c r="K2225" s="264"/>
      <c r="L2225" s="264"/>
      <c r="M2225" s="264"/>
      <c r="N2225" s="260"/>
    </row>
    <row r="2226" hidden="1" spans="1:14">
      <c r="A2226" s="258" t="s">
        <v>2624</v>
      </c>
      <c r="B2226" s="46" t="s">
        <v>797</v>
      </c>
      <c r="C2226" s="264">
        <v>114.1</v>
      </c>
      <c r="D2226" s="264">
        <v>114.1</v>
      </c>
      <c r="E2226" s="264">
        <v>114.1</v>
      </c>
      <c r="F2226" s="264"/>
      <c r="G2226" s="264"/>
      <c r="H2226" s="264"/>
      <c r="I2226" s="264"/>
      <c r="J2226" s="264"/>
      <c r="K2226" s="264"/>
      <c r="L2226" s="264"/>
      <c r="M2226" s="264"/>
      <c r="N2226" s="263"/>
    </row>
    <row r="2227" hidden="1" spans="1:14">
      <c r="A2227" s="258"/>
      <c r="B2227" s="46" t="s">
        <v>1078</v>
      </c>
      <c r="C2227" s="264">
        <v>1.5</v>
      </c>
      <c r="D2227" s="264">
        <v>1.5</v>
      </c>
      <c r="E2227" s="264">
        <v>1.5</v>
      </c>
      <c r="F2227" s="264"/>
      <c r="G2227" s="264"/>
      <c r="H2227" s="264"/>
      <c r="I2227" s="264"/>
      <c r="J2227" s="264"/>
      <c r="K2227" s="264"/>
      <c r="L2227" s="264"/>
      <c r="M2227" s="264"/>
      <c r="N2227" s="263"/>
    </row>
    <row r="2228" hidden="1" spans="1:14">
      <c r="A2228" s="258"/>
      <c r="B2228" s="46" t="s">
        <v>862</v>
      </c>
      <c r="C2228" s="264">
        <v>2.9</v>
      </c>
      <c r="D2228" s="264">
        <v>2.9</v>
      </c>
      <c r="E2228" s="264">
        <v>2.9</v>
      </c>
      <c r="F2228" s="264"/>
      <c r="G2228" s="264"/>
      <c r="H2228" s="264"/>
      <c r="I2228" s="264"/>
      <c r="J2228" s="264"/>
      <c r="K2228" s="264"/>
      <c r="L2228" s="264"/>
      <c r="M2228" s="264"/>
      <c r="N2228" s="260"/>
    </row>
    <row r="2229" hidden="1" spans="1:14">
      <c r="A2229" s="258"/>
      <c r="B2229" s="46" t="s">
        <v>1076</v>
      </c>
      <c r="C2229" s="264">
        <v>9</v>
      </c>
      <c r="D2229" s="264">
        <v>9</v>
      </c>
      <c r="E2229" s="264">
        <v>9</v>
      </c>
      <c r="F2229" s="264"/>
      <c r="G2229" s="264"/>
      <c r="H2229" s="264"/>
      <c r="I2229" s="264"/>
      <c r="J2229" s="264"/>
      <c r="K2229" s="264"/>
      <c r="L2229" s="264"/>
      <c r="M2229" s="264"/>
      <c r="N2229" s="260"/>
    </row>
    <row r="2230" hidden="1" spans="1:14">
      <c r="A2230" s="258"/>
      <c r="B2230" s="46" t="s">
        <v>1073</v>
      </c>
      <c r="C2230" s="264">
        <v>75</v>
      </c>
      <c r="D2230" s="264">
        <v>75</v>
      </c>
      <c r="E2230" s="264">
        <v>75</v>
      </c>
      <c r="F2230" s="264"/>
      <c r="G2230" s="264"/>
      <c r="H2230" s="264"/>
      <c r="I2230" s="264"/>
      <c r="J2230" s="264"/>
      <c r="K2230" s="264"/>
      <c r="L2230" s="264"/>
      <c r="M2230" s="264"/>
      <c r="N2230" s="260"/>
    </row>
    <row r="2231" hidden="1" spans="1:14">
      <c r="A2231" s="258"/>
      <c r="B2231" s="46" t="s">
        <v>1274</v>
      </c>
      <c r="C2231" s="264">
        <v>0.1</v>
      </c>
      <c r="D2231" s="264">
        <v>0.1</v>
      </c>
      <c r="E2231" s="264">
        <v>0.1</v>
      </c>
      <c r="F2231" s="264"/>
      <c r="G2231" s="264"/>
      <c r="H2231" s="264"/>
      <c r="I2231" s="264"/>
      <c r="J2231" s="264"/>
      <c r="K2231" s="264"/>
      <c r="L2231" s="264"/>
      <c r="M2231" s="264"/>
      <c r="N2231" s="260"/>
    </row>
    <row r="2232" hidden="1" spans="1:14">
      <c r="A2232" s="258"/>
      <c r="B2232" s="46" t="s">
        <v>1075</v>
      </c>
      <c r="C2232" s="264">
        <v>20.7</v>
      </c>
      <c r="D2232" s="264">
        <v>20.7</v>
      </c>
      <c r="E2232" s="264">
        <v>20.7</v>
      </c>
      <c r="F2232" s="264"/>
      <c r="G2232" s="264"/>
      <c r="H2232" s="264"/>
      <c r="I2232" s="264"/>
      <c r="J2232" s="264"/>
      <c r="K2232" s="264"/>
      <c r="L2232" s="264"/>
      <c r="M2232" s="264"/>
      <c r="N2232" s="260"/>
    </row>
    <row r="2233" hidden="1" spans="1:14">
      <c r="A2233" s="258"/>
      <c r="B2233" s="46" t="s">
        <v>1074</v>
      </c>
      <c r="C2233" s="264">
        <v>4.9</v>
      </c>
      <c r="D2233" s="264">
        <v>4.9</v>
      </c>
      <c r="E2233" s="264">
        <v>4.9</v>
      </c>
      <c r="F2233" s="264"/>
      <c r="G2233" s="264"/>
      <c r="H2233" s="264"/>
      <c r="I2233" s="264"/>
      <c r="J2233" s="264"/>
      <c r="K2233" s="264"/>
      <c r="L2233" s="264"/>
      <c r="M2233" s="264"/>
      <c r="N2233" s="260"/>
    </row>
    <row r="2234" hidden="1" spans="1:14">
      <c r="A2234" s="258" t="s">
        <v>2625</v>
      </c>
      <c r="B2234" s="46" t="s">
        <v>799</v>
      </c>
      <c r="C2234" s="264">
        <v>778.7</v>
      </c>
      <c r="D2234" s="264">
        <v>778.7</v>
      </c>
      <c r="E2234" s="264">
        <v>778.7</v>
      </c>
      <c r="F2234" s="264"/>
      <c r="G2234" s="264"/>
      <c r="H2234" s="264"/>
      <c r="I2234" s="264"/>
      <c r="J2234" s="264"/>
      <c r="K2234" s="264"/>
      <c r="L2234" s="264"/>
      <c r="M2234" s="264"/>
      <c r="N2234" s="263"/>
    </row>
    <row r="2235" hidden="1" spans="1:14">
      <c r="A2235" s="258"/>
      <c r="B2235" s="46" t="s">
        <v>2626</v>
      </c>
      <c r="C2235" s="264">
        <v>8</v>
      </c>
      <c r="D2235" s="264">
        <v>8</v>
      </c>
      <c r="E2235" s="264">
        <v>8</v>
      </c>
      <c r="F2235" s="264"/>
      <c r="G2235" s="264"/>
      <c r="H2235" s="264"/>
      <c r="I2235" s="264"/>
      <c r="J2235" s="264"/>
      <c r="K2235" s="264"/>
      <c r="L2235" s="264"/>
      <c r="M2235" s="264"/>
      <c r="N2235" s="260"/>
    </row>
    <row r="2236" hidden="1" spans="1:14">
      <c r="A2236" s="258"/>
      <c r="B2236" s="46" t="s">
        <v>2627</v>
      </c>
      <c r="C2236" s="264">
        <v>53.2</v>
      </c>
      <c r="D2236" s="264">
        <v>53.2</v>
      </c>
      <c r="E2236" s="264">
        <v>53.2</v>
      </c>
      <c r="F2236" s="264"/>
      <c r="G2236" s="264"/>
      <c r="H2236" s="264"/>
      <c r="I2236" s="264"/>
      <c r="J2236" s="264"/>
      <c r="K2236" s="264"/>
      <c r="L2236" s="264"/>
      <c r="M2236" s="264"/>
      <c r="N2236" s="260"/>
    </row>
    <row r="2237" hidden="1" spans="1:14">
      <c r="A2237" s="258"/>
      <c r="B2237" s="46" t="s">
        <v>2628</v>
      </c>
      <c r="C2237" s="264">
        <v>130.6</v>
      </c>
      <c r="D2237" s="264">
        <v>130.6</v>
      </c>
      <c r="E2237" s="264">
        <v>130.6</v>
      </c>
      <c r="F2237" s="264"/>
      <c r="G2237" s="264"/>
      <c r="H2237" s="264"/>
      <c r="I2237" s="264"/>
      <c r="J2237" s="264"/>
      <c r="K2237" s="264"/>
      <c r="L2237" s="264"/>
      <c r="M2237" s="264"/>
      <c r="N2237" s="263"/>
    </row>
    <row r="2238" hidden="1" spans="1:14">
      <c r="A2238" s="258"/>
      <c r="B2238" s="46" t="s">
        <v>2629</v>
      </c>
      <c r="C2238" s="264">
        <v>0.8</v>
      </c>
      <c r="D2238" s="264">
        <v>0.8</v>
      </c>
      <c r="E2238" s="264">
        <v>0.8</v>
      </c>
      <c r="F2238" s="264"/>
      <c r="G2238" s="264"/>
      <c r="H2238" s="264"/>
      <c r="I2238" s="264"/>
      <c r="J2238" s="264"/>
      <c r="K2238" s="264"/>
      <c r="L2238" s="264"/>
      <c r="M2238" s="264"/>
      <c r="N2238" s="260"/>
    </row>
    <row r="2239" hidden="1" spans="1:14">
      <c r="A2239" s="258"/>
      <c r="B2239" s="46" t="s">
        <v>862</v>
      </c>
      <c r="C2239" s="264">
        <v>73.1</v>
      </c>
      <c r="D2239" s="264">
        <v>73.1</v>
      </c>
      <c r="E2239" s="264">
        <v>73.1</v>
      </c>
      <c r="F2239" s="264"/>
      <c r="G2239" s="264"/>
      <c r="H2239" s="264"/>
      <c r="I2239" s="264"/>
      <c r="J2239" s="264"/>
      <c r="K2239" s="264"/>
      <c r="L2239" s="264"/>
      <c r="M2239" s="264"/>
      <c r="N2239" s="260"/>
    </row>
    <row r="2240" hidden="1" spans="1:14">
      <c r="A2240" s="258"/>
      <c r="B2240" s="46" t="s">
        <v>2630</v>
      </c>
      <c r="C2240" s="264">
        <v>443.5</v>
      </c>
      <c r="D2240" s="264">
        <v>443.5</v>
      </c>
      <c r="E2240" s="264">
        <v>443.5</v>
      </c>
      <c r="F2240" s="264"/>
      <c r="G2240" s="264"/>
      <c r="H2240" s="264"/>
      <c r="I2240" s="264"/>
      <c r="J2240" s="264"/>
      <c r="K2240" s="264"/>
      <c r="L2240" s="264"/>
      <c r="M2240" s="264"/>
      <c r="N2240" s="260"/>
    </row>
    <row r="2241" hidden="1" spans="1:14">
      <c r="A2241" s="258"/>
      <c r="B2241" s="46" t="s">
        <v>2631</v>
      </c>
      <c r="C2241" s="264">
        <v>8.9</v>
      </c>
      <c r="D2241" s="264">
        <v>8.9</v>
      </c>
      <c r="E2241" s="264">
        <v>8.9</v>
      </c>
      <c r="F2241" s="264"/>
      <c r="G2241" s="264"/>
      <c r="H2241" s="264"/>
      <c r="I2241" s="264"/>
      <c r="J2241" s="264"/>
      <c r="K2241" s="264"/>
      <c r="L2241" s="264"/>
      <c r="M2241" s="264"/>
      <c r="N2241" s="260"/>
    </row>
    <row r="2242" hidden="1" spans="1:14">
      <c r="A2242" s="258"/>
      <c r="B2242" s="46" t="s">
        <v>2632</v>
      </c>
      <c r="C2242" s="264">
        <v>2.5</v>
      </c>
      <c r="D2242" s="264">
        <v>2.5</v>
      </c>
      <c r="E2242" s="264">
        <v>2.5</v>
      </c>
      <c r="F2242" s="264"/>
      <c r="G2242" s="264"/>
      <c r="H2242" s="264"/>
      <c r="I2242" s="264"/>
      <c r="J2242" s="264"/>
      <c r="K2242" s="264"/>
      <c r="L2242" s="264"/>
      <c r="M2242" s="264"/>
      <c r="N2242" s="260"/>
    </row>
    <row r="2243" hidden="1" spans="1:14">
      <c r="A2243" s="258"/>
      <c r="B2243" s="46" t="s">
        <v>2633</v>
      </c>
      <c r="C2243" s="264">
        <v>55.1</v>
      </c>
      <c r="D2243" s="264">
        <v>55.1</v>
      </c>
      <c r="E2243" s="264">
        <v>55.1</v>
      </c>
      <c r="F2243" s="264"/>
      <c r="G2243" s="264"/>
      <c r="H2243" s="264"/>
      <c r="I2243" s="264"/>
      <c r="J2243" s="264"/>
      <c r="K2243" s="264"/>
      <c r="L2243" s="264"/>
      <c r="M2243" s="264"/>
      <c r="N2243" s="263"/>
    </row>
    <row r="2244" hidden="1" spans="1:14">
      <c r="A2244" s="258"/>
      <c r="B2244" s="46" t="s">
        <v>2634</v>
      </c>
      <c r="C2244" s="264">
        <v>3</v>
      </c>
      <c r="D2244" s="264">
        <v>3</v>
      </c>
      <c r="E2244" s="264">
        <v>3</v>
      </c>
      <c r="F2244" s="264"/>
      <c r="G2244" s="264"/>
      <c r="H2244" s="264"/>
      <c r="I2244" s="264"/>
      <c r="J2244" s="264"/>
      <c r="K2244" s="264"/>
      <c r="L2244" s="264"/>
      <c r="M2244" s="264"/>
      <c r="N2244" s="260"/>
    </row>
    <row r="2245" hidden="1" spans="1:14">
      <c r="A2245" s="258" t="s">
        <v>2635</v>
      </c>
      <c r="B2245" s="46" t="s">
        <v>800</v>
      </c>
      <c r="C2245" s="264">
        <v>232.3</v>
      </c>
      <c r="D2245" s="264">
        <v>232.3</v>
      </c>
      <c r="E2245" s="264">
        <v>232.3</v>
      </c>
      <c r="F2245" s="264"/>
      <c r="G2245" s="264"/>
      <c r="H2245" s="264"/>
      <c r="I2245" s="264"/>
      <c r="J2245" s="264"/>
      <c r="K2245" s="264"/>
      <c r="L2245" s="264"/>
      <c r="M2245" s="264"/>
      <c r="N2245" s="263"/>
    </row>
    <row r="2246" hidden="1" spans="1:14">
      <c r="A2246" s="258"/>
      <c r="B2246" s="46" t="s">
        <v>2636</v>
      </c>
      <c r="C2246" s="264">
        <v>8.9</v>
      </c>
      <c r="D2246" s="264">
        <v>8.9</v>
      </c>
      <c r="E2246" s="264">
        <v>8.9</v>
      </c>
      <c r="F2246" s="264"/>
      <c r="G2246" s="264"/>
      <c r="H2246" s="264"/>
      <c r="I2246" s="264"/>
      <c r="J2246" s="264"/>
      <c r="K2246" s="264"/>
      <c r="L2246" s="264"/>
      <c r="M2246" s="264"/>
      <c r="N2246" s="260"/>
    </row>
    <row r="2247" hidden="1" spans="1:14">
      <c r="A2247" s="258"/>
      <c r="B2247" s="46" t="s">
        <v>862</v>
      </c>
      <c r="C2247" s="264">
        <v>22.2</v>
      </c>
      <c r="D2247" s="264">
        <v>22.2</v>
      </c>
      <c r="E2247" s="264">
        <v>22.2</v>
      </c>
      <c r="F2247" s="264"/>
      <c r="G2247" s="264"/>
      <c r="H2247" s="264"/>
      <c r="I2247" s="264"/>
      <c r="J2247" s="264"/>
      <c r="K2247" s="264"/>
      <c r="L2247" s="264"/>
      <c r="M2247" s="264"/>
      <c r="N2247" s="260"/>
    </row>
    <row r="2248" hidden="1" spans="1:14">
      <c r="A2248" s="258"/>
      <c r="B2248" s="46" t="s">
        <v>2637</v>
      </c>
      <c r="C2248" s="264">
        <v>42.2</v>
      </c>
      <c r="D2248" s="264">
        <v>42.2</v>
      </c>
      <c r="E2248" s="264">
        <v>42.2</v>
      </c>
      <c r="F2248" s="264"/>
      <c r="G2248" s="264"/>
      <c r="H2248" s="264"/>
      <c r="I2248" s="264"/>
      <c r="J2248" s="264"/>
      <c r="K2248" s="264"/>
      <c r="L2248" s="264"/>
      <c r="M2248" s="264"/>
      <c r="N2248" s="260"/>
    </row>
    <row r="2249" hidden="1" spans="1:14">
      <c r="A2249" s="258"/>
      <c r="B2249" s="46" t="s">
        <v>2638</v>
      </c>
      <c r="C2249" s="264">
        <v>2.8</v>
      </c>
      <c r="D2249" s="264">
        <v>2.8</v>
      </c>
      <c r="E2249" s="264">
        <v>2.8</v>
      </c>
      <c r="F2249" s="264"/>
      <c r="G2249" s="264"/>
      <c r="H2249" s="264"/>
      <c r="I2249" s="264"/>
      <c r="J2249" s="264"/>
      <c r="K2249" s="264"/>
      <c r="L2249" s="264"/>
      <c r="M2249" s="264"/>
      <c r="N2249" s="260"/>
    </row>
    <row r="2250" hidden="1" spans="1:14">
      <c r="A2250" s="258"/>
      <c r="B2250" s="46" t="s">
        <v>2639</v>
      </c>
      <c r="C2250" s="264">
        <v>137.7</v>
      </c>
      <c r="D2250" s="264">
        <v>137.7</v>
      </c>
      <c r="E2250" s="264">
        <v>137.7</v>
      </c>
      <c r="F2250" s="264"/>
      <c r="G2250" s="264"/>
      <c r="H2250" s="264"/>
      <c r="I2250" s="264"/>
      <c r="J2250" s="264"/>
      <c r="K2250" s="264"/>
      <c r="L2250" s="264"/>
      <c r="M2250" s="264"/>
      <c r="N2250" s="260"/>
    </row>
    <row r="2251" hidden="1" spans="1:14">
      <c r="A2251" s="258"/>
      <c r="B2251" s="46" t="s">
        <v>2640</v>
      </c>
      <c r="C2251" s="264">
        <v>0.2</v>
      </c>
      <c r="D2251" s="264">
        <v>0.2</v>
      </c>
      <c r="E2251" s="264">
        <v>0.2</v>
      </c>
      <c r="F2251" s="264"/>
      <c r="G2251" s="264"/>
      <c r="H2251" s="264"/>
      <c r="I2251" s="264"/>
      <c r="J2251" s="264"/>
      <c r="K2251" s="264"/>
      <c r="L2251" s="264"/>
      <c r="M2251" s="264"/>
      <c r="N2251" s="260"/>
    </row>
    <row r="2252" hidden="1" spans="1:14">
      <c r="A2252" s="258"/>
      <c r="B2252" s="46" t="s">
        <v>2641</v>
      </c>
      <c r="C2252" s="264">
        <v>0.8</v>
      </c>
      <c r="D2252" s="264">
        <v>0.8</v>
      </c>
      <c r="E2252" s="264">
        <v>0.8</v>
      </c>
      <c r="F2252" s="264"/>
      <c r="G2252" s="264"/>
      <c r="H2252" s="264"/>
      <c r="I2252" s="264"/>
      <c r="J2252" s="264"/>
      <c r="K2252" s="264"/>
      <c r="L2252" s="264"/>
      <c r="M2252" s="264"/>
      <c r="N2252" s="260"/>
    </row>
    <row r="2253" hidden="1" spans="1:14">
      <c r="A2253" s="258"/>
      <c r="B2253" s="46" t="s">
        <v>2642</v>
      </c>
      <c r="C2253" s="264">
        <v>16.5</v>
      </c>
      <c r="D2253" s="264">
        <v>16.5</v>
      </c>
      <c r="E2253" s="264">
        <v>16.5</v>
      </c>
      <c r="F2253" s="264"/>
      <c r="G2253" s="264"/>
      <c r="H2253" s="264"/>
      <c r="I2253" s="264"/>
      <c r="J2253" s="264"/>
      <c r="K2253" s="264"/>
      <c r="L2253" s="264"/>
      <c r="M2253" s="264"/>
      <c r="N2253" s="263"/>
    </row>
    <row r="2254" hidden="1" spans="1:14">
      <c r="A2254" s="258"/>
      <c r="B2254" s="46" t="s">
        <v>2643</v>
      </c>
      <c r="C2254" s="264">
        <v>1</v>
      </c>
      <c r="D2254" s="264">
        <v>1</v>
      </c>
      <c r="E2254" s="264">
        <v>1</v>
      </c>
      <c r="F2254" s="264"/>
      <c r="G2254" s="264"/>
      <c r="H2254" s="264"/>
      <c r="I2254" s="264"/>
      <c r="J2254" s="264"/>
      <c r="K2254" s="264"/>
      <c r="L2254" s="264"/>
      <c r="M2254" s="264"/>
      <c r="N2254" s="260"/>
    </row>
    <row r="2255" hidden="1" spans="1:14">
      <c r="A2255" s="258" t="s">
        <v>2644</v>
      </c>
      <c r="B2255" s="46" t="s">
        <v>801</v>
      </c>
      <c r="C2255" s="264">
        <v>111.2</v>
      </c>
      <c r="D2255" s="264">
        <v>111.2</v>
      </c>
      <c r="E2255" s="264">
        <v>111.2</v>
      </c>
      <c r="F2255" s="264"/>
      <c r="G2255" s="264"/>
      <c r="H2255" s="264"/>
      <c r="I2255" s="264"/>
      <c r="J2255" s="264"/>
      <c r="K2255" s="264"/>
      <c r="L2255" s="264"/>
      <c r="M2255" s="264"/>
      <c r="N2255" s="263"/>
    </row>
    <row r="2256" hidden="1" spans="1:14">
      <c r="A2256" s="258"/>
      <c r="B2256" s="46" t="s">
        <v>1078</v>
      </c>
      <c r="C2256" s="264">
        <v>1.5</v>
      </c>
      <c r="D2256" s="264">
        <v>1.5</v>
      </c>
      <c r="E2256" s="264">
        <v>1.5</v>
      </c>
      <c r="F2256" s="264"/>
      <c r="G2256" s="264"/>
      <c r="H2256" s="264"/>
      <c r="I2256" s="264"/>
      <c r="J2256" s="264"/>
      <c r="K2256" s="264"/>
      <c r="L2256" s="264"/>
      <c r="M2256" s="264"/>
      <c r="N2256" s="263"/>
    </row>
    <row r="2257" hidden="1" spans="1:14">
      <c r="A2257" s="258"/>
      <c r="B2257" s="46" t="s">
        <v>1076</v>
      </c>
      <c r="C2257" s="264">
        <v>8.8</v>
      </c>
      <c r="D2257" s="264">
        <v>8.8</v>
      </c>
      <c r="E2257" s="264">
        <v>8.8</v>
      </c>
      <c r="F2257" s="264"/>
      <c r="G2257" s="264"/>
      <c r="H2257" s="264"/>
      <c r="I2257" s="264"/>
      <c r="J2257" s="264"/>
      <c r="K2257" s="264"/>
      <c r="L2257" s="264"/>
      <c r="M2257" s="264"/>
      <c r="N2257" s="260"/>
    </row>
    <row r="2258" hidden="1" spans="1:14">
      <c r="A2258" s="258"/>
      <c r="B2258" s="46" t="s">
        <v>1274</v>
      </c>
      <c r="C2258" s="264">
        <v>0.1</v>
      </c>
      <c r="D2258" s="264">
        <v>0.1</v>
      </c>
      <c r="E2258" s="264">
        <v>0.1</v>
      </c>
      <c r="F2258" s="264"/>
      <c r="G2258" s="264"/>
      <c r="H2258" s="264"/>
      <c r="I2258" s="264"/>
      <c r="J2258" s="264"/>
      <c r="K2258" s="264"/>
      <c r="L2258" s="264"/>
      <c r="M2258" s="264"/>
      <c r="N2258" s="260"/>
    </row>
    <row r="2259" hidden="1" spans="1:14">
      <c r="A2259" s="258"/>
      <c r="B2259" s="46" t="s">
        <v>1073</v>
      </c>
      <c r="C2259" s="264">
        <v>73.2</v>
      </c>
      <c r="D2259" s="264">
        <v>73.2</v>
      </c>
      <c r="E2259" s="264">
        <v>73.2</v>
      </c>
      <c r="F2259" s="264"/>
      <c r="G2259" s="264"/>
      <c r="H2259" s="264"/>
      <c r="I2259" s="264"/>
      <c r="J2259" s="264"/>
      <c r="K2259" s="264"/>
      <c r="L2259" s="264"/>
      <c r="M2259" s="264"/>
      <c r="N2259" s="260"/>
    </row>
    <row r="2260" hidden="1" spans="1:14">
      <c r="A2260" s="258"/>
      <c r="B2260" s="46" t="s">
        <v>1075</v>
      </c>
      <c r="C2260" s="264">
        <v>20.2</v>
      </c>
      <c r="D2260" s="264">
        <v>20.2</v>
      </c>
      <c r="E2260" s="264">
        <v>20.2</v>
      </c>
      <c r="F2260" s="264"/>
      <c r="G2260" s="264"/>
      <c r="H2260" s="264"/>
      <c r="I2260" s="264"/>
      <c r="J2260" s="264"/>
      <c r="K2260" s="264"/>
      <c r="L2260" s="264"/>
      <c r="M2260" s="264"/>
      <c r="N2260" s="260"/>
    </row>
    <row r="2261" hidden="1" spans="1:14">
      <c r="A2261" s="258"/>
      <c r="B2261" s="46" t="s">
        <v>1074</v>
      </c>
      <c r="C2261" s="264">
        <v>4.9</v>
      </c>
      <c r="D2261" s="264">
        <v>4.9</v>
      </c>
      <c r="E2261" s="264">
        <v>4.9</v>
      </c>
      <c r="F2261" s="264"/>
      <c r="G2261" s="264"/>
      <c r="H2261" s="264"/>
      <c r="I2261" s="264"/>
      <c r="J2261" s="264"/>
      <c r="K2261" s="264"/>
      <c r="L2261" s="264"/>
      <c r="M2261" s="264"/>
      <c r="N2261" s="260"/>
    </row>
    <row r="2262" hidden="1" spans="1:14">
      <c r="A2262" s="258"/>
      <c r="B2262" s="46" t="s">
        <v>862</v>
      </c>
      <c r="C2262" s="264">
        <v>2.6</v>
      </c>
      <c r="D2262" s="264">
        <v>2.6</v>
      </c>
      <c r="E2262" s="264">
        <v>2.6</v>
      </c>
      <c r="F2262" s="264"/>
      <c r="G2262" s="264"/>
      <c r="H2262" s="264"/>
      <c r="I2262" s="264"/>
      <c r="J2262" s="264"/>
      <c r="K2262" s="264"/>
      <c r="L2262" s="264"/>
      <c r="M2262" s="264"/>
      <c r="N2262" s="260"/>
    </row>
    <row r="2263" hidden="1" spans="1:14">
      <c r="A2263" s="258" t="s">
        <v>2645</v>
      </c>
      <c r="B2263" s="46" t="s">
        <v>802</v>
      </c>
      <c r="C2263" s="264">
        <v>95.5</v>
      </c>
      <c r="D2263" s="264">
        <v>95.5</v>
      </c>
      <c r="E2263" s="264">
        <v>95.5</v>
      </c>
      <c r="F2263" s="264"/>
      <c r="G2263" s="264"/>
      <c r="H2263" s="264"/>
      <c r="I2263" s="264"/>
      <c r="J2263" s="264"/>
      <c r="K2263" s="264"/>
      <c r="L2263" s="264"/>
      <c r="M2263" s="264"/>
      <c r="N2263" s="263"/>
    </row>
    <row r="2264" hidden="1" spans="1:14">
      <c r="A2264" s="258"/>
      <c r="B2264" s="46" t="s">
        <v>1073</v>
      </c>
      <c r="C2264" s="264">
        <v>60.3</v>
      </c>
      <c r="D2264" s="264">
        <v>60.3</v>
      </c>
      <c r="E2264" s="264">
        <v>60.3</v>
      </c>
      <c r="F2264" s="264"/>
      <c r="G2264" s="264"/>
      <c r="H2264" s="264"/>
      <c r="I2264" s="264"/>
      <c r="J2264" s="264"/>
      <c r="K2264" s="264"/>
      <c r="L2264" s="264"/>
      <c r="M2264" s="264"/>
      <c r="N2264" s="260"/>
    </row>
    <row r="2265" hidden="1" spans="1:14">
      <c r="A2265" s="258"/>
      <c r="B2265" s="46" t="s">
        <v>1078</v>
      </c>
      <c r="C2265" s="264">
        <v>1.2</v>
      </c>
      <c r="D2265" s="264">
        <v>1.2</v>
      </c>
      <c r="E2265" s="264">
        <v>1.2</v>
      </c>
      <c r="F2265" s="264"/>
      <c r="G2265" s="264"/>
      <c r="H2265" s="264"/>
      <c r="I2265" s="264"/>
      <c r="J2265" s="264"/>
      <c r="K2265" s="264"/>
      <c r="L2265" s="264"/>
      <c r="M2265" s="264"/>
      <c r="N2265" s="260"/>
    </row>
    <row r="2266" hidden="1" spans="1:14">
      <c r="A2266" s="258"/>
      <c r="B2266" s="46" t="s">
        <v>1274</v>
      </c>
      <c r="C2266" s="264">
        <v>0.2</v>
      </c>
      <c r="D2266" s="264">
        <v>0.2</v>
      </c>
      <c r="E2266" s="264">
        <v>0.2</v>
      </c>
      <c r="F2266" s="264"/>
      <c r="G2266" s="264"/>
      <c r="H2266" s="264"/>
      <c r="I2266" s="264"/>
      <c r="J2266" s="264"/>
      <c r="K2266" s="264"/>
      <c r="L2266" s="264"/>
      <c r="M2266" s="264"/>
      <c r="N2266" s="260"/>
    </row>
    <row r="2267" hidden="1" spans="1:14">
      <c r="A2267" s="258"/>
      <c r="B2267" s="46" t="s">
        <v>1074</v>
      </c>
      <c r="C2267" s="264">
        <v>4.1</v>
      </c>
      <c r="D2267" s="264">
        <v>4.1</v>
      </c>
      <c r="E2267" s="264">
        <v>4.1</v>
      </c>
      <c r="F2267" s="264"/>
      <c r="G2267" s="264"/>
      <c r="H2267" s="264"/>
      <c r="I2267" s="264"/>
      <c r="J2267" s="264"/>
      <c r="K2267" s="264"/>
      <c r="L2267" s="264"/>
      <c r="M2267" s="264"/>
      <c r="N2267" s="260"/>
    </row>
    <row r="2268" hidden="1" spans="1:14">
      <c r="A2268" s="258"/>
      <c r="B2268" s="46" t="s">
        <v>1076</v>
      </c>
      <c r="C2268" s="264">
        <v>7.2</v>
      </c>
      <c r="D2268" s="264">
        <v>7.2</v>
      </c>
      <c r="E2268" s="264">
        <v>7.2</v>
      </c>
      <c r="F2268" s="264"/>
      <c r="G2268" s="264"/>
      <c r="H2268" s="264"/>
      <c r="I2268" s="264"/>
      <c r="J2268" s="264"/>
      <c r="K2268" s="264"/>
      <c r="L2268" s="264"/>
      <c r="M2268" s="264"/>
      <c r="N2268" s="260"/>
    </row>
    <row r="2269" hidden="1" spans="1:14">
      <c r="A2269" s="258"/>
      <c r="B2269" s="46" t="s">
        <v>1075</v>
      </c>
      <c r="C2269" s="264">
        <v>17.3</v>
      </c>
      <c r="D2269" s="264">
        <v>17.3</v>
      </c>
      <c r="E2269" s="264">
        <v>17.3</v>
      </c>
      <c r="F2269" s="264"/>
      <c r="G2269" s="264"/>
      <c r="H2269" s="264"/>
      <c r="I2269" s="264"/>
      <c r="J2269" s="264"/>
      <c r="K2269" s="264"/>
      <c r="L2269" s="264"/>
      <c r="M2269" s="264"/>
      <c r="N2269" s="263"/>
    </row>
    <row r="2270" hidden="1" spans="1:14">
      <c r="A2270" s="258"/>
      <c r="B2270" s="46" t="s">
        <v>862</v>
      </c>
      <c r="C2270" s="264">
        <v>5.2</v>
      </c>
      <c r="D2270" s="264">
        <v>5.2</v>
      </c>
      <c r="E2270" s="264">
        <v>5.2</v>
      </c>
      <c r="F2270" s="264"/>
      <c r="G2270" s="264"/>
      <c r="H2270" s="264"/>
      <c r="I2270" s="264"/>
      <c r="J2270" s="264"/>
      <c r="K2270" s="264"/>
      <c r="L2270" s="264"/>
      <c r="M2270" s="264"/>
      <c r="N2270" s="260"/>
    </row>
    <row r="2271" hidden="1" spans="1:14">
      <c r="A2271" s="258" t="s">
        <v>2646</v>
      </c>
      <c r="B2271" s="46" t="s">
        <v>804</v>
      </c>
      <c r="C2271" s="264">
        <v>1249</v>
      </c>
      <c r="D2271" s="264">
        <v>1249</v>
      </c>
      <c r="E2271" s="264">
        <v>1249</v>
      </c>
      <c r="F2271" s="264"/>
      <c r="G2271" s="264"/>
      <c r="H2271" s="264"/>
      <c r="I2271" s="264"/>
      <c r="J2271" s="264"/>
      <c r="K2271" s="264"/>
      <c r="L2271" s="264"/>
      <c r="M2271" s="264"/>
      <c r="N2271" s="263"/>
    </row>
    <row r="2272" hidden="1" spans="1:14">
      <c r="A2272" s="258"/>
      <c r="B2272" s="46" t="s">
        <v>2647</v>
      </c>
      <c r="C2272" s="264">
        <v>1.3</v>
      </c>
      <c r="D2272" s="264">
        <v>1.3</v>
      </c>
      <c r="E2272" s="264">
        <v>1.3</v>
      </c>
      <c r="F2272" s="264"/>
      <c r="G2272" s="264"/>
      <c r="H2272" s="264"/>
      <c r="I2272" s="264"/>
      <c r="J2272" s="264"/>
      <c r="K2272" s="264"/>
      <c r="L2272" s="264"/>
      <c r="M2272" s="264"/>
      <c r="N2272" s="260"/>
    </row>
    <row r="2273" hidden="1" spans="1:14">
      <c r="A2273" s="258"/>
      <c r="B2273" s="46" t="s">
        <v>862</v>
      </c>
      <c r="C2273" s="264">
        <v>182.9</v>
      </c>
      <c r="D2273" s="264">
        <v>182.9</v>
      </c>
      <c r="E2273" s="264">
        <v>182.9</v>
      </c>
      <c r="F2273" s="264"/>
      <c r="G2273" s="264"/>
      <c r="H2273" s="264"/>
      <c r="I2273" s="264"/>
      <c r="J2273" s="264"/>
      <c r="K2273" s="264"/>
      <c r="L2273" s="264"/>
      <c r="M2273" s="264"/>
      <c r="N2273" s="260"/>
    </row>
    <row r="2274" hidden="1" spans="1:14">
      <c r="A2274" s="258"/>
      <c r="B2274" s="46" t="s">
        <v>2648</v>
      </c>
      <c r="C2274" s="264">
        <v>78</v>
      </c>
      <c r="D2274" s="264">
        <v>78</v>
      </c>
      <c r="E2274" s="264">
        <v>78</v>
      </c>
      <c r="F2274" s="264"/>
      <c r="G2274" s="264"/>
      <c r="H2274" s="264"/>
      <c r="I2274" s="264"/>
      <c r="J2274" s="264"/>
      <c r="K2274" s="264"/>
      <c r="L2274" s="264"/>
      <c r="M2274" s="264"/>
      <c r="N2274" s="260"/>
    </row>
    <row r="2275" hidden="1" spans="1:14">
      <c r="A2275" s="258"/>
      <c r="B2275" s="46" t="s">
        <v>2649</v>
      </c>
      <c r="C2275" s="264">
        <v>213.2</v>
      </c>
      <c r="D2275" s="264">
        <v>213.2</v>
      </c>
      <c r="E2275" s="264">
        <v>213.2</v>
      </c>
      <c r="F2275" s="264"/>
      <c r="G2275" s="264"/>
      <c r="H2275" s="264"/>
      <c r="I2275" s="264"/>
      <c r="J2275" s="264"/>
      <c r="K2275" s="264"/>
      <c r="L2275" s="264"/>
      <c r="M2275" s="264"/>
      <c r="N2275" s="260"/>
    </row>
    <row r="2276" hidden="1" spans="1:14">
      <c r="A2276" s="258"/>
      <c r="B2276" s="46" t="s">
        <v>2650</v>
      </c>
      <c r="C2276" s="264">
        <v>650.1</v>
      </c>
      <c r="D2276" s="264">
        <v>650.1</v>
      </c>
      <c r="E2276" s="264">
        <v>650.1</v>
      </c>
      <c r="F2276" s="264"/>
      <c r="G2276" s="264"/>
      <c r="H2276" s="264"/>
      <c r="I2276" s="264"/>
      <c r="J2276" s="264"/>
      <c r="K2276" s="264"/>
      <c r="L2276" s="264"/>
      <c r="M2276" s="264"/>
      <c r="N2276" s="260"/>
    </row>
    <row r="2277" hidden="1" spans="1:14">
      <c r="A2277" s="258"/>
      <c r="B2277" s="46" t="s">
        <v>2651</v>
      </c>
      <c r="C2277" s="264">
        <v>12.2</v>
      </c>
      <c r="D2277" s="264">
        <v>12.2</v>
      </c>
      <c r="E2277" s="264">
        <v>12.2</v>
      </c>
      <c r="F2277" s="264"/>
      <c r="G2277" s="264"/>
      <c r="H2277" s="264"/>
      <c r="I2277" s="264"/>
      <c r="J2277" s="264"/>
      <c r="K2277" s="264"/>
      <c r="L2277" s="264"/>
      <c r="M2277" s="264"/>
      <c r="N2277" s="260"/>
    </row>
    <row r="2278" hidden="1" spans="1:14">
      <c r="A2278" s="258"/>
      <c r="B2278" s="46" t="s">
        <v>2652</v>
      </c>
      <c r="C2278" s="264">
        <v>13</v>
      </c>
      <c r="D2278" s="264">
        <v>13</v>
      </c>
      <c r="E2278" s="264">
        <v>13</v>
      </c>
      <c r="F2278" s="264"/>
      <c r="G2278" s="264"/>
      <c r="H2278" s="264"/>
      <c r="I2278" s="264"/>
      <c r="J2278" s="264"/>
      <c r="K2278" s="264"/>
      <c r="L2278" s="264"/>
      <c r="M2278" s="264"/>
      <c r="N2278" s="260"/>
    </row>
    <row r="2279" hidden="1" spans="1:14">
      <c r="A2279" s="258"/>
      <c r="B2279" s="46" t="s">
        <v>2653</v>
      </c>
      <c r="C2279" s="264">
        <v>6.2</v>
      </c>
      <c r="D2279" s="264">
        <v>6.2</v>
      </c>
      <c r="E2279" s="264">
        <v>6.2</v>
      </c>
      <c r="F2279" s="264"/>
      <c r="G2279" s="264"/>
      <c r="H2279" s="264"/>
      <c r="I2279" s="264"/>
      <c r="J2279" s="264"/>
      <c r="K2279" s="264"/>
      <c r="L2279" s="264"/>
      <c r="M2279" s="264"/>
      <c r="N2279" s="260"/>
    </row>
    <row r="2280" hidden="1" spans="1:14">
      <c r="A2280" s="258"/>
      <c r="B2280" s="46" t="s">
        <v>2654</v>
      </c>
      <c r="C2280" s="264">
        <v>8</v>
      </c>
      <c r="D2280" s="264">
        <v>8</v>
      </c>
      <c r="E2280" s="264">
        <v>8</v>
      </c>
      <c r="F2280" s="264"/>
      <c r="G2280" s="264"/>
      <c r="H2280" s="264"/>
      <c r="I2280" s="264"/>
      <c r="J2280" s="264"/>
      <c r="K2280" s="264"/>
      <c r="L2280" s="264"/>
      <c r="M2280" s="264"/>
      <c r="N2280" s="263"/>
    </row>
    <row r="2281" hidden="1" spans="1:14">
      <c r="A2281" s="258"/>
      <c r="B2281" s="46" t="s">
        <v>2655</v>
      </c>
      <c r="C2281" s="264">
        <v>84.2</v>
      </c>
      <c r="D2281" s="264">
        <v>84.2</v>
      </c>
      <c r="E2281" s="264">
        <v>84.2</v>
      </c>
      <c r="F2281" s="264"/>
      <c r="G2281" s="264"/>
      <c r="H2281" s="264"/>
      <c r="I2281" s="264"/>
      <c r="J2281" s="264"/>
      <c r="K2281" s="264"/>
      <c r="L2281" s="264"/>
      <c r="M2281" s="264"/>
      <c r="N2281" s="263"/>
    </row>
    <row r="2282" hidden="1" spans="1:14">
      <c r="A2282" s="258" t="s">
        <v>2656</v>
      </c>
      <c r="B2282" s="46" t="s">
        <v>805</v>
      </c>
      <c r="C2282" s="264">
        <v>220</v>
      </c>
      <c r="D2282" s="264">
        <v>220</v>
      </c>
      <c r="E2282" s="264">
        <v>220</v>
      </c>
      <c r="F2282" s="264"/>
      <c r="G2282" s="264"/>
      <c r="H2282" s="264"/>
      <c r="I2282" s="264"/>
      <c r="J2282" s="264"/>
      <c r="K2282" s="264"/>
      <c r="L2282" s="264"/>
      <c r="M2282" s="264"/>
      <c r="N2282" s="263"/>
    </row>
    <row r="2283" hidden="1" spans="1:14">
      <c r="A2283" s="258"/>
      <c r="B2283" s="46" t="s">
        <v>2657</v>
      </c>
      <c r="C2283" s="264">
        <v>40.2</v>
      </c>
      <c r="D2283" s="264">
        <v>40.2</v>
      </c>
      <c r="E2283" s="264">
        <v>40.2</v>
      </c>
      <c r="F2283" s="264"/>
      <c r="G2283" s="264"/>
      <c r="H2283" s="264"/>
      <c r="I2283" s="264"/>
      <c r="J2283" s="264"/>
      <c r="K2283" s="264"/>
      <c r="L2283" s="264"/>
      <c r="M2283" s="264"/>
      <c r="N2283" s="263"/>
    </row>
    <row r="2284" hidden="1" spans="1:14">
      <c r="A2284" s="258"/>
      <c r="B2284" s="46" t="s">
        <v>2658</v>
      </c>
      <c r="C2284" s="264">
        <v>2.5</v>
      </c>
      <c r="D2284" s="264">
        <v>2.5</v>
      </c>
      <c r="E2284" s="264">
        <v>2.5</v>
      </c>
      <c r="F2284" s="264"/>
      <c r="G2284" s="264"/>
      <c r="H2284" s="264"/>
      <c r="I2284" s="264"/>
      <c r="J2284" s="264"/>
      <c r="K2284" s="264"/>
      <c r="L2284" s="264"/>
      <c r="M2284" s="264"/>
      <c r="N2284" s="263"/>
    </row>
    <row r="2285" hidden="1" spans="1:14">
      <c r="A2285" s="258"/>
      <c r="B2285" s="46" t="s">
        <v>2659</v>
      </c>
      <c r="C2285" s="264">
        <v>2</v>
      </c>
      <c r="D2285" s="264">
        <v>2</v>
      </c>
      <c r="E2285" s="264">
        <v>2</v>
      </c>
      <c r="F2285" s="264"/>
      <c r="G2285" s="264"/>
      <c r="H2285" s="264"/>
      <c r="I2285" s="264"/>
      <c r="J2285" s="264"/>
      <c r="K2285" s="264"/>
      <c r="L2285" s="264"/>
      <c r="M2285" s="264"/>
      <c r="N2285" s="263"/>
    </row>
    <row r="2286" hidden="1" spans="1:14">
      <c r="A2286" s="258"/>
      <c r="B2286" s="46" t="s">
        <v>2660</v>
      </c>
      <c r="C2286" s="264">
        <v>0.9</v>
      </c>
      <c r="D2286" s="264">
        <v>0.9</v>
      </c>
      <c r="E2286" s="264">
        <v>0.9</v>
      </c>
      <c r="F2286" s="264"/>
      <c r="G2286" s="264"/>
      <c r="H2286" s="264"/>
      <c r="I2286" s="264"/>
      <c r="J2286" s="264"/>
      <c r="K2286" s="264"/>
      <c r="L2286" s="264"/>
      <c r="M2286" s="264"/>
      <c r="N2286" s="263"/>
    </row>
    <row r="2287" hidden="1" spans="1:14">
      <c r="A2287" s="258"/>
      <c r="B2287" s="46" t="s">
        <v>2661</v>
      </c>
      <c r="C2287" s="264">
        <v>8.1</v>
      </c>
      <c r="D2287" s="264">
        <v>8.1</v>
      </c>
      <c r="E2287" s="264">
        <v>8.1</v>
      </c>
      <c r="F2287" s="264"/>
      <c r="G2287" s="264"/>
      <c r="H2287" s="264"/>
      <c r="I2287" s="264"/>
      <c r="J2287" s="264"/>
      <c r="K2287" s="264"/>
      <c r="L2287" s="264"/>
      <c r="M2287" s="264"/>
      <c r="N2287" s="263"/>
    </row>
    <row r="2288" hidden="1" spans="1:14">
      <c r="A2288" s="258"/>
      <c r="B2288" s="46" t="s">
        <v>2662</v>
      </c>
      <c r="C2288" s="264">
        <v>125.6</v>
      </c>
      <c r="D2288" s="264">
        <v>125.6</v>
      </c>
      <c r="E2288" s="264">
        <v>125.6</v>
      </c>
      <c r="F2288" s="264"/>
      <c r="G2288" s="264"/>
      <c r="H2288" s="264"/>
      <c r="I2288" s="264"/>
      <c r="J2288" s="264"/>
      <c r="K2288" s="264"/>
      <c r="L2288" s="264"/>
      <c r="M2288" s="264"/>
      <c r="N2288" s="263"/>
    </row>
    <row r="2289" hidden="1" spans="1:14">
      <c r="A2289" s="258"/>
      <c r="B2289" s="46" t="s">
        <v>2663</v>
      </c>
      <c r="C2289" s="264">
        <v>0.3</v>
      </c>
      <c r="D2289" s="264">
        <v>0.3</v>
      </c>
      <c r="E2289" s="264">
        <v>0.3</v>
      </c>
      <c r="F2289" s="264"/>
      <c r="G2289" s="264"/>
      <c r="H2289" s="264"/>
      <c r="I2289" s="264"/>
      <c r="J2289" s="264"/>
      <c r="K2289" s="264"/>
      <c r="L2289" s="264"/>
      <c r="M2289" s="264"/>
      <c r="N2289" s="263"/>
    </row>
    <row r="2290" hidden="1" spans="1:14">
      <c r="A2290" s="258"/>
      <c r="B2290" s="46" t="s">
        <v>862</v>
      </c>
      <c r="C2290" s="264">
        <v>25.4</v>
      </c>
      <c r="D2290" s="264">
        <v>25.4</v>
      </c>
      <c r="E2290" s="264">
        <v>25.4</v>
      </c>
      <c r="F2290" s="264"/>
      <c r="G2290" s="264"/>
      <c r="H2290" s="264"/>
      <c r="I2290" s="264"/>
      <c r="J2290" s="264"/>
      <c r="K2290" s="264"/>
      <c r="L2290" s="264"/>
      <c r="M2290" s="264"/>
      <c r="N2290" s="263"/>
    </row>
    <row r="2291" hidden="1" spans="1:14">
      <c r="A2291" s="258"/>
      <c r="B2291" s="46" t="s">
        <v>2664</v>
      </c>
      <c r="C2291" s="264">
        <v>15.1</v>
      </c>
      <c r="D2291" s="264">
        <v>15.1</v>
      </c>
      <c r="E2291" s="264">
        <v>15.1</v>
      </c>
      <c r="F2291" s="264"/>
      <c r="G2291" s="264"/>
      <c r="H2291" s="264"/>
      <c r="I2291" s="264"/>
      <c r="J2291" s="264"/>
      <c r="K2291" s="264"/>
      <c r="L2291" s="264"/>
      <c r="M2291" s="264"/>
      <c r="N2291" s="263"/>
    </row>
    <row r="2292" hidden="1" spans="1:14">
      <c r="A2292" s="258" t="s">
        <v>2665</v>
      </c>
      <c r="B2292" s="46" t="s">
        <v>806</v>
      </c>
      <c r="C2292" s="264">
        <v>343.6</v>
      </c>
      <c r="D2292" s="264">
        <v>343.6</v>
      </c>
      <c r="E2292" s="264">
        <v>343.6</v>
      </c>
      <c r="F2292" s="264"/>
      <c r="G2292" s="264"/>
      <c r="H2292" s="264"/>
      <c r="I2292" s="264"/>
      <c r="J2292" s="264"/>
      <c r="K2292" s="264"/>
      <c r="L2292" s="264"/>
      <c r="M2292" s="264"/>
      <c r="N2292" s="263"/>
    </row>
    <row r="2293" hidden="1" spans="1:14">
      <c r="A2293" s="258"/>
      <c r="B2293" s="46" t="s">
        <v>2666</v>
      </c>
      <c r="C2293" s="264">
        <v>230</v>
      </c>
      <c r="D2293" s="264">
        <v>230</v>
      </c>
      <c r="E2293" s="264">
        <v>230</v>
      </c>
      <c r="F2293" s="264"/>
      <c r="G2293" s="264"/>
      <c r="H2293" s="264"/>
      <c r="I2293" s="264"/>
      <c r="J2293" s="264"/>
      <c r="K2293" s="264"/>
      <c r="L2293" s="264"/>
      <c r="M2293" s="264"/>
      <c r="N2293" s="263"/>
    </row>
    <row r="2294" hidden="1" spans="1:14">
      <c r="A2294" s="258"/>
      <c r="B2294" s="46" t="s">
        <v>2667</v>
      </c>
      <c r="C2294" s="264">
        <v>27.6</v>
      </c>
      <c r="D2294" s="264">
        <v>27.6</v>
      </c>
      <c r="E2294" s="264">
        <v>27.6</v>
      </c>
      <c r="F2294" s="264"/>
      <c r="G2294" s="264"/>
      <c r="H2294" s="264"/>
      <c r="I2294" s="264"/>
      <c r="J2294" s="264"/>
      <c r="K2294" s="264"/>
      <c r="L2294" s="264"/>
      <c r="M2294" s="264"/>
      <c r="N2294" s="263"/>
    </row>
    <row r="2295" hidden="1" spans="1:14">
      <c r="A2295" s="258"/>
      <c r="B2295" s="46" t="s">
        <v>2668</v>
      </c>
      <c r="C2295" s="264">
        <v>0.1</v>
      </c>
      <c r="D2295" s="264">
        <v>0.1</v>
      </c>
      <c r="E2295" s="264">
        <v>0.1</v>
      </c>
      <c r="F2295" s="264"/>
      <c r="G2295" s="264"/>
      <c r="H2295" s="264"/>
      <c r="I2295" s="264"/>
      <c r="J2295" s="264"/>
      <c r="K2295" s="264"/>
      <c r="L2295" s="264"/>
      <c r="M2295" s="264"/>
      <c r="N2295" s="263"/>
    </row>
    <row r="2296" hidden="1" spans="1:14">
      <c r="A2296" s="258"/>
      <c r="B2296" s="46" t="s">
        <v>2669</v>
      </c>
      <c r="C2296" s="264">
        <v>14.6</v>
      </c>
      <c r="D2296" s="264">
        <v>14.6</v>
      </c>
      <c r="E2296" s="264">
        <v>14.6</v>
      </c>
      <c r="F2296" s="264"/>
      <c r="G2296" s="264"/>
      <c r="H2296" s="264"/>
      <c r="I2296" s="264"/>
      <c r="J2296" s="264"/>
      <c r="K2296" s="264"/>
      <c r="L2296" s="264"/>
      <c r="M2296" s="264"/>
      <c r="N2296" s="260"/>
    </row>
    <row r="2297" hidden="1" spans="1:14">
      <c r="A2297" s="258"/>
      <c r="B2297" s="46" t="s">
        <v>2670</v>
      </c>
      <c r="C2297" s="264">
        <v>0</v>
      </c>
      <c r="D2297" s="264">
        <v>0</v>
      </c>
      <c r="E2297" s="264">
        <v>0</v>
      </c>
      <c r="F2297" s="264"/>
      <c r="G2297" s="264"/>
      <c r="H2297" s="264"/>
      <c r="I2297" s="264"/>
      <c r="J2297" s="264"/>
      <c r="K2297" s="264"/>
      <c r="L2297" s="264"/>
      <c r="M2297" s="264"/>
      <c r="N2297" s="260"/>
    </row>
    <row r="2298" hidden="1" spans="1:14">
      <c r="A2298" s="258"/>
      <c r="B2298" s="46" t="s">
        <v>2671</v>
      </c>
      <c r="C2298" s="264">
        <v>4.6</v>
      </c>
      <c r="D2298" s="264">
        <v>4.6</v>
      </c>
      <c r="E2298" s="264">
        <v>4.6</v>
      </c>
      <c r="F2298" s="264"/>
      <c r="G2298" s="264"/>
      <c r="H2298" s="264"/>
      <c r="I2298" s="264"/>
      <c r="J2298" s="264"/>
      <c r="K2298" s="264"/>
      <c r="L2298" s="264"/>
      <c r="M2298" s="264"/>
      <c r="N2298" s="260"/>
    </row>
    <row r="2299" hidden="1" spans="1:14">
      <c r="A2299" s="258"/>
      <c r="B2299" s="46" t="s">
        <v>2672</v>
      </c>
      <c r="C2299" s="264">
        <v>63.8</v>
      </c>
      <c r="D2299" s="264">
        <v>63.8</v>
      </c>
      <c r="E2299" s="264">
        <v>63.8</v>
      </c>
      <c r="F2299" s="264"/>
      <c r="G2299" s="264"/>
      <c r="H2299" s="264"/>
      <c r="I2299" s="264"/>
      <c r="J2299" s="264"/>
      <c r="K2299" s="264"/>
      <c r="L2299" s="264"/>
      <c r="M2299" s="264"/>
      <c r="N2299" s="260"/>
    </row>
    <row r="2300" hidden="1" spans="1:14">
      <c r="A2300" s="258"/>
      <c r="B2300" s="46" t="s">
        <v>862</v>
      </c>
      <c r="C2300" s="264">
        <v>2.9</v>
      </c>
      <c r="D2300" s="264">
        <v>2.9</v>
      </c>
      <c r="E2300" s="264">
        <v>2.9</v>
      </c>
      <c r="F2300" s="264"/>
      <c r="G2300" s="264"/>
      <c r="H2300" s="264"/>
      <c r="I2300" s="264"/>
      <c r="J2300" s="264"/>
      <c r="K2300" s="264"/>
      <c r="L2300" s="264"/>
      <c r="M2300" s="264"/>
      <c r="N2300" s="260"/>
    </row>
    <row r="2301" hidden="1" spans="1:14">
      <c r="A2301" s="258" t="s">
        <v>2673</v>
      </c>
      <c r="B2301" s="46" t="s">
        <v>807</v>
      </c>
      <c r="C2301" s="264">
        <v>194.4</v>
      </c>
      <c r="D2301" s="264">
        <v>194.4</v>
      </c>
      <c r="E2301" s="264">
        <v>194.4</v>
      </c>
      <c r="F2301" s="264"/>
      <c r="G2301" s="264"/>
      <c r="H2301" s="264"/>
      <c r="I2301" s="264"/>
      <c r="J2301" s="264"/>
      <c r="K2301" s="264"/>
      <c r="L2301" s="264"/>
      <c r="M2301" s="264"/>
      <c r="N2301" s="263"/>
    </row>
    <row r="2302" hidden="1" spans="1:14">
      <c r="A2302" s="258"/>
      <c r="B2302" s="46" t="s">
        <v>2674</v>
      </c>
      <c r="C2302" s="264">
        <v>35.9</v>
      </c>
      <c r="D2302" s="264">
        <v>35.9</v>
      </c>
      <c r="E2302" s="264">
        <v>35.9</v>
      </c>
      <c r="F2302" s="264"/>
      <c r="G2302" s="264"/>
      <c r="H2302" s="264"/>
      <c r="I2302" s="264"/>
      <c r="J2302" s="264"/>
      <c r="K2302" s="264"/>
      <c r="L2302" s="264"/>
      <c r="M2302" s="264"/>
      <c r="N2302" s="260"/>
    </row>
    <row r="2303" hidden="1" spans="1:14">
      <c r="A2303" s="258"/>
      <c r="B2303" s="46" t="s">
        <v>2675</v>
      </c>
      <c r="C2303" s="264">
        <v>8.1</v>
      </c>
      <c r="D2303" s="264">
        <v>8.1</v>
      </c>
      <c r="E2303" s="264">
        <v>8.1</v>
      </c>
      <c r="F2303" s="264"/>
      <c r="G2303" s="264"/>
      <c r="H2303" s="264"/>
      <c r="I2303" s="264"/>
      <c r="J2303" s="264"/>
      <c r="K2303" s="264"/>
      <c r="L2303" s="264"/>
      <c r="M2303" s="264"/>
      <c r="N2303" s="260"/>
    </row>
    <row r="2304" hidden="1" spans="1:14">
      <c r="A2304" s="258"/>
      <c r="B2304" s="46" t="s">
        <v>2676</v>
      </c>
      <c r="C2304" s="264">
        <v>126.1</v>
      </c>
      <c r="D2304" s="264">
        <v>126.1</v>
      </c>
      <c r="E2304" s="264">
        <v>126.1</v>
      </c>
      <c r="F2304" s="264"/>
      <c r="G2304" s="264"/>
      <c r="H2304" s="264"/>
      <c r="I2304" s="264"/>
      <c r="J2304" s="264"/>
      <c r="K2304" s="264"/>
      <c r="L2304" s="264"/>
      <c r="M2304" s="264"/>
      <c r="N2304" s="260"/>
    </row>
    <row r="2305" hidden="1" spans="1:14">
      <c r="A2305" s="258"/>
      <c r="B2305" s="46" t="s">
        <v>2677</v>
      </c>
      <c r="C2305" s="264">
        <v>0.2</v>
      </c>
      <c r="D2305" s="264">
        <v>0.2</v>
      </c>
      <c r="E2305" s="264">
        <v>0.2</v>
      </c>
      <c r="F2305" s="264"/>
      <c r="G2305" s="264"/>
      <c r="H2305" s="264"/>
      <c r="I2305" s="264"/>
      <c r="J2305" s="264"/>
      <c r="K2305" s="264"/>
      <c r="L2305" s="264"/>
      <c r="M2305" s="264"/>
      <c r="N2305" s="260"/>
    </row>
    <row r="2306" hidden="1" spans="1:14">
      <c r="A2306" s="258"/>
      <c r="B2306" s="46" t="s">
        <v>2678</v>
      </c>
      <c r="C2306" s="264">
        <v>0.1</v>
      </c>
      <c r="D2306" s="264">
        <v>0.1</v>
      </c>
      <c r="E2306" s="264">
        <v>0.1</v>
      </c>
      <c r="F2306" s="264"/>
      <c r="G2306" s="264"/>
      <c r="H2306" s="264"/>
      <c r="I2306" s="264"/>
      <c r="J2306" s="264"/>
      <c r="K2306" s="264"/>
      <c r="L2306" s="264"/>
      <c r="M2306" s="264"/>
      <c r="N2306" s="260"/>
    </row>
    <row r="2307" hidden="1" spans="1:14">
      <c r="A2307" s="258"/>
      <c r="B2307" s="46" t="s">
        <v>2679</v>
      </c>
      <c r="C2307" s="264">
        <v>2.5</v>
      </c>
      <c r="D2307" s="264">
        <v>2.5</v>
      </c>
      <c r="E2307" s="264">
        <v>2.5</v>
      </c>
      <c r="F2307" s="264"/>
      <c r="G2307" s="264"/>
      <c r="H2307" s="264"/>
      <c r="I2307" s="264"/>
      <c r="J2307" s="264"/>
      <c r="K2307" s="264"/>
      <c r="L2307" s="264"/>
      <c r="M2307" s="264"/>
      <c r="N2307" s="260"/>
    </row>
    <row r="2308" hidden="1" spans="1:14">
      <c r="A2308" s="258"/>
      <c r="B2308" s="46" t="s">
        <v>862</v>
      </c>
      <c r="C2308" s="264">
        <v>6.3</v>
      </c>
      <c r="D2308" s="264">
        <v>6.3</v>
      </c>
      <c r="E2308" s="264">
        <v>6.3</v>
      </c>
      <c r="F2308" s="264"/>
      <c r="G2308" s="264"/>
      <c r="H2308" s="264"/>
      <c r="I2308" s="264"/>
      <c r="J2308" s="264"/>
      <c r="K2308" s="264"/>
      <c r="L2308" s="264"/>
      <c r="M2308" s="264"/>
      <c r="N2308" s="263"/>
    </row>
    <row r="2309" hidden="1" spans="1:14">
      <c r="A2309" s="258"/>
      <c r="B2309" s="46" t="s">
        <v>2680</v>
      </c>
      <c r="C2309" s="264">
        <v>15.1</v>
      </c>
      <c r="D2309" s="264">
        <v>15.1</v>
      </c>
      <c r="E2309" s="264">
        <v>15.1</v>
      </c>
      <c r="F2309" s="264"/>
      <c r="G2309" s="264"/>
      <c r="H2309" s="264"/>
      <c r="I2309" s="264"/>
      <c r="J2309" s="264"/>
      <c r="K2309" s="264"/>
      <c r="L2309" s="264"/>
      <c r="M2309" s="264"/>
      <c r="N2309" s="260"/>
    </row>
    <row r="2310" hidden="1" spans="1:14">
      <c r="A2310" s="258" t="s">
        <v>2681</v>
      </c>
      <c r="B2310" s="46" t="s">
        <v>808</v>
      </c>
      <c r="C2310" s="264">
        <v>104.3</v>
      </c>
      <c r="D2310" s="264">
        <v>104.3</v>
      </c>
      <c r="E2310" s="264">
        <v>104.3</v>
      </c>
      <c r="F2310" s="264"/>
      <c r="G2310" s="264"/>
      <c r="H2310" s="264"/>
      <c r="I2310" s="264"/>
      <c r="J2310" s="264"/>
      <c r="K2310" s="264"/>
      <c r="L2310" s="264"/>
      <c r="M2310" s="264"/>
      <c r="N2310" s="263"/>
    </row>
    <row r="2311" hidden="1" spans="1:14">
      <c r="A2311" s="258"/>
      <c r="B2311" s="46" t="s">
        <v>2682</v>
      </c>
      <c r="C2311" s="264">
        <v>4.9</v>
      </c>
      <c r="D2311" s="264">
        <v>4.9</v>
      </c>
      <c r="E2311" s="264">
        <v>4.9</v>
      </c>
      <c r="F2311" s="264"/>
      <c r="G2311" s="264"/>
      <c r="H2311" s="264"/>
      <c r="I2311" s="264"/>
      <c r="J2311" s="264"/>
      <c r="K2311" s="264"/>
      <c r="L2311" s="264"/>
      <c r="M2311" s="264"/>
      <c r="N2311" s="260"/>
    </row>
    <row r="2312" hidden="1" spans="1:14">
      <c r="A2312" s="258"/>
      <c r="B2312" s="46" t="s">
        <v>2683</v>
      </c>
      <c r="C2312" s="264">
        <v>8.5</v>
      </c>
      <c r="D2312" s="264">
        <v>8.5</v>
      </c>
      <c r="E2312" s="264">
        <v>8.5</v>
      </c>
      <c r="F2312" s="264"/>
      <c r="G2312" s="264"/>
      <c r="H2312" s="264"/>
      <c r="I2312" s="264"/>
      <c r="J2312" s="264"/>
      <c r="K2312" s="264"/>
      <c r="L2312" s="264"/>
      <c r="M2312" s="264"/>
      <c r="N2312" s="260"/>
    </row>
    <row r="2313" hidden="1" spans="1:14">
      <c r="A2313" s="258"/>
      <c r="B2313" s="46" t="s">
        <v>2684</v>
      </c>
      <c r="C2313" s="264">
        <v>70.4</v>
      </c>
      <c r="D2313" s="264">
        <v>70.4</v>
      </c>
      <c r="E2313" s="264">
        <v>70.4</v>
      </c>
      <c r="F2313" s="264"/>
      <c r="G2313" s="264"/>
      <c r="H2313" s="264"/>
      <c r="I2313" s="264"/>
      <c r="J2313" s="264"/>
      <c r="K2313" s="264"/>
      <c r="L2313" s="264"/>
      <c r="M2313" s="264"/>
      <c r="N2313" s="260"/>
    </row>
    <row r="2314" hidden="1" spans="1:14">
      <c r="A2314" s="258"/>
      <c r="B2314" s="46" t="s">
        <v>2685</v>
      </c>
      <c r="C2314" s="264">
        <v>1.4</v>
      </c>
      <c r="D2314" s="264">
        <v>1.4</v>
      </c>
      <c r="E2314" s="264">
        <v>1.4</v>
      </c>
      <c r="F2314" s="264"/>
      <c r="G2314" s="264"/>
      <c r="H2314" s="264"/>
      <c r="I2314" s="264"/>
      <c r="J2314" s="264"/>
      <c r="K2314" s="264"/>
      <c r="L2314" s="264"/>
      <c r="M2314" s="264"/>
      <c r="N2314" s="260"/>
    </row>
    <row r="2315" hidden="1" spans="1:14">
      <c r="A2315" s="258"/>
      <c r="B2315" s="46" t="s">
        <v>2686</v>
      </c>
      <c r="C2315" s="264">
        <v>19.2</v>
      </c>
      <c r="D2315" s="264">
        <v>19.2</v>
      </c>
      <c r="E2315" s="264">
        <v>19.2</v>
      </c>
      <c r="F2315" s="264"/>
      <c r="G2315" s="264"/>
      <c r="H2315" s="264"/>
      <c r="I2315" s="264"/>
      <c r="J2315" s="264"/>
      <c r="K2315" s="264"/>
      <c r="L2315" s="264"/>
      <c r="M2315" s="264"/>
      <c r="N2315" s="260"/>
    </row>
    <row r="2316" hidden="1" spans="1:14">
      <c r="A2316" s="258" t="s">
        <v>2687</v>
      </c>
      <c r="B2316" s="46" t="s">
        <v>810</v>
      </c>
      <c r="C2316" s="264">
        <v>908.6</v>
      </c>
      <c r="D2316" s="264">
        <v>908.6</v>
      </c>
      <c r="E2316" s="264">
        <v>908.6</v>
      </c>
      <c r="F2316" s="264"/>
      <c r="G2316" s="264"/>
      <c r="H2316" s="264"/>
      <c r="I2316" s="264"/>
      <c r="J2316" s="264"/>
      <c r="K2316" s="264"/>
      <c r="L2316" s="264"/>
      <c r="M2316" s="264"/>
      <c r="N2316" s="263"/>
    </row>
    <row r="2317" hidden="1" spans="1:14">
      <c r="A2317" s="258"/>
      <c r="B2317" s="46" t="s">
        <v>2688</v>
      </c>
      <c r="C2317" s="264">
        <v>59.4</v>
      </c>
      <c r="D2317" s="264">
        <v>59.4</v>
      </c>
      <c r="E2317" s="264">
        <v>59.4</v>
      </c>
      <c r="F2317" s="264"/>
      <c r="G2317" s="264"/>
      <c r="H2317" s="264"/>
      <c r="I2317" s="264"/>
      <c r="J2317" s="264"/>
      <c r="K2317" s="264"/>
      <c r="L2317" s="264"/>
      <c r="M2317" s="264"/>
      <c r="N2317" s="260"/>
    </row>
    <row r="2318" hidden="1" spans="1:14">
      <c r="A2318" s="258"/>
      <c r="B2318" s="46" t="s">
        <v>2689</v>
      </c>
      <c r="C2318" s="264">
        <v>8.7</v>
      </c>
      <c r="D2318" s="264">
        <v>8.7</v>
      </c>
      <c r="E2318" s="264">
        <v>8.7</v>
      </c>
      <c r="F2318" s="264"/>
      <c r="G2318" s="264"/>
      <c r="H2318" s="264"/>
      <c r="I2318" s="264"/>
      <c r="J2318" s="264"/>
      <c r="K2318" s="264"/>
      <c r="L2318" s="264"/>
      <c r="M2318" s="264"/>
      <c r="N2318" s="260"/>
    </row>
    <row r="2319" hidden="1" spans="1:14">
      <c r="A2319" s="258"/>
      <c r="B2319" s="46" t="s">
        <v>2690</v>
      </c>
      <c r="C2319" s="264">
        <v>8</v>
      </c>
      <c r="D2319" s="264">
        <v>8</v>
      </c>
      <c r="E2319" s="264">
        <v>8</v>
      </c>
      <c r="F2319" s="264"/>
      <c r="G2319" s="264"/>
      <c r="H2319" s="264"/>
      <c r="I2319" s="264"/>
      <c r="J2319" s="264"/>
      <c r="K2319" s="264"/>
      <c r="L2319" s="264"/>
      <c r="M2319" s="264"/>
      <c r="N2319" s="263"/>
    </row>
    <row r="2320" hidden="1" spans="1:14">
      <c r="A2320" s="258"/>
      <c r="B2320" s="46" t="s">
        <v>2691</v>
      </c>
      <c r="C2320" s="264">
        <v>59.9</v>
      </c>
      <c r="D2320" s="264">
        <v>59.9</v>
      </c>
      <c r="E2320" s="264">
        <v>59.9</v>
      </c>
      <c r="F2320" s="264"/>
      <c r="G2320" s="264"/>
      <c r="H2320" s="264"/>
      <c r="I2320" s="264"/>
      <c r="J2320" s="264"/>
      <c r="K2320" s="264"/>
      <c r="L2320" s="264"/>
      <c r="M2320" s="264"/>
      <c r="N2320" s="260"/>
    </row>
    <row r="2321" hidden="1" spans="1:14">
      <c r="A2321" s="258"/>
      <c r="B2321" s="46" t="s">
        <v>862</v>
      </c>
      <c r="C2321" s="264">
        <v>92.5</v>
      </c>
      <c r="D2321" s="264">
        <v>92.5</v>
      </c>
      <c r="E2321" s="264">
        <v>92.5</v>
      </c>
      <c r="F2321" s="264"/>
      <c r="G2321" s="264"/>
      <c r="H2321" s="264"/>
      <c r="I2321" s="264"/>
      <c r="J2321" s="264"/>
      <c r="K2321" s="264"/>
      <c r="L2321" s="264"/>
      <c r="M2321" s="264"/>
      <c r="N2321" s="260"/>
    </row>
    <row r="2322" hidden="1" spans="1:14">
      <c r="A2322" s="258"/>
      <c r="B2322" s="46" t="s">
        <v>2692</v>
      </c>
      <c r="C2322" s="264">
        <v>3.2</v>
      </c>
      <c r="D2322" s="264">
        <v>3.2</v>
      </c>
      <c r="E2322" s="264">
        <v>3.2</v>
      </c>
      <c r="F2322" s="264"/>
      <c r="G2322" s="264"/>
      <c r="H2322" s="264"/>
      <c r="I2322" s="264"/>
      <c r="J2322" s="264"/>
      <c r="K2322" s="264"/>
      <c r="L2322" s="264"/>
      <c r="M2322" s="264"/>
      <c r="N2322" s="260"/>
    </row>
    <row r="2323" hidden="1" spans="1:14">
      <c r="A2323" s="258"/>
      <c r="B2323" s="46" t="s">
        <v>2693</v>
      </c>
      <c r="C2323" s="264">
        <v>495.1</v>
      </c>
      <c r="D2323" s="264">
        <v>495.1</v>
      </c>
      <c r="E2323" s="264">
        <v>495.1</v>
      </c>
      <c r="F2323" s="264"/>
      <c r="G2323" s="264"/>
      <c r="H2323" s="264"/>
      <c r="I2323" s="264"/>
      <c r="J2323" s="264"/>
      <c r="K2323" s="264"/>
      <c r="L2323" s="264"/>
      <c r="M2323" s="264"/>
      <c r="N2323" s="260"/>
    </row>
    <row r="2324" hidden="1" spans="1:14">
      <c r="A2324" s="258"/>
      <c r="B2324" s="46" t="s">
        <v>2694</v>
      </c>
      <c r="C2324" s="264">
        <v>22.9</v>
      </c>
      <c r="D2324" s="264">
        <v>22.9</v>
      </c>
      <c r="E2324" s="264">
        <v>22.9</v>
      </c>
      <c r="F2324" s="264"/>
      <c r="G2324" s="264"/>
      <c r="H2324" s="264"/>
      <c r="I2324" s="264"/>
      <c r="J2324" s="264"/>
      <c r="K2324" s="264"/>
      <c r="L2324" s="264"/>
      <c r="M2324" s="264"/>
      <c r="N2324" s="260"/>
    </row>
    <row r="2325" hidden="1" spans="1:14">
      <c r="A2325" s="258"/>
      <c r="B2325" s="46" t="s">
        <v>2695</v>
      </c>
      <c r="C2325" s="264">
        <v>149</v>
      </c>
      <c r="D2325" s="264">
        <v>149</v>
      </c>
      <c r="E2325" s="264">
        <v>149</v>
      </c>
      <c r="F2325" s="264"/>
      <c r="G2325" s="264"/>
      <c r="H2325" s="264"/>
      <c r="I2325" s="264"/>
      <c r="J2325" s="264"/>
      <c r="K2325" s="264"/>
      <c r="L2325" s="264"/>
      <c r="M2325" s="264"/>
      <c r="N2325" s="260"/>
    </row>
    <row r="2326" hidden="1" spans="1:14">
      <c r="A2326" s="258"/>
      <c r="B2326" s="46" t="s">
        <v>2696</v>
      </c>
      <c r="C2326" s="264">
        <v>9.9</v>
      </c>
      <c r="D2326" s="264">
        <v>9.9</v>
      </c>
      <c r="E2326" s="264">
        <v>9.9</v>
      </c>
      <c r="F2326" s="264"/>
      <c r="G2326" s="264"/>
      <c r="H2326" s="264"/>
      <c r="I2326" s="264"/>
      <c r="J2326" s="264"/>
      <c r="K2326" s="264"/>
      <c r="L2326" s="264"/>
      <c r="M2326" s="264"/>
      <c r="N2326" s="260"/>
    </row>
    <row r="2327" hidden="1" spans="1:14">
      <c r="A2327" s="258" t="s">
        <v>2697</v>
      </c>
      <c r="B2327" s="46" t="s">
        <v>811</v>
      </c>
      <c r="C2327" s="264">
        <v>237.6</v>
      </c>
      <c r="D2327" s="264">
        <v>237.6</v>
      </c>
      <c r="E2327" s="264">
        <v>237.6</v>
      </c>
      <c r="F2327" s="264"/>
      <c r="G2327" s="264"/>
      <c r="H2327" s="264"/>
      <c r="I2327" s="264"/>
      <c r="J2327" s="264"/>
      <c r="K2327" s="264"/>
      <c r="L2327" s="264"/>
      <c r="M2327" s="264"/>
      <c r="N2327" s="263"/>
    </row>
    <row r="2328" hidden="1" spans="1:14">
      <c r="A2328" s="258"/>
      <c r="B2328" s="46" t="s">
        <v>2698</v>
      </c>
      <c r="C2328" s="264">
        <v>0.8</v>
      </c>
      <c r="D2328" s="264">
        <v>0.8</v>
      </c>
      <c r="E2328" s="264">
        <v>0.8</v>
      </c>
      <c r="F2328" s="264"/>
      <c r="G2328" s="264"/>
      <c r="H2328" s="264"/>
      <c r="I2328" s="264"/>
      <c r="J2328" s="264"/>
      <c r="K2328" s="264"/>
      <c r="L2328" s="264"/>
      <c r="M2328" s="264"/>
      <c r="N2328" s="260"/>
    </row>
    <row r="2329" hidden="1" spans="1:14">
      <c r="A2329" s="258"/>
      <c r="B2329" s="46" t="s">
        <v>2699</v>
      </c>
      <c r="C2329" s="264">
        <v>142.7</v>
      </c>
      <c r="D2329" s="264">
        <v>142.7</v>
      </c>
      <c r="E2329" s="264">
        <v>142.7</v>
      </c>
      <c r="F2329" s="264"/>
      <c r="G2329" s="264"/>
      <c r="H2329" s="264"/>
      <c r="I2329" s="264"/>
      <c r="J2329" s="264"/>
      <c r="K2329" s="264"/>
      <c r="L2329" s="264"/>
      <c r="M2329" s="264"/>
      <c r="N2329" s="260"/>
    </row>
    <row r="2330" hidden="1" spans="1:14">
      <c r="A2330" s="258"/>
      <c r="B2330" s="46" t="s">
        <v>862</v>
      </c>
      <c r="C2330" s="264">
        <v>21.4</v>
      </c>
      <c r="D2330" s="264">
        <v>21.4</v>
      </c>
      <c r="E2330" s="264">
        <v>21.4</v>
      </c>
      <c r="F2330" s="264"/>
      <c r="G2330" s="264"/>
      <c r="H2330" s="264"/>
      <c r="I2330" s="264"/>
      <c r="J2330" s="264"/>
      <c r="K2330" s="264"/>
      <c r="L2330" s="264"/>
      <c r="M2330" s="264"/>
      <c r="N2330" s="263"/>
    </row>
    <row r="2331" hidden="1" spans="1:14">
      <c r="A2331" s="258"/>
      <c r="B2331" s="46" t="s">
        <v>2700</v>
      </c>
      <c r="C2331" s="264">
        <v>2.9</v>
      </c>
      <c r="D2331" s="264">
        <v>2.9</v>
      </c>
      <c r="E2331" s="264">
        <v>2.9</v>
      </c>
      <c r="F2331" s="264"/>
      <c r="G2331" s="264"/>
      <c r="H2331" s="264"/>
      <c r="I2331" s="264"/>
      <c r="J2331" s="264"/>
      <c r="K2331" s="264"/>
      <c r="L2331" s="264"/>
      <c r="M2331" s="264"/>
      <c r="N2331" s="260"/>
    </row>
    <row r="2332" hidden="1" spans="1:14">
      <c r="A2332" s="258"/>
      <c r="B2332" s="46" t="s">
        <v>2701</v>
      </c>
      <c r="C2332" s="264">
        <v>8.9</v>
      </c>
      <c r="D2332" s="264">
        <v>8.9</v>
      </c>
      <c r="E2332" s="264">
        <v>8.9</v>
      </c>
      <c r="F2332" s="264"/>
      <c r="G2332" s="264"/>
      <c r="H2332" s="264"/>
      <c r="I2332" s="264"/>
      <c r="J2332" s="264"/>
      <c r="K2332" s="264"/>
      <c r="L2332" s="264"/>
      <c r="M2332" s="264"/>
      <c r="N2332" s="260"/>
    </row>
    <row r="2333" hidden="1" spans="1:14">
      <c r="A2333" s="258"/>
      <c r="B2333" s="46" t="s">
        <v>2702</v>
      </c>
      <c r="C2333" s="264">
        <v>43.8</v>
      </c>
      <c r="D2333" s="264">
        <v>43.8</v>
      </c>
      <c r="E2333" s="264">
        <v>43.8</v>
      </c>
      <c r="F2333" s="264"/>
      <c r="G2333" s="264"/>
      <c r="H2333" s="264"/>
      <c r="I2333" s="264"/>
      <c r="J2333" s="264"/>
      <c r="K2333" s="264"/>
      <c r="L2333" s="264"/>
      <c r="M2333" s="264"/>
      <c r="N2333" s="260"/>
    </row>
    <row r="2334" hidden="1" spans="1:14">
      <c r="A2334" s="258"/>
      <c r="B2334" s="46" t="s">
        <v>2703</v>
      </c>
      <c r="C2334" s="264">
        <v>17.1</v>
      </c>
      <c r="D2334" s="264">
        <v>17.1</v>
      </c>
      <c r="E2334" s="264">
        <v>17.1</v>
      </c>
      <c r="F2334" s="264"/>
      <c r="G2334" s="264"/>
      <c r="H2334" s="264"/>
      <c r="I2334" s="264"/>
      <c r="J2334" s="264"/>
      <c r="K2334" s="264"/>
      <c r="L2334" s="264"/>
      <c r="M2334" s="264"/>
      <c r="N2334" s="260"/>
    </row>
    <row r="2335" hidden="1" spans="1:14">
      <c r="A2335" s="258" t="s">
        <v>2704</v>
      </c>
      <c r="B2335" s="46" t="s">
        <v>812</v>
      </c>
      <c r="C2335" s="264">
        <v>90.5</v>
      </c>
      <c r="D2335" s="264">
        <v>90.5</v>
      </c>
      <c r="E2335" s="264">
        <v>90.5</v>
      </c>
      <c r="F2335" s="264"/>
      <c r="G2335" s="264"/>
      <c r="H2335" s="264"/>
      <c r="I2335" s="264"/>
      <c r="J2335" s="264"/>
      <c r="K2335" s="264"/>
      <c r="L2335" s="264"/>
      <c r="M2335" s="264"/>
      <c r="N2335" s="263"/>
    </row>
    <row r="2336" hidden="1" spans="1:14">
      <c r="A2336" s="258"/>
      <c r="B2336" s="46" t="s">
        <v>1073</v>
      </c>
      <c r="C2336" s="264">
        <v>61.4</v>
      </c>
      <c r="D2336" s="264">
        <v>61.4</v>
      </c>
      <c r="E2336" s="264">
        <v>61.4</v>
      </c>
      <c r="F2336" s="264"/>
      <c r="G2336" s="264"/>
      <c r="H2336" s="264"/>
      <c r="I2336" s="264"/>
      <c r="J2336" s="264"/>
      <c r="K2336" s="264"/>
      <c r="L2336" s="264"/>
      <c r="M2336" s="264"/>
      <c r="N2336" s="260"/>
    </row>
    <row r="2337" hidden="1" spans="1:14">
      <c r="A2337" s="258"/>
      <c r="B2337" s="46" t="s">
        <v>1076</v>
      </c>
      <c r="C2337" s="264">
        <v>7.4</v>
      </c>
      <c r="D2337" s="264">
        <v>7.4</v>
      </c>
      <c r="E2337" s="264">
        <v>7.4</v>
      </c>
      <c r="F2337" s="264"/>
      <c r="G2337" s="264"/>
      <c r="H2337" s="264"/>
      <c r="I2337" s="264"/>
      <c r="J2337" s="264"/>
      <c r="K2337" s="264"/>
      <c r="L2337" s="264"/>
      <c r="M2337" s="264"/>
      <c r="N2337" s="260"/>
    </row>
    <row r="2338" hidden="1" spans="1:14">
      <c r="A2338" s="258"/>
      <c r="B2338" s="46" t="s">
        <v>1078</v>
      </c>
      <c r="C2338" s="264">
        <v>1.2</v>
      </c>
      <c r="D2338" s="264">
        <v>1.2</v>
      </c>
      <c r="E2338" s="264">
        <v>1.2</v>
      </c>
      <c r="F2338" s="264"/>
      <c r="G2338" s="264"/>
      <c r="H2338" s="264"/>
      <c r="I2338" s="264"/>
      <c r="J2338" s="264"/>
      <c r="K2338" s="264"/>
      <c r="L2338" s="264"/>
      <c r="M2338" s="264"/>
      <c r="N2338" s="260"/>
    </row>
    <row r="2339" hidden="1" spans="1:14">
      <c r="A2339" s="258"/>
      <c r="B2339" s="46" t="s">
        <v>1075</v>
      </c>
      <c r="C2339" s="264">
        <v>16.5</v>
      </c>
      <c r="D2339" s="264">
        <v>16.5</v>
      </c>
      <c r="E2339" s="264">
        <v>16.5</v>
      </c>
      <c r="F2339" s="264"/>
      <c r="G2339" s="264"/>
      <c r="H2339" s="264"/>
      <c r="I2339" s="264"/>
      <c r="J2339" s="264"/>
      <c r="K2339" s="264"/>
      <c r="L2339" s="264"/>
      <c r="M2339" s="264"/>
      <c r="N2339" s="260"/>
    </row>
    <row r="2340" hidden="1" spans="1:14">
      <c r="A2340" s="258"/>
      <c r="B2340" s="46" t="s">
        <v>1074</v>
      </c>
      <c r="C2340" s="264">
        <v>4.1</v>
      </c>
      <c r="D2340" s="264">
        <v>4.1</v>
      </c>
      <c r="E2340" s="264">
        <v>4.1</v>
      </c>
      <c r="F2340" s="264"/>
      <c r="G2340" s="264"/>
      <c r="H2340" s="264"/>
      <c r="I2340" s="264"/>
      <c r="J2340" s="264"/>
      <c r="K2340" s="264"/>
      <c r="L2340" s="264"/>
      <c r="M2340" s="264"/>
      <c r="N2340" s="260"/>
    </row>
    <row r="2341" hidden="1" spans="1:14">
      <c r="A2341" s="258" t="s">
        <v>2705</v>
      </c>
      <c r="B2341" s="46" t="s">
        <v>813</v>
      </c>
      <c r="C2341" s="264">
        <v>114.2</v>
      </c>
      <c r="D2341" s="264">
        <v>114.2</v>
      </c>
      <c r="E2341" s="264">
        <v>114.2</v>
      </c>
      <c r="F2341" s="264"/>
      <c r="G2341" s="264"/>
      <c r="H2341" s="264"/>
      <c r="I2341" s="264"/>
      <c r="J2341" s="264"/>
      <c r="K2341" s="264"/>
      <c r="L2341" s="264"/>
      <c r="M2341" s="264"/>
      <c r="N2341" s="263"/>
    </row>
    <row r="2342" hidden="1" spans="1:14">
      <c r="A2342" s="258"/>
      <c r="B2342" s="46" t="s">
        <v>1074</v>
      </c>
      <c r="C2342" s="264">
        <v>4.9</v>
      </c>
      <c r="D2342" s="264">
        <v>4.9</v>
      </c>
      <c r="E2342" s="264">
        <v>4.9</v>
      </c>
      <c r="F2342" s="264"/>
      <c r="G2342" s="264"/>
      <c r="H2342" s="264"/>
      <c r="I2342" s="264"/>
      <c r="J2342" s="264"/>
      <c r="K2342" s="264"/>
      <c r="L2342" s="264"/>
      <c r="M2342" s="264"/>
      <c r="N2342" s="260"/>
    </row>
    <row r="2343" hidden="1" spans="1:14">
      <c r="A2343" s="258"/>
      <c r="B2343" s="46" t="s">
        <v>862</v>
      </c>
      <c r="C2343" s="264">
        <v>2.9</v>
      </c>
      <c r="D2343" s="264">
        <v>2.9</v>
      </c>
      <c r="E2343" s="264">
        <v>2.9</v>
      </c>
      <c r="F2343" s="264"/>
      <c r="G2343" s="264"/>
      <c r="H2343" s="264"/>
      <c r="I2343" s="264"/>
      <c r="J2343" s="264"/>
      <c r="K2343" s="264"/>
      <c r="L2343" s="264"/>
      <c r="M2343" s="264"/>
      <c r="N2343" s="260"/>
    </row>
    <row r="2344" hidden="1" spans="1:14">
      <c r="A2344" s="258"/>
      <c r="B2344" s="46" t="s">
        <v>1075</v>
      </c>
      <c r="C2344" s="264">
        <v>20.8</v>
      </c>
      <c r="D2344" s="264">
        <v>20.8</v>
      </c>
      <c r="E2344" s="264">
        <v>20.8</v>
      </c>
      <c r="F2344" s="264"/>
      <c r="G2344" s="264"/>
      <c r="H2344" s="264"/>
      <c r="I2344" s="264"/>
      <c r="J2344" s="264"/>
      <c r="K2344" s="264"/>
      <c r="L2344" s="264"/>
      <c r="M2344" s="264"/>
      <c r="N2344" s="260"/>
    </row>
    <row r="2345" hidden="1" spans="1:14">
      <c r="A2345" s="258"/>
      <c r="B2345" s="46" t="s">
        <v>1274</v>
      </c>
      <c r="C2345" s="264">
        <v>0.1</v>
      </c>
      <c r="D2345" s="264">
        <v>0.1</v>
      </c>
      <c r="E2345" s="264">
        <v>0.1</v>
      </c>
      <c r="F2345" s="264"/>
      <c r="G2345" s="264"/>
      <c r="H2345" s="264"/>
      <c r="I2345" s="264"/>
      <c r="J2345" s="264"/>
      <c r="K2345" s="264"/>
      <c r="L2345" s="264"/>
      <c r="M2345" s="264"/>
      <c r="N2345" s="260"/>
    </row>
    <row r="2346" hidden="1" spans="1:14">
      <c r="A2346" s="258"/>
      <c r="B2346" s="46" t="s">
        <v>1076</v>
      </c>
      <c r="C2346" s="264">
        <v>9</v>
      </c>
      <c r="D2346" s="264">
        <v>9</v>
      </c>
      <c r="E2346" s="264">
        <v>9</v>
      </c>
      <c r="F2346" s="264"/>
      <c r="G2346" s="264"/>
      <c r="H2346" s="264"/>
      <c r="I2346" s="264"/>
      <c r="J2346" s="264"/>
      <c r="K2346" s="264"/>
      <c r="L2346" s="264"/>
      <c r="M2346" s="264"/>
      <c r="N2346" s="260"/>
    </row>
    <row r="2347" hidden="1" spans="1:14">
      <c r="A2347" s="258"/>
      <c r="B2347" s="46" t="s">
        <v>1078</v>
      </c>
      <c r="C2347" s="264">
        <v>1.5</v>
      </c>
      <c r="D2347" s="264">
        <v>1.5</v>
      </c>
      <c r="E2347" s="264">
        <v>1.5</v>
      </c>
      <c r="F2347" s="264"/>
      <c r="G2347" s="264"/>
      <c r="H2347" s="264"/>
      <c r="I2347" s="264"/>
      <c r="J2347" s="264"/>
      <c r="K2347" s="264"/>
      <c r="L2347" s="264"/>
      <c r="M2347" s="264"/>
      <c r="N2347" s="260"/>
    </row>
    <row r="2348" hidden="1" spans="1:14">
      <c r="A2348" s="258"/>
      <c r="B2348" s="46" t="s">
        <v>1073</v>
      </c>
      <c r="C2348" s="264">
        <v>75</v>
      </c>
      <c r="D2348" s="264">
        <v>75</v>
      </c>
      <c r="E2348" s="264">
        <v>75</v>
      </c>
      <c r="F2348" s="264"/>
      <c r="G2348" s="264"/>
      <c r="H2348" s="264"/>
      <c r="I2348" s="264"/>
      <c r="J2348" s="264"/>
      <c r="K2348" s="264"/>
      <c r="L2348" s="264"/>
      <c r="M2348" s="264"/>
      <c r="N2348" s="263"/>
    </row>
    <row r="2349" hidden="1" spans="1:14">
      <c r="A2349" s="258" t="s">
        <v>2706</v>
      </c>
      <c r="B2349" s="46" t="s">
        <v>815</v>
      </c>
      <c r="C2349" s="264">
        <v>1319.5</v>
      </c>
      <c r="D2349" s="264">
        <v>1319.5</v>
      </c>
      <c r="E2349" s="264">
        <v>1319.5</v>
      </c>
      <c r="F2349" s="264"/>
      <c r="G2349" s="264"/>
      <c r="H2349" s="264"/>
      <c r="I2349" s="264"/>
      <c r="J2349" s="264"/>
      <c r="K2349" s="264"/>
      <c r="L2349" s="264"/>
      <c r="M2349" s="264"/>
      <c r="N2349" s="263"/>
    </row>
    <row r="2350" hidden="1" spans="1:14">
      <c r="A2350" s="258"/>
      <c r="B2350" s="46" t="s">
        <v>2707</v>
      </c>
      <c r="C2350" s="264">
        <v>29.3</v>
      </c>
      <c r="D2350" s="264">
        <v>29.3</v>
      </c>
      <c r="E2350" s="264">
        <v>29.3</v>
      </c>
      <c r="F2350" s="264"/>
      <c r="G2350" s="264"/>
      <c r="H2350" s="264"/>
      <c r="I2350" s="264"/>
      <c r="J2350" s="264"/>
      <c r="K2350" s="264"/>
      <c r="L2350" s="264"/>
      <c r="M2350" s="264"/>
      <c r="N2350" s="260"/>
    </row>
    <row r="2351" hidden="1" spans="1:14">
      <c r="A2351" s="258"/>
      <c r="B2351" s="46" t="s">
        <v>2708</v>
      </c>
      <c r="C2351" s="264">
        <v>8</v>
      </c>
      <c r="D2351" s="264">
        <v>8</v>
      </c>
      <c r="E2351" s="264">
        <v>8</v>
      </c>
      <c r="F2351" s="264"/>
      <c r="G2351" s="264"/>
      <c r="H2351" s="264"/>
      <c r="I2351" s="264"/>
      <c r="J2351" s="264"/>
      <c r="K2351" s="264"/>
      <c r="L2351" s="264"/>
      <c r="M2351" s="264"/>
      <c r="N2351" s="260"/>
    </row>
    <row r="2352" hidden="1" spans="1:14">
      <c r="A2352" s="258"/>
      <c r="B2352" s="46" t="s">
        <v>2709</v>
      </c>
      <c r="C2352" s="264">
        <v>215.6</v>
      </c>
      <c r="D2352" s="264">
        <v>215.6</v>
      </c>
      <c r="E2352" s="264">
        <v>215.6</v>
      </c>
      <c r="F2352" s="264"/>
      <c r="G2352" s="264"/>
      <c r="H2352" s="264"/>
      <c r="I2352" s="264"/>
      <c r="J2352" s="264"/>
      <c r="K2352" s="264"/>
      <c r="L2352" s="264"/>
      <c r="M2352" s="264"/>
      <c r="N2352" s="260"/>
    </row>
    <row r="2353" hidden="1" spans="1:14">
      <c r="A2353" s="258"/>
      <c r="B2353" s="46" t="s">
        <v>2710</v>
      </c>
      <c r="C2353" s="264">
        <v>0.2</v>
      </c>
      <c r="D2353" s="264">
        <v>0.2</v>
      </c>
      <c r="E2353" s="264">
        <v>0.2</v>
      </c>
      <c r="F2353" s="264"/>
      <c r="G2353" s="264"/>
      <c r="H2353" s="264"/>
      <c r="I2353" s="264"/>
      <c r="J2353" s="264"/>
      <c r="K2353" s="264"/>
      <c r="L2353" s="264"/>
      <c r="M2353" s="264"/>
      <c r="N2353" s="260"/>
    </row>
    <row r="2354" hidden="1" spans="1:14">
      <c r="A2354" s="258"/>
      <c r="B2354" s="46" t="s">
        <v>2711</v>
      </c>
      <c r="C2354" s="264">
        <v>84.4</v>
      </c>
      <c r="D2354" s="264">
        <v>84.4</v>
      </c>
      <c r="E2354" s="264">
        <v>84.4</v>
      </c>
      <c r="F2354" s="264"/>
      <c r="G2354" s="264"/>
      <c r="H2354" s="264"/>
      <c r="I2354" s="264"/>
      <c r="J2354" s="264"/>
      <c r="K2354" s="264"/>
      <c r="L2354" s="264"/>
      <c r="M2354" s="264"/>
      <c r="N2354" s="260"/>
    </row>
    <row r="2355" hidden="1" spans="1:14">
      <c r="A2355" s="258"/>
      <c r="B2355" s="46" t="s">
        <v>2712</v>
      </c>
      <c r="C2355" s="264">
        <v>13.3</v>
      </c>
      <c r="D2355" s="264">
        <v>13.3</v>
      </c>
      <c r="E2355" s="264">
        <v>13.3</v>
      </c>
      <c r="F2355" s="264"/>
      <c r="G2355" s="264"/>
      <c r="H2355" s="264"/>
      <c r="I2355" s="264"/>
      <c r="J2355" s="264"/>
      <c r="K2355" s="264"/>
      <c r="L2355" s="264"/>
      <c r="M2355" s="264"/>
      <c r="N2355" s="260"/>
    </row>
    <row r="2356" hidden="1" spans="1:14">
      <c r="A2356" s="258"/>
      <c r="B2356" s="46" t="s">
        <v>862</v>
      </c>
      <c r="C2356" s="264">
        <v>184.9</v>
      </c>
      <c r="D2356" s="264">
        <v>184.9</v>
      </c>
      <c r="E2356" s="264">
        <v>184.9</v>
      </c>
      <c r="F2356" s="264"/>
      <c r="G2356" s="264"/>
      <c r="H2356" s="264"/>
      <c r="I2356" s="264"/>
      <c r="J2356" s="264"/>
      <c r="K2356" s="264"/>
      <c r="L2356" s="264"/>
      <c r="M2356" s="264"/>
      <c r="N2356" s="260"/>
    </row>
    <row r="2357" hidden="1" spans="1:14">
      <c r="A2357" s="258"/>
      <c r="B2357" s="46" t="s">
        <v>2713</v>
      </c>
      <c r="C2357" s="264">
        <v>79.6</v>
      </c>
      <c r="D2357" s="264">
        <v>79.6</v>
      </c>
      <c r="E2357" s="264">
        <v>79.6</v>
      </c>
      <c r="F2357" s="264"/>
      <c r="G2357" s="264"/>
      <c r="H2357" s="264"/>
      <c r="I2357" s="264"/>
      <c r="J2357" s="264"/>
      <c r="K2357" s="264"/>
      <c r="L2357" s="264"/>
      <c r="M2357" s="264"/>
      <c r="N2357" s="260"/>
    </row>
    <row r="2358" hidden="1" spans="1:14">
      <c r="A2358" s="258"/>
      <c r="B2358" s="46" t="s">
        <v>2714</v>
      </c>
      <c r="C2358" s="264">
        <v>663.1</v>
      </c>
      <c r="D2358" s="264">
        <v>663.1</v>
      </c>
      <c r="E2358" s="264">
        <v>663.1</v>
      </c>
      <c r="F2358" s="264"/>
      <c r="G2358" s="264"/>
      <c r="H2358" s="264"/>
      <c r="I2358" s="264"/>
      <c r="J2358" s="264"/>
      <c r="K2358" s="264"/>
      <c r="L2358" s="264"/>
      <c r="M2358" s="264"/>
      <c r="N2358" s="260"/>
    </row>
    <row r="2359" hidden="1" spans="1:14">
      <c r="A2359" s="258"/>
      <c r="B2359" s="46" t="s">
        <v>2715</v>
      </c>
      <c r="C2359" s="264">
        <v>6.2</v>
      </c>
      <c r="D2359" s="264">
        <v>6.2</v>
      </c>
      <c r="E2359" s="264">
        <v>6.2</v>
      </c>
      <c r="F2359" s="264"/>
      <c r="G2359" s="264"/>
      <c r="H2359" s="264"/>
      <c r="I2359" s="264"/>
      <c r="J2359" s="264"/>
      <c r="K2359" s="264"/>
      <c r="L2359" s="264"/>
      <c r="M2359" s="264"/>
      <c r="N2359" s="263"/>
    </row>
    <row r="2360" hidden="1" spans="1:14">
      <c r="A2360" s="258"/>
      <c r="B2360" s="46" t="s">
        <v>2716</v>
      </c>
      <c r="C2360" s="264">
        <v>33</v>
      </c>
      <c r="D2360" s="264">
        <v>33</v>
      </c>
      <c r="E2360" s="264">
        <v>33</v>
      </c>
      <c r="F2360" s="264"/>
      <c r="G2360" s="264"/>
      <c r="H2360" s="264"/>
      <c r="I2360" s="264"/>
      <c r="J2360" s="264"/>
      <c r="K2360" s="264"/>
      <c r="L2360" s="264"/>
      <c r="M2360" s="264"/>
      <c r="N2360" s="260"/>
    </row>
    <row r="2361" hidden="1" spans="1:14">
      <c r="A2361" s="258"/>
      <c r="B2361" s="46" t="s">
        <v>2717</v>
      </c>
      <c r="C2361" s="264">
        <v>2</v>
      </c>
      <c r="D2361" s="264">
        <v>2</v>
      </c>
      <c r="E2361" s="264">
        <v>2</v>
      </c>
      <c r="F2361" s="264"/>
      <c r="G2361" s="264"/>
      <c r="H2361" s="264"/>
      <c r="I2361" s="264"/>
      <c r="J2361" s="264"/>
      <c r="K2361" s="264"/>
      <c r="L2361" s="264"/>
      <c r="M2361" s="264"/>
      <c r="N2361" s="260"/>
    </row>
    <row r="2362" hidden="1" spans="1:14">
      <c r="A2362" s="258" t="s">
        <v>2718</v>
      </c>
      <c r="B2362" s="46" t="s">
        <v>816</v>
      </c>
      <c r="C2362" s="264">
        <v>317.2</v>
      </c>
      <c r="D2362" s="264">
        <v>317.2</v>
      </c>
      <c r="E2362" s="264">
        <v>317.2</v>
      </c>
      <c r="F2362" s="264"/>
      <c r="G2362" s="264"/>
      <c r="H2362" s="264"/>
      <c r="I2362" s="264"/>
      <c r="J2362" s="264"/>
      <c r="K2362" s="264"/>
      <c r="L2362" s="264"/>
      <c r="M2362" s="264"/>
      <c r="N2362" s="263"/>
    </row>
    <row r="2363" hidden="1" spans="1:14">
      <c r="A2363" s="258"/>
      <c r="B2363" s="46" t="s">
        <v>2719</v>
      </c>
      <c r="C2363" s="264">
        <v>20.4</v>
      </c>
      <c r="D2363" s="264">
        <v>20.4</v>
      </c>
      <c r="E2363" s="264">
        <v>20.4</v>
      </c>
      <c r="F2363" s="264"/>
      <c r="G2363" s="264"/>
      <c r="H2363" s="264"/>
      <c r="I2363" s="264"/>
      <c r="J2363" s="264"/>
      <c r="K2363" s="264"/>
      <c r="L2363" s="264"/>
      <c r="M2363" s="264"/>
      <c r="N2363" s="260"/>
    </row>
    <row r="2364" hidden="1" spans="1:14">
      <c r="A2364" s="258"/>
      <c r="B2364" s="46" t="s">
        <v>2720</v>
      </c>
      <c r="C2364" s="264">
        <v>1.9</v>
      </c>
      <c r="D2364" s="264">
        <v>1.9</v>
      </c>
      <c r="E2364" s="264">
        <v>1.9</v>
      </c>
      <c r="F2364" s="264"/>
      <c r="G2364" s="264"/>
      <c r="H2364" s="264"/>
      <c r="I2364" s="264"/>
      <c r="J2364" s="264"/>
      <c r="K2364" s="264"/>
      <c r="L2364" s="264"/>
      <c r="M2364" s="264"/>
      <c r="N2364" s="260"/>
    </row>
    <row r="2365" hidden="1" spans="1:14">
      <c r="A2365" s="258"/>
      <c r="B2365" s="46" t="s">
        <v>2721</v>
      </c>
      <c r="C2365" s="264">
        <v>10.5</v>
      </c>
      <c r="D2365" s="264">
        <v>10.5</v>
      </c>
      <c r="E2365" s="264">
        <v>10.5</v>
      </c>
      <c r="F2365" s="264"/>
      <c r="G2365" s="264"/>
      <c r="H2365" s="264"/>
      <c r="I2365" s="264"/>
      <c r="J2365" s="264"/>
      <c r="K2365" s="264"/>
      <c r="L2365" s="264"/>
      <c r="M2365" s="264"/>
      <c r="N2365" s="260"/>
    </row>
    <row r="2366" hidden="1" spans="1:14">
      <c r="A2366" s="258"/>
      <c r="B2366" s="46" t="s">
        <v>2722</v>
      </c>
      <c r="C2366" s="264">
        <v>169.8</v>
      </c>
      <c r="D2366" s="264">
        <v>169.8</v>
      </c>
      <c r="E2366" s="264">
        <v>169.8</v>
      </c>
      <c r="F2366" s="264"/>
      <c r="G2366" s="264"/>
      <c r="H2366" s="264"/>
      <c r="I2366" s="264"/>
      <c r="J2366" s="264"/>
      <c r="K2366" s="264"/>
      <c r="L2366" s="264"/>
      <c r="M2366" s="264"/>
      <c r="N2366" s="260"/>
    </row>
    <row r="2367" hidden="1" spans="1:14">
      <c r="A2367" s="258"/>
      <c r="B2367" s="46" t="s">
        <v>2723</v>
      </c>
      <c r="C2367" s="264">
        <v>3.4</v>
      </c>
      <c r="D2367" s="264">
        <v>3.4</v>
      </c>
      <c r="E2367" s="264">
        <v>3.4</v>
      </c>
      <c r="F2367" s="264"/>
      <c r="G2367" s="264"/>
      <c r="H2367" s="264"/>
      <c r="I2367" s="264"/>
      <c r="J2367" s="264"/>
      <c r="K2367" s="264"/>
      <c r="L2367" s="264"/>
      <c r="M2367" s="264"/>
      <c r="N2367" s="260"/>
    </row>
    <row r="2368" hidden="1" spans="1:14">
      <c r="A2368" s="258"/>
      <c r="B2368" s="46" t="s">
        <v>2724</v>
      </c>
      <c r="C2368" s="264">
        <v>59.2</v>
      </c>
      <c r="D2368" s="264">
        <v>59.2</v>
      </c>
      <c r="E2368" s="264">
        <v>59.2</v>
      </c>
      <c r="F2368" s="264"/>
      <c r="G2368" s="264"/>
      <c r="H2368" s="264"/>
      <c r="I2368" s="264"/>
      <c r="J2368" s="264"/>
      <c r="K2368" s="264"/>
      <c r="L2368" s="264"/>
      <c r="M2368" s="264"/>
      <c r="N2368" s="260"/>
    </row>
    <row r="2369" hidden="1" spans="1:14">
      <c r="A2369" s="258"/>
      <c r="B2369" s="46" t="s">
        <v>2725</v>
      </c>
      <c r="C2369" s="264">
        <v>0.6</v>
      </c>
      <c r="D2369" s="264">
        <v>0.6</v>
      </c>
      <c r="E2369" s="264">
        <v>0.6</v>
      </c>
      <c r="F2369" s="264"/>
      <c r="G2369" s="264"/>
      <c r="H2369" s="264"/>
      <c r="I2369" s="264"/>
      <c r="J2369" s="264"/>
      <c r="K2369" s="264"/>
      <c r="L2369" s="264"/>
      <c r="M2369" s="264"/>
      <c r="N2369" s="263"/>
    </row>
    <row r="2370" hidden="1" spans="1:14">
      <c r="A2370" s="258"/>
      <c r="B2370" s="46" t="s">
        <v>862</v>
      </c>
      <c r="C2370" s="264">
        <v>51.4</v>
      </c>
      <c r="D2370" s="264">
        <v>51.4</v>
      </c>
      <c r="E2370" s="264">
        <v>51.4</v>
      </c>
      <c r="F2370" s="264"/>
      <c r="G2370" s="264"/>
      <c r="H2370" s="264"/>
      <c r="I2370" s="264"/>
      <c r="J2370" s="264"/>
      <c r="K2370" s="264"/>
      <c r="L2370" s="264"/>
      <c r="M2370" s="264"/>
      <c r="N2370" s="263"/>
    </row>
    <row r="2371" hidden="1" spans="1:14">
      <c r="A2371" s="258" t="s">
        <v>2726</v>
      </c>
      <c r="B2371" s="46" t="s">
        <v>817</v>
      </c>
      <c r="C2371" s="264">
        <v>261.8</v>
      </c>
      <c r="D2371" s="264">
        <v>261.8</v>
      </c>
      <c r="E2371" s="264">
        <v>261.8</v>
      </c>
      <c r="F2371" s="264"/>
      <c r="G2371" s="264"/>
      <c r="H2371" s="264"/>
      <c r="I2371" s="264"/>
      <c r="J2371" s="264"/>
      <c r="K2371" s="264"/>
      <c r="L2371" s="264"/>
      <c r="M2371" s="264"/>
      <c r="N2371" s="263"/>
    </row>
    <row r="2372" hidden="1" spans="1:14">
      <c r="A2372" s="258"/>
      <c r="B2372" s="46" t="s">
        <v>2727</v>
      </c>
      <c r="C2372" s="264">
        <v>160.8</v>
      </c>
      <c r="D2372" s="264">
        <v>160.8</v>
      </c>
      <c r="E2372" s="264">
        <v>160.8</v>
      </c>
      <c r="F2372" s="264"/>
      <c r="G2372" s="264"/>
      <c r="H2372" s="264"/>
      <c r="I2372" s="264"/>
      <c r="J2372" s="264"/>
      <c r="K2372" s="264"/>
      <c r="L2372" s="264"/>
      <c r="M2372" s="264"/>
      <c r="N2372" s="263"/>
    </row>
    <row r="2373" hidden="1" spans="1:14">
      <c r="A2373" s="258"/>
      <c r="B2373" s="46" t="s">
        <v>2728</v>
      </c>
      <c r="C2373" s="264">
        <v>8.7</v>
      </c>
      <c r="D2373" s="264">
        <v>8.7</v>
      </c>
      <c r="E2373" s="264">
        <v>8.7</v>
      </c>
      <c r="F2373" s="264"/>
      <c r="G2373" s="264"/>
      <c r="H2373" s="264"/>
      <c r="I2373" s="264"/>
      <c r="J2373" s="264"/>
      <c r="K2373" s="264"/>
      <c r="L2373" s="264"/>
      <c r="M2373" s="264"/>
      <c r="N2373" s="263"/>
    </row>
    <row r="2374" hidden="1" spans="1:14">
      <c r="A2374" s="258"/>
      <c r="B2374" s="46" t="s">
        <v>2729</v>
      </c>
      <c r="C2374" s="264">
        <v>0.7</v>
      </c>
      <c r="D2374" s="264">
        <v>0.7</v>
      </c>
      <c r="E2374" s="264">
        <v>0.7</v>
      </c>
      <c r="F2374" s="264"/>
      <c r="G2374" s="264"/>
      <c r="H2374" s="264"/>
      <c r="I2374" s="264"/>
      <c r="J2374" s="264"/>
      <c r="K2374" s="264"/>
      <c r="L2374" s="264"/>
      <c r="M2374" s="264"/>
      <c r="N2374" s="263"/>
    </row>
    <row r="2375" hidden="1" spans="1:14">
      <c r="A2375" s="258"/>
      <c r="B2375" s="46" t="s">
        <v>862</v>
      </c>
      <c r="C2375" s="264">
        <v>18.7</v>
      </c>
      <c r="D2375" s="264">
        <v>18.7</v>
      </c>
      <c r="E2375" s="264">
        <v>18.7</v>
      </c>
      <c r="F2375" s="264"/>
      <c r="G2375" s="264"/>
      <c r="H2375" s="264"/>
      <c r="I2375" s="264"/>
      <c r="J2375" s="264"/>
      <c r="K2375" s="264"/>
      <c r="L2375" s="264"/>
      <c r="M2375" s="264"/>
      <c r="N2375" s="263"/>
    </row>
    <row r="2376" hidden="1" spans="1:14">
      <c r="A2376" s="258"/>
      <c r="B2376" s="46" t="s">
        <v>2730</v>
      </c>
      <c r="C2376" s="264">
        <v>0.2</v>
      </c>
      <c r="D2376" s="264">
        <v>0.2</v>
      </c>
      <c r="E2376" s="264">
        <v>0.2</v>
      </c>
      <c r="F2376" s="264"/>
      <c r="G2376" s="264"/>
      <c r="H2376" s="264"/>
      <c r="I2376" s="264"/>
      <c r="J2376" s="264"/>
      <c r="K2376" s="264"/>
      <c r="L2376" s="264"/>
      <c r="M2376" s="264"/>
      <c r="N2376" s="263"/>
    </row>
    <row r="2377" hidden="1" spans="1:14">
      <c r="A2377" s="258"/>
      <c r="B2377" s="46" t="s">
        <v>2731</v>
      </c>
      <c r="C2377" s="264">
        <v>49.1</v>
      </c>
      <c r="D2377" s="264">
        <v>49.1</v>
      </c>
      <c r="E2377" s="264">
        <v>49.1</v>
      </c>
      <c r="F2377" s="264"/>
      <c r="G2377" s="264"/>
      <c r="H2377" s="264"/>
      <c r="I2377" s="264"/>
      <c r="J2377" s="264"/>
      <c r="K2377" s="264"/>
      <c r="L2377" s="264"/>
      <c r="M2377" s="264"/>
      <c r="N2377" s="263"/>
    </row>
    <row r="2378" hidden="1" spans="1:14">
      <c r="A2378" s="258"/>
      <c r="B2378" s="46" t="s">
        <v>2732</v>
      </c>
      <c r="C2378" s="264">
        <v>0.7</v>
      </c>
      <c r="D2378" s="264">
        <v>0.7</v>
      </c>
      <c r="E2378" s="264">
        <v>0.7</v>
      </c>
      <c r="F2378" s="264"/>
      <c r="G2378" s="264"/>
      <c r="H2378" s="264"/>
      <c r="I2378" s="264"/>
      <c r="J2378" s="264"/>
      <c r="K2378" s="264"/>
      <c r="L2378" s="264"/>
      <c r="M2378" s="264"/>
      <c r="N2378" s="263"/>
    </row>
    <row r="2379" hidden="1" spans="1:14">
      <c r="A2379" s="258"/>
      <c r="B2379" s="46" t="s">
        <v>1006</v>
      </c>
      <c r="C2379" s="264">
        <v>0.3</v>
      </c>
      <c r="D2379" s="264">
        <v>0.3</v>
      </c>
      <c r="E2379" s="264">
        <v>0.3</v>
      </c>
      <c r="F2379" s="264"/>
      <c r="G2379" s="264"/>
      <c r="H2379" s="264"/>
      <c r="I2379" s="264"/>
      <c r="J2379" s="264"/>
      <c r="K2379" s="264"/>
      <c r="L2379" s="264"/>
      <c r="M2379" s="264"/>
      <c r="N2379" s="263"/>
    </row>
    <row r="2380" hidden="1" spans="1:14">
      <c r="A2380" s="258"/>
      <c r="B2380" s="46" t="s">
        <v>2733</v>
      </c>
      <c r="C2380" s="264">
        <v>19.3</v>
      </c>
      <c r="D2380" s="264">
        <v>19.3</v>
      </c>
      <c r="E2380" s="264">
        <v>19.3</v>
      </c>
      <c r="F2380" s="264"/>
      <c r="G2380" s="264"/>
      <c r="H2380" s="264"/>
      <c r="I2380" s="264"/>
      <c r="J2380" s="264"/>
      <c r="K2380" s="264"/>
      <c r="L2380" s="264"/>
      <c r="M2380" s="264"/>
      <c r="N2380" s="263"/>
    </row>
    <row r="2381" hidden="1" spans="1:14">
      <c r="A2381" s="258"/>
      <c r="B2381" s="46" t="s">
        <v>2734</v>
      </c>
      <c r="C2381" s="264">
        <v>3.2</v>
      </c>
      <c r="D2381" s="264">
        <v>3.2</v>
      </c>
      <c r="E2381" s="264">
        <v>3.2</v>
      </c>
      <c r="F2381" s="264"/>
      <c r="G2381" s="264"/>
      <c r="H2381" s="264"/>
      <c r="I2381" s="264"/>
      <c r="J2381" s="264"/>
      <c r="K2381" s="264"/>
      <c r="L2381" s="264"/>
      <c r="M2381" s="264"/>
      <c r="N2381" s="263"/>
    </row>
    <row r="2382" hidden="1" spans="1:14">
      <c r="A2382" s="258" t="s">
        <v>2735</v>
      </c>
      <c r="B2382" s="46" t="s">
        <v>818</v>
      </c>
      <c r="C2382" s="264">
        <v>503.2</v>
      </c>
      <c r="D2382" s="264">
        <v>503.2</v>
      </c>
      <c r="E2382" s="264">
        <v>503.2</v>
      </c>
      <c r="F2382" s="264"/>
      <c r="G2382" s="264"/>
      <c r="H2382" s="264"/>
      <c r="I2382" s="264"/>
      <c r="J2382" s="264"/>
      <c r="K2382" s="264"/>
      <c r="L2382" s="264"/>
      <c r="M2382" s="264"/>
      <c r="N2382" s="263"/>
    </row>
    <row r="2383" hidden="1" spans="1:14">
      <c r="A2383" s="258"/>
      <c r="B2383" s="46" t="s">
        <v>2736</v>
      </c>
      <c r="C2383" s="264">
        <v>6.7</v>
      </c>
      <c r="D2383" s="264">
        <v>6.7</v>
      </c>
      <c r="E2383" s="264">
        <v>6.7</v>
      </c>
      <c r="F2383" s="264"/>
      <c r="G2383" s="264"/>
      <c r="H2383" s="264"/>
      <c r="I2383" s="264"/>
      <c r="J2383" s="264"/>
      <c r="K2383" s="264"/>
      <c r="L2383" s="264"/>
      <c r="M2383" s="264"/>
      <c r="N2383" s="263"/>
    </row>
    <row r="2384" hidden="1" spans="1:14">
      <c r="A2384" s="258"/>
      <c r="B2384" s="46" t="s">
        <v>862</v>
      </c>
      <c r="C2384" s="264">
        <v>2.6</v>
      </c>
      <c r="D2384" s="264">
        <v>2.6</v>
      </c>
      <c r="E2384" s="264">
        <v>2.6</v>
      </c>
      <c r="F2384" s="264"/>
      <c r="G2384" s="264"/>
      <c r="H2384" s="264"/>
      <c r="I2384" s="264"/>
      <c r="J2384" s="264"/>
      <c r="K2384" s="264"/>
      <c r="L2384" s="264"/>
      <c r="M2384" s="264"/>
      <c r="N2384" s="260"/>
    </row>
    <row r="2385" hidden="1" spans="1:14">
      <c r="A2385" s="258"/>
      <c r="B2385" s="46" t="s">
        <v>2737</v>
      </c>
      <c r="C2385" s="264">
        <v>0</v>
      </c>
      <c r="D2385" s="264">
        <v>0</v>
      </c>
      <c r="E2385" s="264">
        <v>0</v>
      </c>
      <c r="F2385" s="264"/>
      <c r="G2385" s="264"/>
      <c r="H2385" s="264"/>
      <c r="I2385" s="264"/>
      <c r="J2385" s="264"/>
      <c r="K2385" s="264"/>
      <c r="L2385" s="264"/>
      <c r="M2385" s="264"/>
      <c r="N2385" s="260"/>
    </row>
    <row r="2386" hidden="1" spans="1:14">
      <c r="A2386" s="258"/>
      <c r="B2386" s="46" t="s">
        <v>2738</v>
      </c>
      <c r="C2386" s="264">
        <v>93.4</v>
      </c>
      <c r="D2386" s="264">
        <v>93.4</v>
      </c>
      <c r="E2386" s="264">
        <v>93.4</v>
      </c>
      <c r="F2386" s="264"/>
      <c r="G2386" s="264"/>
      <c r="H2386" s="264"/>
      <c r="I2386" s="264"/>
      <c r="J2386" s="264"/>
      <c r="K2386" s="264"/>
      <c r="L2386" s="264"/>
      <c r="M2386" s="264"/>
      <c r="N2386" s="260"/>
    </row>
    <row r="2387" hidden="1" spans="1:14">
      <c r="A2387" s="258"/>
      <c r="B2387" s="46" t="s">
        <v>2739</v>
      </c>
      <c r="C2387" s="264">
        <v>337.4</v>
      </c>
      <c r="D2387" s="264">
        <v>337.4</v>
      </c>
      <c r="E2387" s="264">
        <v>337.4</v>
      </c>
      <c r="F2387" s="264"/>
      <c r="G2387" s="264"/>
      <c r="H2387" s="264"/>
      <c r="I2387" s="264"/>
      <c r="J2387" s="264"/>
      <c r="K2387" s="264"/>
      <c r="L2387" s="264"/>
      <c r="M2387" s="264"/>
      <c r="N2387" s="260"/>
    </row>
    <row r="2388" hidden="1" spans="1:14">
      <c r="A2388" s="258"/>
      <c r="B2388" s="46" t="s">
        <v>2740</v>
      </c>
      <c r="C2388" s="264">
        <v>0.1</v>
      </c>
      <c r="D2388" s="264">
        <v>0.1</v>
      </c>
      <c r="E2388" s="264">
        <v>0.1</v>
      </c>
      <c r="F2388" s="264"/>
      <c r="G2388" s="264"/>
      <c r="H2388" s="264"/>
      <c r="I2388" s="264"/>
      <c r="J2388" s="264"/>
      <c r="K2388" s="264"/>
      <c r="L2388" s="264"/>
      <c r="M2388" s="264"/>
      <c r="N2388" s="260"/>
    </row>
    <row r="2389" hidden="1" spans="1:14">
      <c r="A2389" s="258"/>
      <c r="B2389" s="46" t="s">
        <v>2741</v>
      </c>
      <c r="C2389" s="264">
        <v>1.3</v>
      </c>
      <c r="D2389" s="264">
        <v>1.3</v>
      </c>
      <c r="E2389" s="264">
        <v>1.3</v>
      </c>
      <c r="F2389" s="264"/>
      <c r="G2389" s="264"/>
      <c r="H2389" s="264"/>
      <c r="I2389" s="264"/>
      <c r="J2389" s="264"/>
      <c r="K2389" s="264"/>
      <c r="L2389" s="264"/>
      <c r="M2389" s="264"/>
      <c r="N2389" s="260"/>
    </row>
    <row r="2390" hidden="1" spans="1:14">
      <c r="A2390" s="258"/>
      <c r="B2390" s="46" t="s">
        <v>2742</v>
      </c>
      <c r="C2390" s="264">
        <v>21.1</v>
      </c>
      <c r="D2390" s="264">
        <v>21.1</v>
      </c>
      <c r="E2390" s="264">
        <v>21.1</v>
      </c>
      <c r="F2390" s="264"/>
      <c r="G2390" s="264"/>
      <c r="H2390" s="264"/>
      <c r="I2390" s="264"/>
      <c r="J2390" s="264"/>
      <c r="K2390" s="264"/>
      <c r="L2390" s="264"/>
      <c r="M2390" s="264"/>
      <c r="N2390" s="260"/>
    </row>
    <row r="2391" hidden="1" spans="1:14">
      <c r="A2391" s="258"/>
      <c r="B2391" s="46" t="s">
        <v>2743</v>
      </c>
      <c r="C2391" s="264">
        <v>40.5</v>
      </c>
      <c r="D2391" s="264">
        <v>40.5</v>
      </c>
      <c r="E2391" s="264">
        <v>40.5</v>
      </c>
      <c r="F2391" s="264"/>
      <c r="G2391" s="264"/>
      <c r="H2391" s="264"/>
      <c r="I2391" s="264"/>
      <c r="J2391" s="264"/>
      <c r="K2391" s="264"/>
      <c r="L2391" s="264"/>
      <c r="M2391" s="264"/>
      <c r="N2391" s="260"/>
    </row>
    <row r="2392" hidden="1" spans="1:14">
      <c r="A2392" s="258" t="s">
        <v>2744</v>
      </c>
      <c r="B2392" s="46" t="s">
        <v>819</v>
      </c>
      <c r="C2392" s="264">
        <v>109.2</v>
      </c>
      <c r="D2392" s="264">
        <v>109.2</v>
      </c>
      <c r="E2392" s="264">
        <v>109.2</v>
      </c>
      <c r="F2392" s="264"/>
      <c r="G2392" s="264"/>
      <c r="H2392" s="264"/>
      <c r="I2392" s="264"/>
      <c r="J2392" s="264"/>
      <c r="K2392" s="264"/>
      <c r="L2392" s="264"/>
      <c r="M2392" s="264"/>
      <c r="N2392" s="263"/>
    </row>
    <row r="2393" hidden="1" spans="1:14">
      <c r="A2393" s="258"/>
      <c r="B2393" s="46" t="s">
        <v>2745</v>
      </c>
      <c r="C2393" s="264">
        <v>20.2</v>
      </c>
      <c r="D2393" s="264">
        <v>20.2</v>
      </c>
      <c r="E2393" s="264">
        <v>20.2</v>
      </c>
      <c r="F2393" s="264"/>
      <c r="G2393" s="264"/>
      <c r="H2393" s="264"/>
      <c r="I2393" s="264"/>
      <c r="J2393" s="264"/>
      <c r="K2393" s="264"/>
      <c r="L2393" s="264"/>
      <c r="M2393" s="264"/>
      <c r="N2393" s="260"/>
    </row>
    <row r="2394" hidden="1" spans="1:14">
      <c r="A2394" s="258"/>
      <c r="B2394" s="46" t="s">
        <v>2746</v>
      </c>
      <c r="C2394" s="264">
        <v>8.9</v>
      </c>
      <c r="D2394" s="264">
        <v>8.9</v>
      </c>
      <c r="E2394" s="264">
        <v>8.9</v>
      </c>
      <c r="F2394" s="264"/>
      <c r="G2394" s="264"/>
      <c r="H2394" s="264"/>
      <c r="I2394" s="264"/>
      <c r="J2394" s="264"/>
      <c r="K2394" s="264"/>
      <c r="L2394" s="264"/>
      <c r="M2394" s="264"/>
      <c r="N2394" s="260"/>
    </row>
    <row r="2395" hidden="1" spans="1:14">
      <c r="A2395" s="258"/>
      <c r="B2395" s="46" t="s">
        <v>2747</v>
      </c>
      <c r="C2395" s="264">
        <v>4.9</v>
      </c>
      <c r="D2395" s="264">
        <v>4.9</v>
      </c>
      <c r="E2395" s="264">
        <v>4.9</v>
      </c>
      <c r="F2395" s="264"/>
      <c r="G2395" s="264"/>
      <c r="H2395" s="264"/>
      <c r="I2395" s="264"/>
      <c r="J2395" s="264"/>
      <c r="K2395" s="264"/>
      <c r="L2395" s="264"/>
      <c r="M2395" s="264"/>
      <c r="N2395" s="260"/>
    </row>
    <row r="2396" hidden="1" spans="1:14">
      <c r="A2396" s="258"/>
      <c r="B2396" s="46" t="s">
        <v>2748</v>
      </c>
      <c r="C2396" s="264">
        <v>1.5</v>
      </c>
      <c r="D2396" s="264">
        <v>1.5</v>
      </c>
      <c r="E2396" s="264">
        <v>1.5</v>
      </c>
      <c r="F2396" s="264"/>
      <c r="G2396" s="264"/>
      <c r="H2396" s="264"/>
      <c r="I2396" s="264"/>
      <c r="J2396" s="264"/>
      <c r="K2396" s="264"/>
      <c r="L2396" s="264"/>
      <c r="M2396" s="264"/>
      <c r="N2396" s="263"/>
    </row>
    <row r="2397" hidden="1" spans="1:14">
      <c r="A2397" s="258"/>
      <c r="B2397" s="46" t="s">
        <v>2749</v>
      </c>
      <c r="C2397" s="264">
        <v>73.8</v>
      </c>
      <c r="D2397" s="264">
        <v>73.8</v>
      </c>
      <c r="E2397" s="264">
        <v>73.8</v>
      </c>
      <c r="F2397" s="264"/>
      <c r="G2397" s="264"/>
      <c r="H2397" s="264"/>
      <c r="I2397" s="264"/>
      <c r="J2397" s="264"/>
      <c r="K2397" s="264"/>
      <c r="L2397" s="264"/>
      <c r="M2397" s="264"/>
      <c r="N2397" s="260"/>
    </row>
    <row r="2398" hidden="1" spans="1:14">
      <c r="A2398" s="258" t="s">
        <v>2750</v>
      </c>
      <c r="B2398" s="46" t="s">
        <v>821</v>
      </c>
      <c r="C2398" s="264">
        <v>273.9</v>
      </c>
      <c r="D2398" s="264">
        <v>273.9</v>
      </c>
      <c r="E2398" s="264">
        <v>273.9</v>
      </c>
      <c r="F2398" s="264"/>
      <c r="G2398" s="264"/>
      <c r="H2398" s="264"/>
      <c r="I2398" s="264"/>
      <c r="J2398" s="264"/>
      <c r="K2398" s="264"/>
      <c r="L2398" s="264"/>
      <c r="M2398" s="264"/>
      <c r="N2398" s="263"/>
    </row>
    <row r="2399" hidden="1" spans="1:14">
      <c r="A2399" s="258"/>
      <c r="B2399" s="46" t="s">
        <v>862</v>
      </c>
      <c r="C2399" s="264">
        <v>16.4</v>
      </c>
      <c r="D2399" s="264">
        <v>16.4</v>
      </c>
      <c r="E2399" s="264">
        <v>16.4</v>
      </c>
      <c r="F2399" s="264"/>
      <c r="G2399" s="264"/>
      <c r="H2399" s="264"/>
      <c r="I2399" s="264"/>
      <c r="J2399" s="264"/>
      <c r="K2399" s="264"/>
      <c r="L2399" s="264"/>
      <c r="M2399" s="264"/>
      <c r="N2399" s="260"/>
    </row>
    <row r="2400" hidden="1" spans="1:14">
      <c r="A2400" s="258"/>
      <c r="B2400" s="46" t="s">
        <v>2751</v>
      </c>
      <c r="C2400" s="264">
        <v>20.5</v>
      </c>
      <c r="D2400" s="264">
        <v>20.5</v>
      </c>
      <c r="E2400" s="264">
        <v>20.5</v>
      </c>
      <c r="F2400" s="264"/>
      <c r="G2400" s="264"/>
      <c r="H2400" s="264"/>
      <c r="I2400" s="264"/>
      <c r="J2400" s="264"/>
      <c r="K2400" s="264"/>
      <c r="L2400" s="264"/>
      <c r="M2400" s="264"/>
      <c r="N2400" s="260"/>
    </row>
    <row r="2401" hidden="1" spans="1:14">
      <c r="A2401" s="258"/>
      <c r="B2401" s="46" t="s">
        <v>2752</v>
      </c>
      <c r="C2401" s="264">
        <v>170.7</v>
      </c>
      <c r="D2401" s="264">
        <v>170.7</v>
      </c>
      <c r="E2401" s="264">
        <v>170.7</v>
      </c>
      <c r="F2401" s="264"/>
      <c r="G2401" s="264"/>
      <c r="H2401" s="264"/>
      <c r="I2401" s="264"/>
      <c r="J2401" s="264"/>
      <c r="K2401" s="264"/>
      <c r="L2401" s="264"/>
      <c r="M2401" s="264"/>
      <c r="N2401" s="260"/>
    </row>
    <row r="2402" hidden="1" spans="1:14">
      <c r="A2402" s="258"/>
      <c r="B2402" s="46" t="s">
        <v>2753</v>
      </c>
      <c r="C2402" s="264">
        <v>10.5</v>
      </c>
      <c r="D2402" s="264">
        <v>10.5</v>
      </c>
      <c r="E2402" s="264">
        <v>10.5</v>
      </c>
      <c r="F2402" s="264"/>
      <c r="G2402" s="264"/>
      <c r="H2402" s="264"/>
      <c r="I2402" s="264"/>
      <c r="J2402" s="264"/>
      <c r="K2402" s="264"/>
      <c r="L2402" s="264"/>
      <c r="M2402" s="264"/>
      <c r="N2402" s="260"/>
    </row>
    <row r="2403" hidden="1" spans="1:14">
      <c r="A2403" s="258"/>
      <c r="B2403" s="46" t="s">
        <v>2754</v>
      </c>
      <c r="C2403" s="264">
        <v>0.2</v>
      </c>
      <c r="D2403" s="264">
        <v>0.2</v>
      </c>
      <c r="E2403" s="264">
        <v>0.2</v>
      </c>
      <c r="F2403" s="264"/>
      <c r="G2403" s="264"/>
      <c r="H2403" s="264"/>
      <c r="I2403" s="264"/>
      <c r="J2403" s="264"/>
      <c r="K2403" s="264"/>
      <c r="L2403" s="264"/>
      <c r="M2403" s="264"/>
      <c r="N2403" s="260"/>
    </row>
    <row r="2404" hidden="1" spans="1:14">
      <c r="A2404" s="258"/>
      <c r="B2404" s="46" t="s">
        <v>2755</v>
      </c>
      <c r="C2404" s="264">
        <v>0.7</v>
      </c>
      <c r="D2404" s="264">
        <v>0.7</v>
      </c>
      <c r="E2404" s="264">
        <v>0.7</v>
      </c>
      <c r="F2404" s="264"/>
      <c r="G2404" s="264"/>
      <c r="H2404" s="264"/>
      <c r="I2404" s="264"/>
      <c r="J2404" s="264"/>
      <c r="K2404" s="264"/>
      <c r="L2404" s="264"/>
      <c r="M2404" s="264"/>
      <c r="N2404" s="260"/>
    </row>
    <row r="2405" hidden="1" spans="1:14">
      <c r="A2405" s="258"/>
      <c r="B2405" s="46" t="s">
        <v>2756</v>
      </c>
      <c r="C2405" s="264">
        <v>0.6</v>
      </c>
      <c r="D2405" s="264">
        <v>0.6</v>
      </c>
      <c r="E2405" s="264">
        <v>0.6</v>
      </c>
      <c r="F2405" s="264"/>
      <c r="G2405" s="264"/>
      <c r="H2405" s="264"/>
      <c r="I2405" s="264"/>
      <c r="J2405" s="264"/>
      <c r="K2405" s="264"/>
      <c r="L2405" s="264"/>
      <c r="M2405" s="264"/>
      <c r="N2405" s="260"/>
    </row>
    <row r="2406" hidden="1" spans="1:14">
      <c r="A2406" s="258"/>
      <c r="B2406" s="46" t="s">
        <v>2757</v>
      </c>
      <c r="C2406" s="264">
        <v>50.9</v>
      </c>
      <c r="D2406" s="264">
        <v>50.9</v>
      </c>
      <c r="E2406" s="264">
        <v>50.9</v>
      </c>
      <c r="F2406" s="264"/>
      <c r="G2406" s="264"/>
      <c r="H2406" s="264"/>
      <c r="I2406" s="264"/>
      <c r="J2406" s="264"/>
      <c r="K2406" s="264"/>
      <c r="L2406" s="264"/>
      <c r="M2406" s="264"/>
      <c r="N2406" s="263"/>
    </row>
    <row r="2407" hidden="1" spans="1:14">
      <c r="A2407" s="258"/>
      <c r="B2407" s="46" t="s">
        <v>2758</v>
      </c>
      <c r="C2407" s="264">
        <v>3.4</v>
      </c>
      <c r="D2407" s="264">
        <v>3.4</v>
      </c>
      <c r="E2407" s="264">
        <v>3.4</v>
      </c>
      <c r="F2407" s="264"/>
      <c r="G2407" s="264"/>
      <c r="H2407" s="264"/>
      <c r="I2407" s="264"/>
      <c r="J2407" s="264"/>
      <c r="K2407" s="264"/>
      <c r="L2407" s="264"/>
      <c r="M2407" s="264"/>
      <c r="N2407" s="260"/>
    </row>
    <row r="2408" hidden="1" spans="1:14">
      <c r="A2408" s="258" t="s">
        <v>2759</v>
      </c>
      <c r="B2408" s="46" t="s">
        <v>822</v>
      </c>
      <c r="C2408" s="264">
        <v>389.5</v>
      </c>
      <c r="D2408" s="264">
        <v>389.5</v>
      </c>
      <c r="E2408" s="264">
        <v>389.5</v>
      </c>
      <c r="F2408" s="264"/>
      <c r="G2408" s="264"/>
      <c r="H2408" s="264"/>
      <c r="I2408" s="264"/>
      <c r="J2408" s="264"/>
      <c r="K2408" s="264"/>
      <c r="L2408" s="264"/>
      <c r="M2408" s="264"/>
      <c r="N2408" s="263"/>
    </row>
    <row r="2409" hidden="1" spans="1:14">
      <c r="A2409" s="258"/>
      <c r="B2409" s="46" t="s">
        <v>2760</v>
      </c>
      <c r="C2409" s="264">
        <v>0.1</v>
      </c>
      <c r="D2409" s="264">
        <v>0.1</v>
      </c>
      <c r="E2409" s="264">
        <v>0.1</v>
      </c>
      <c r="F2409" s="264"/>
      <c r="G2409" s="264"/>
      <c r="H2409" s="264"/>
      <c r="I2409" s="264"/>
      <c r="J2409" s="264"/>
      <c r="K2409" s="264"/>
      <c r="L2409" s="264"/>
      <c r="M2409" s="264"/>
      <c r="N2409" s="260"/>
    </row>
    <row r="2410" hidden="1" spans="1:14">
      <c r="A2410" s="258"/>
      <c r="B2410" s="46" t="s">
        <v>2761</v>
      </c>
      <c r="C2410" s="264">
        <v>0.2</v>
      </c>
      <c r="D2410" s="264">
        <v>0.2</v>
      </c>
      <c r="E2410" s="264">
        <v>0.2</v>
      </c>
      <c r="F2410" s="264"/>
      <c r="G2410" s="264"/>
      <c r="H2410" s="264"/>
      <c r="I2410" s="264"/>
      <c r="J2410" s="264"/>
      <c r="K2410" s="264"/>
      <c r="L2410" s="264"/>
      <c r="M2410" s="264"/>
      <c r="N2410" s="260"/>
    </row>
    <row r="2411" hidden="1" spans="1:14">
      <c r="A2411" s="258"/>
      <c r="B2411" s="46" t="s">
        <v>2762</v>
      </c>
      <c r="C2411" s="264">
        <v>12.1</v>
      </c>
      <c r="D2411" s="264">
        <v>12.1</v>
      </c>
      <c r="E2411" s="264">
        <v>12.1</v>
      </c>
      <c r="F2411" s="264"/>
      <c r="G2411" s="264"/>
      <c r="H2411" s="264"/>
      <c r="I2411" s="264"/>
      <c r="J2411" s="264"/>
      <c r="K2411" s="264"/>
      <c r="L2411" s="264"/>
      <c r="M2411" s="264"/>
      <c r="N2411" s="260"/>
    </row>
    <row r="2412" hidden="1" spans="1:14">
      <c r="A2412" s="258"/>
      <c r="B2412" s="46" t="s">
        <v>2763</v>
      </c>
      <c r="C2412" s="264">
        <v>239.9</v>
      </c>
      <c r="D2412" s="264">
        <v>239.9</v>
      </c>
      <c r="E2412" s="264">
        <v>239.9</v>
      </c>
      <c r="F2412" s="264"/>
      <c r="G2412" s="264"/>
      <c r="H2412" s="264"/>
      <c r="I2412" s="264"/>
      <c r="J2412" s="264"/>
      <c r="K2412" s="264"/>
      <c r="L2412" s="264"/>
      <c r="M2412" s="264"/>
      <c r="N2412" s="260"/>
    </row>
    <row r="2413" hidden="1" spans="1:14">
      <c r="A2413" s="258"/>
      <c r="B2413" s="46" t="s">
        <v>2764</v>
      </c>
      <c r="C2413" s="264">
        <v>30.8</v>
      </c>
      <c r="D2413" s="264">
        <v>30.8</v>
      </c>
      <c r="E2413" s="264">
        <v>30.8</v>
      </c>
      <c r="F2413" s="264"/>
      <c r="G2413" s="264"/>
      <c r="H2413" s="264"/>
      <c r="I2413" s="264"/>
      <c r="J2413" s="264"/>
      <c r="K2413" s="264"/>
      <c r="L2413" s="264"/>
      <c r="M2413" s="264"/>
      <c r="N2413" s="260"/>
    </row>
    <row r="2414" hidden="1" spans="1:14">
      <c r="A2414" s="258"/>
      <c r="B2414" s="46" t="s">
        <v>2765</v>
      </c>
      <c r="C2414" s="264">
        <v>4.8</v>
      </c>
      <c r="D2414" s="264">
        <v>4.8</v>
      </c>
      <c r="E2414" s="264">
        <v>4.8</v>
      </c>
      <c r="F2414" s="264"/>
      <c r="G2414" s="264"/>
      <c r="H2414" s="264"/>
      <c r="I2414" s="264"/>
      <c r="J2414" s="264"/>
      <c r="K2414" s="264"/>
      <c r="L2414" s="264"/>
      <c r="M2414" s="264"/>
      <c r="N2414" s="260"/>
    </row>
    <row r="2415" hidden="1" spans="1:14">
      <c r="A2415" s="258"/>
      <c r="B2415" s="46" t="s">
        <v>862</v>
      </c>
      <c r="C2415" s="264">
        <v>2.6</v>
      </c>
      <c r="D2415" s="264">
        <v>2.6</v>
      </c>
      <c r="E2415" s="264">
        <v>2.6</v>
      </c>
      <c r="F2415" s="264"/>
      <c r="G2415" s="264"/>
      <c r="H2415" s="264"/>
      <c r="I2415" s="264"/>
      <c r="J2415" s="264"/>
      <c r="K2415" s="264"/>
      <c r="L2415" s="264"/>
      <c r="M2415" s="264"/>
      <c r="N2415" s="260"/>
    </row>
    <row r="2416" hidden="1" spans="1:14">
      <c r="A2416" s="258"/>
      <c r="B2416" s="46" t="s">
        <v>2766</v>
      </c>
      <c r="C2416" s="264">
        <v>28.8</v>
      </c>
      <c r="D2416" s="264">
        <v>28.8</v>
      </c>
      <c r="E2416" s="264">
        <v>28.8</v>
      </c>
      <c r="F2416" s="264"/>
      <c r="G2416" s="264"/>
      <c r="H2416" s="264"/>
      <c r="I2416" s="264"/>
      <c r="J2416" s="264"/>
      <c r="K2416" s="264"/>
      <c r="L2416" s="264"/>
      <c r="M2416" s="264"/>
      <c r="N2416" s="260"/>
    </row>
    <row r="2417" hidden="1" spans="1:14">
      <c r="A2417" s="258"/>
      <c r="B2417" s="46" t="s">
        <v>2767</v>
      </c>
      <c r="C2417" s="264">
        <v>4</v>
      </c>
      <c r="D2417" s="264">
        <v>4</v>
      </c>
      <c r="E2417" s="264">
        <v>4</v>
      </c>
      <c r="F2417" s="264"/>
      <c r="G2417" s="264"/>
      <c r="H2417" s="264"/>
      <c r="I2417" s="264"/>
      <c r="J2417" s="264"/>
      <c r="K2417" s="264"/>
      <c r="L2417" s="264"/>
      <c r="M2417" s="264"/>
      <c r="N2417" s="263"/>
    </row>
    <row r="2418" hidden="1" spans="1:14">
      <c r="A2418" s="258"/>
      <c r="B2418" s="46" t="s">
        <v>2768</v>
      </c>
      <c r="C2418" s="264">
        <v>66.3</v>
      </c>
      <c r="D2418" s="264">
        <v>66.3</v>
      </c>
      <c r="E2418" s="264">
        <v>66.3</v>
      </c>
      <c r="F2418" s="264"/>
      <c r="G2418" s="264"/>
      <c r="H2418" s="264"/>
      <c r="I2418" s="264"/>
      <c r="J2418" s="264"/>
      <c r="K2418" s="264"/>
      <c r="L2418" s="264"/>
      <c r="M2418" s="264"/>
      <c r="N2418" s="260"/>
    </row>
    <row r="2419" hidden="1" spans="1:14">
      <c r="A2419" s="258" t="s">
        <v>2769</v>
      </c>
      <c r="B2419" s="46" t="s">
        <v>823</v>
      </c>
      <c r="C2419" s="264">
        <v>247.2</v>
      </c>
      <c r="D2419" s="264">
        <v>247.2</v>
      </c>
      <c r="E2419" s="264">
        <v>247.2</v>
      </c>
      <c r="F2419" s="264"/>
      <c r="G2419" s="264"/>
      <c r="H2419" s="264"/>
      <c r="I2419" s="264"/>
      <c r="J2419" s="264"/>
      <c r="K2419" s="264"/>
      <c r="L2419" s="264"/>
      <c r="M2419" s="264"/>
      <c r="N2419" s="263"/>
    </row>
    <row r="2420" hidden="1" spans="1:14">
      <c r="A2420" s="258"/>
      <c r="B2420" s="46" t="s">
        <v>2770</v>
      </c>
      <c r="C2420" s="264">
        <v>19.9</v>
      </c>
      <c r="D2420" s="264">
        <v>19.9</v>
      </c>
      <c r="E2420" s="264">
        <v>19.9</v>
      </c>
      <c r="F2420" s="264"/>
      <c r="G2420" s="264"/>
      <c r="H2420" s="264"/>
      <c r="I2420" s="264"/>
      <c r="J2420" s="264"/>
      <c r="K2420" s="264"/>
      <c r="L2420" s="264"/>
      <c r="M2420" s="264"/>
      <c r="N2420" s="260"/>
    </row>
    <row r="2421" hidden="1" spans="1:14">
      <c r="A2421" s="258"/>
      <c r="B2421" s="46" t="s">
        <v>2771</v>
      </c>
      <c r="C2421" s="264">
        <v>166.2</v>
      </c>
      <c r="D2421" s="264">
        <v>166.2</v>
      </c>
      <c r="E2421" s="264">
        <v>166.2</v>
      </c>
      <c r="F2421" s="264"/>
      <c r="G2421" s="264"/>
      <c r="H2421" s="264"/>
      <c r="I2421" s="264"/>
      <c r="J2421" s="264"/>
      <c r="K2421" s="264"/>
      <c r="L2421" s="264"/>
      <c r="M2421" s="264"/>
      <c r="N2421" s="260"/>
    </row>
    <row r="2422" hidden="1" spans="1:14">
      <c r="A2422" s="258"/>
      <c r="B2422" s="46" t="s">
        <v>2772</v>
      </c>
      <c r="C2422" s="264">
        <v>3.3</v>
      </c>
      <c r="D2422" s="264">
        <v>3.3</v>
      </c>
      <c r="E2422" s="264">
        <v>3.3</v>
      </c>
      <c r="F2422" s="264"/>
      <c r="G2422" s="264"/>
      <c r="H2422" s="264"/>
      <c r="I2422" s="264"/>
      <c r="J2422" s="264"/>
      <c r="K2422" s="264"/>
      <c r="L2422" s="264"/>
      <c r="M2422" s="264"/>
      <c r="N2422" s="260"/>
    </row>
    <row r="2423" hidden="1" spans="1:14">
      <c r="A2423" s="258"/>
      <c r="B2423" s="46" t="s">
        <v>2773</v>
      </c>
      <c r="C2423" s="264">
        <v>0.7</v>
      </c>
      <c r="D2423" s="264">
        <v>0.7</v>
      </c>
      <c r="E2423" s="264">
        <v>0.7</v>
      </c>
      <c r="F2423" s="264"/>
      <c r="G2423" s="264"/>
      <c r="H2423" s="264"/>
      <c r="I2423" s="264"/>
      <c r="J2423" s="264"/>
      <c r="K2423" s="264"/>
      <c r="L2423" s="264"/>
      <c r="M2423" s="264"/>
      <c r="N2423" s="260"/>
    </row>
    <row r="2424" hidden="1" spans="1:14">
      <c r="A2424" s="258"/>
      <c r="B2424" s="46" t="s">
        <v>2774</v>
      </c>
      <c r="C2424" s="264">
        <v>11.3</v>
      </c>
      <c r="D2424" s="264">
        <v>11.3</v>
      </c>
      <c r="E2424" s="264">
        <v>11.3</v>
      </c>
      <c r="F2424" s="264"/>
      <c r="G2424" s="264"/>
      <c r="H2424" s="264"/>
      <c r="I2424" s="264"/>
      <c r="J2424" s="264"/>
      <c r="K2424" s="264"/>
      <c r="L2424" s="264"/>
      <c r="M2424" s="264"/>
      <c r="N2424" s="260"/>
    </row>
    <row r="2425" hidden="1" spans="1:14">
      <c r="A2425" s="258"/>
      <c r="B2425" s="46" t="s">
        <v>2775</v>
      </c>
      <c r="C2425" s="264">
        <v>45.7</v>
      </c>
      <c r="D2425" s="264">
        <v>45.7</v>
      </c>
      <c r="E2425" s="264">
        <v>45.7</v>
      </c>
      <c r="F2425" s="264"/>
      <c r="G2425" s="264"/>
      <c r="H2425" s="264"/>
      <c r="I2425" s="264"/>
      <c r="J2425" s="264"/>
      <c r="K2425" s="264"/>
      <c r="L2425" s="264"/>
      <c r="M2425" s="264"/>
      <c r="N2425" s="260"/>
    </row>
    <row r="2426" hidden="1" spans="1:14">
      <c r="A2426" s="258" t="s">
        <v>2776</v>
      </c>
      <c r="B2426" s="46" t="s">
        <v>824</v>
      </c>
      <c r="C2426" s="264">
        <v>361.3</v>
      </c>
      <c r="D2426" s="264">
        <v>361.3</v>
      </c>
      <c r="E2426" s="264">
        <v>361.3</v>
      </c>
      <c r="F2426" s="264"/>
      <c r="G2426" s="264"/>
      <c r="H2426" s="264"/>
      <c r="I2426" s="264"/>
      <c r="J2426" s="264"/>
      <c r="K2426" s="264"/>
      <c r="L2426" s="264"/>
      <c r="M2426" s="264"/>
      <c r="N2426" s="263"/>
    </row>
    <row r="2427" hidden="1" spans="1:14">
      <c r="A2427" s="258"/>
      <c r="B2427" s="46" t="s">
        <v>2777</v>
      </c>
      <c r="C2427" s="264">
        <v>0</v>
      </c>
      <c r="D2427" s="264">
        <v>0</v>
      </c>
      <c r="E2427" s="264">
        <v>0</v>
      </c>
      <c r="F2427" s="264"/>
      <c r="G2427" s="264"/>
      <c r="H2427" s="264"/>
      <c r="I2427" s="264"/>
      <c r="J2427" s="264"/>
      <c r="K2427" s="264"/>
      <c r="L2427" s="264"/>
      <c r="M2427" s="264"/>
      <c r="N2427" s="263"/>
    </row>
    <row r="2428" hidden="1" spans="1:14">
      <c r="A2428" s="258"/>
      <c r="B2428" s="46" t="s">
        <v>2778</v>
      </c>
      <c r="C2428" s="264">
        <v>29</v>
      </c>
      <c r="D2428" s="264">
        <v>29</v>
      </c>
      <c r="E2428" s="264">
        <v>29</v>
      </c>
      <c r="F2428" s="264"/>
      <c r="G2428" s="264"/>
      <c r="H2428" s="264"/>
      <c r="I2428" s="264"/>
      <c r="J2428" s="264"/>
      <c r="K2428" s="264"/>
      <c r="L2428" s="264"/>
      <c r="M2428" s="264"/>
      <c r="N2428" s="260"/>
    </row>
    <row r="2429" hidden="1" spans="1:14">
      <c r="A2429" s="258"/>
      <c r="B2429" s="46" t="s">
        <v>2779</v>
      </c>
      <c r="C2429" s="264">
        <v>4.8</v>
      </c>
      <c r="D2429" s="264">
        <v>4.8</v>
      </c>
      <c r="E2429" s="264">
        <v>4.8</v>
      </c>
      <c r="F2429" s="264"/>
      <c r="G2429" s="264"/>
      <c r="H2429" s="264"/>
      <c r="I2429" s="264"/>
      <c r="J2429" s="264"/>
      <c r="K2429" s="264"/>
      <c r="L2429" s="264"/>
      <c r="M2429" s="264"/>
      <c r="N2429" s="260"/>
    </row>
    <row r="2430" hidden="1" spans="1:14">
      <c r="A2430" s="258"/>
      <c r="B2430" s="46" t="s">
        <v>2780</v>
      </c>
      <c r="C2430" s="264">
        <v>0.1</v>
      </c>
      <c r="D2430" s="264">
        <v>0.1</v>
      </c>
      <c r="E2430" s="264">
        <v>0.1</v>
      </c>
      <c r="F2430" s="264"/>
      <c r="G2430" s="264"/>
      <c r="H2430" s="264"/>
      <c r="I2430" s="264"/>
      <c r="J2430" s="264"/>
      <c r="K2430" s="264"/>
      <c r="L2430" s="264"/>
      <c r="M2430" s="264"/>
      <c r="N2430" s="260"/>
    </row>
    <row r="2431" hidden="1" spans="1:14">
      <c r="A2431" s="258"/>
      <c r="B2431" s="46" t="s">
        <v>2781</v>
      </c>
      <c r="C2431" s="264">
        <v>67</v>
      </c>
      <c r="D2431" s="264">
        <v>67</v>
      </c>
      <c r="E2431" s="264">
        <v>67</v>
      </c>
      <c r="F2431" s="264"/>
      <c r="G2431" s="264"/>
      <c r="H2431" s="264"/>
      <c r="I2431" s="264"/>
      <c r="J2431" s="264"/>
      <c r="K2431" s="264"/>
      <c r="L2431" s="264"/>
      <c r="M2431" s="264"/>
      <c r="N2431" s="260"/>
    </row>
    <row r="2432" hidden="1" spans="1:14">
      <c r="A2432" s="258"/>
      <c r="B2432" s="46" t="s">
        <v>2782</v>
      </c>
      <c r="C2432" s="264">
        <v>0.6</v>
      </c>
      <c r="D2432" s="264">
        <v>0.6</v>
      </c>
      <c r="E2432" s="264">
        <v>0.6</v>
      </c>
      <c r="F2432" s="264"/>
      <c r="G2432" s="264"/>
      <c r="H2432" s="264"/>
      <c r="I2432" s="264"/>
      <c r="J2432" s="264"/>
      <c r="K2432" s="264"/>
      <c r="L2432" s="264"/>
      <c r="M2432" s="264"/>
      <c r="N2432" s="260"/>
    </row>
    <row r="2433" hidden="1" spans="1:14">
      <c r="A2433" s="258"/>
      <c r="B2433" s="46" t="s">
        <v>2783</v>
      </c>
      <c r="C2433" s="264">
        <v>15.4</v>
      </c>
      <c r="D2433" s="264">
        <v>15.4</v>
      </c>
      <c r="E2433" s="264">
        <v>15.4</v>
      </c>
      <c r="F2433" s="264"/>
      <c r="G2433" s="264"/>
      <c r="H2433" s="264"/>
      <c r="I2433" s="264"/>
      <c r="J2433" s="264"/>
      <c r="K2433" s="264"/>
      <c r="L2433" s="264"/>
      <c r="M2433" s="264"/>
      <c r="N2433" s="260"/>
    </row>
    <row r="2434" hidden="1" spans="1:14">
      <c r="A2434" s="258"/>
      <c r="B2434" s="46" t="s">
        <v>862</v>
      </c>
      <c r="C2434" s="264">
        <v>2.6</v>
      </c>
      <c r="D2434" s="264">
        <v>2.6</v>
      </c>
      <c r="E2434" s="264">
        <v>2.6</v>
      </c>
      <c r="F2434" s="264"/>
      <c r="G2434" s="264"/>
      <c r="H2434" s="264"/>
      <c r="I2434" s="264"/>
      <c r="J2434" s="264"/>
      <c r="K2434" s="264"/>
      <c r="L2434" s="264"/>
      <c r="M2434" s="264"/>
      <c r="N2434" s="263"/>
    </row>
    <row r="2435" hidden="1" spans="1:14">
      <c r="A2435" s="258"/>
      <c r="B2435" s="46" t="s">
        <v>2784</v>
      </c>
      <c r="C2435" s="264">
        <v>241.7</v>
      </c>
      <c r="D2435" s="264">
        <v>241.7</v>
      </c>
      <c r="E2435" s="264">
        <v>241.7</v>
      </c>
      <c r="F2435" s="264"/>
      <c r="G2435" s="264"/>
      <c r="H2435" s="264"/>
      <c r="I2435" s="264"/>
      <c r="J2435" s="264"/>
      <c r="K2435" s="264"/>
      <c r="L2435" s="264"/>
      <c r="M2435" s="264"/>
      <c r="N2435" s="260"/>
    </row>
    <row r="2436" hidden="1" spans="1:14">
      <c r="A2436" s="258" t="s">
        <v>2785</v>
      </c>
      <c r="B2436" s="46" t="s">
        <v>825</v>
      </c>
      <c r="C2436" s="264">
        <v>101.6</v>
      </c>
      <c r="D2436" s="264">
        <v>101.6</v>
      </c>
      <c r="E2436" s="264">
        <v>101.6</v>
      </c>
      <c r="F2436" s="264"/>
      <c r="G2436" s="264"/>
      <c r="H2436" s="264"/>
      <c r="I2436" s="264"/>
      <c r="J2436" s="264"/>
      <c r="K2436" s="264"/>
      <c r="L2436" s="264"/>
      <c r="M2436" s="264"/>
      <c r="N2436" s="263"/>
    </row>
    <row r="2437" hidden="1" spans="1:14">
      <c r="A2437" s="258"/>
      <c r="B2437" s="46" t="s">
        <v>2786</v>
      </c>
      <c r="C2437" s="264">
        <v>18.6</v>
      </c>
      <c r="D2437" s="264">
        <v>18.6</v>
      </c>
      <c r="E2437" s="264">
        <v>18.6</v>
      </c>
      <c r="F2437" s="264"/>
      <c r="G2437" s="264"/>
      <c r="H2437" s="264"/>
      <c r="I2437" s="264"/>
      <c r="J2437" s="264"/>
      <c r="K2437" s="264"/>
      <c r="L2437" s="264"/>
      <c r="M2437" s="264"/>
      <c r="N2437" s="260"/>
    </row>
    <row r="2438" hidden="1" spans="1:14">
      <c r="A2438" s="258"/>
      <c r="B2438" s="46" t="s">
        <v>2787</v>
      </c>
      <c r="C2438" s="264">
        <v>68.6</v>
      </c>
      <c r="D2438" s="264">
        <v>68.6</v>
      </c>
      <c r="E2438" s="264">
        <v>68.6</v>
      </c>
      <c r="F2438" s="264"/>
      <c r="G2438" s="264"/>
      <c r="H2438" s="264"/>
      <c r="I2438" s="264"/>
      <c r="J2438" s="264"/>
      <c r="K2438" s="264"/>
      <c r="L2438" s="264"/>
      <c r="M2438" s="264"/>
      <c r="N2438" s="260"/>
    </row>
    <row r="2439" hidden="1" spans="1:14">
      <c r="A2439" s="258"/>
      <c r="B2439" s="46" t="s">
        <v>2788</v>
      </c>
      <c r="C2439" s="264">
        <v>4.9</v>
      </c>
      <c r="D2439" s="264">
        <v>4.9</v>
      </c>
      <c r="E2439" s="264">
        <v>4.9</v>
      </c>
      <c r="F2439" s="264"/>
      <c r="G2439" s="264"/>
      <c r="H2439" s="264"/>
      <c r="I2439" s="264"/>
      <c r="J2439" s="264"/>
      <c r="K2439" s="264"/>
      <c r="L2439" s="264"/>
      <c r="M2439" s="264"/>
      <c r="N2439" s="260"/>
    </row>
    <row r="2440" hidden="1" spans="1:14">
      <c r="A2440" s="258"/>
      <c r="B2440" s="46" t="s">
        <v>2789</v>
      </c>
      <c r="C2440" s="264">
        <v>1.4</v>
      </c>
      <c r="D2440" s="264">
        <v>1.4</v>
      </c>
      <c r="E2440" s="264">
        <v>1.4</v>
      </c>
      <c r="F2440" s="264"/>
      <c r="G2440" s="264"/>
      <c r="H2440" s="264"/>
      <c r="I2440" s="264"/>
      <c r="J2440" s="264"/>
      <c r="K2440" s="264"/>
      <c r="L2440" s="264"/>
      <c r="M2440" s="264"/>
      <c r="N2440" s="260"/>
    </row>
    <row r="2441" hidden="1" spans="1:14">
      <c r="A2441" s="258"/>
      <c r="B2441" s="46" t="s">
        <v>2790</v>
      </c>
      <c r="C2441" s="264">
        <v>8.2</v>
      </c>
      <c r="D2441" s="264">
        <v>8.2</v>
      </c>
      <c r="E2441" s="264">
        <v>8.2</v>
      </c>
      <c r="F2441" s="264"/>
      <c r="G2441" s="264"/>
      <c r="H2441" s="264"/>
      <c r="I2441" s="264"/>
      <c r="J2441" s="264"/>
      <c r="K2441" s="264"/>
      <c r="L2441" s="264"/>
      <c r="M2441" s="264"/>
      <c r="N2441" s="260"/>
    </row>
    <row r="2442" hidden="1" spans="1:14">
      <c r="A2442" s="258" t="s">
        <v>2791</v>
      </c>
      <c r="B2442" s="46" t="s">
        <v>827</v>
      </c>
      <c r="C2442" s="264">
        <v>522.4</v>
      </c>
      <c r="D2442" s="264">
        <v>522.4</v>
      </c>
      <c r="E2442" s="264">
        <v>522.4</v>
      </c>
      <c r="F2442" s="264"/>
      <c r="G2442" s="264"/>
      <c r="H2442" s="264"/>
      <c r="I2442" s="264"/>
      <c r="J2442" s="264"/>
      <c r="K2442" s="264"/>
      <c r="L2442" s="264"/>
      <c r="M2442" s="264"/>
      <c r="N2442" s="263"/>
    </row>
    <row r="2443" hidden="1" spans="1:14">
      <c r="A2443" s="258"/>
      <c r="B2443" s="46" t="s">
        <v>2792</v>
      </c>
      <c r="C2443" s="264">
        <v>6.6</v>
      </c>
      <c r="D2443" s="264">
        <v>6.6</v>
      </c>
      <c r="E2443" s="264">
        <v>6.6</v>
      </c>
      <c r="F2443" s="264"/>
      <c r="G2443" s="264"/>
      <c r="H2443" s="264"/>
      <c r="I2443" s="264"/>
      <c r="J2443" s="264"/>
      <c r="K2443" s="264"/>
      <c r="L2443" s="264"/>
      <c r="M2443" s="264"/>
      <c r="N2443" s="260"/>
    </row>
    <row r="2444" hidden="1" spans="1:14">
      <c r="A2444" s="258"/>
      <c r="B2444" s="46" t="s">
        <v>2793</v>
      </c>
      <c r="C2444" s="264">
        <v>39.8</v>
      </c>
      <c r="D2444" s="264">
        <v>39.8</v>
      </c>
      <c r="E2444" s="264">
        <v>39.8</v>
      </c>
      <c r="F2444" s="264"/>
      <c r="G2444" s="264"/>
      <c r="H2444" s="264"/>
      <c r="I2444" s="264"/>
      <c r="J2444" s="264"/>
      <c r="K2444" s="264"/>
      <c r="L2444" s="264"/>
      <c r="M2444" s="264"/>
      <c r="N2444" s="260"/>
    </row>
    <row r="2445" hidden="1" spans="1:14">
      <c r="A2445" s="258"/>
      <c r="B2445" s="46" t="s">
        <v>2794</v>
      </c>
      <c r="C2445" s="264">
        <v>8</v>
      </c>
      <c r="D2445" s="264">
        <v>8</v>
      </c>
      <c r="E2445" s="264">
        <v>8</v>
      </c>
      <c r="F2445" s="264"/>
      <c r="G2445" s="264"/>
      <c r="H2445" s="264"/>
      <c r="I2445" s="264"/>
      <c r="J2445" s="264"/>
      <c r="K2445" s="264"/>
      <c r="L2445" s="264"/>
      <c r="M2445" s="264"/>
      <c r="N2445" s="263"/>
    </row>
    <row r="2446" hidden="1" spans="1:14">
      <c r="A2446" s="258"/>
      <c r="B2446" s="46" t="s">
        <v>2795</v>
      </c>
      <c r="C2446" s="264">
        <v>331.5</v>
      </c>
      <c r="D2446" s="264">
        <v>331.5</v>
      </c>
      <c r="E2446" s="264">
        <v>331.5</v>
      </c>
      <c r="F2446" s="264"/>
      <c r="G2446" s="264"/>
      <c r="H2446" s="264"/>
      <c r="I2446" s="264"/>
      <c r="J2446" s="264"/>
      <c r="K2446" s="264"/>
      <c r="L2446" s="264"/>
      <c r="M2446" s="264"/>
      <c r="N2446" s="260"/>
    </row>
    <row r="2447" hidden="1" spans="1:14">
      <c r="A2447" s="258"/>
      <c r="B2447" s="46" t="s">
        <v>862</v>
      </c>
      <c r="C2447" s="264">
        <v>8.8</v>
      </c>
      <c r="D2447" s="264">
        <v>8.8</v>
      </c>
      <c r="E2447" s="264">
        <v>8.8</v>
      </c>
      <c r="F2447" s="264"/>
      <c r="G2447" s="264"/>
      <c r="H2447" s="264"/>
      <c r="I2447" s="264"/>
      <c r="J2447" s="264"/>
      <c r="K2447" s="264"/>
      <c r="L2447" s="264"/>
      <c r="M2447" s="264"/>
      <c r="N2447" s="260"/>
    </row>
    <row r="2448" hidden="1" spans="1:14">
      <c r="A2448" s="258"/>
      <c r="B2448" s="46" t="s">
        <v>2796</v>
      </c>
      <c r="C2448" s="264">
        <v>88.5</v>
      </c>
      <c r="D2448" s="264">
        <v>88.5</v>
      </c>
      <c r="E2448" s="264">
        <v>88.5</v>
      </c>
      <c r="F2448" s="264"/>
      <c r="G2448" s="264"/>
      <c r="H2448" s="264"/>
      <c r="I2448" s="264"/>
      <c r="J2448" s="264"/>
      <c r="K2448" s="264"/>
      <c r="L2448" s="264"/>
      <c r="M2448" s="264"/>
      <c r="N2448" s="260"/>
    </row>
    <row r="2449" hidden="1" spans="1:14">
      <c r="A2449" s="258"/>
      <c r="B2449" s="46" t="s">
        <v>2797</v>
      </c>
      <c r="C2449" s="264">
        <v>38.9</v>
      </c>
      <c r="D2449" s="264">
        <v>38.9</v>
      </c>
      <c r="E2449" s="264">
        <v>38.9</v>
      </c>
      <c r="F2449" s="264"/>
      <c r="G2449" s="264"/>
      <c r="H2449" s="264"/>
      <c r="I2449" s="264"/>
      <c r="J2449" s="264"/>
      <c r="K2449" s="264"/>
      <c r="L2449" s="264"/>
      <c r="M2449" s="264"/>
      <c r="N2449" s="260"/>
    </row>
    <row r="2450" hidden="1" spans="1:14">
      <c r="A2450" s="258"/>
      <c r="B2450" s="46" t="s">
        <v>2798</v>
      </c>
      <c r="C2450" s="264">
        <v>0.3</v>
      </c>
      <c r="D2450" s="264">
        <v>0.3</v>
      </c>
      <c r="E2450" s="264">
        <v>0.3</v>
      </c>
      <c r="F2450" s="264"/>
      <c r="G2450" s="264"/>
      <c r="H2450" s="264"/>
      <c r="I2450" s="264"/>
      <c r="J2450" s="264"/>
      <c r="K2450" s="264"/>
      <c r="L2450" s="264"/>
      <c r="M2450" s="264"/>
      <c r="N2450" s="260"/>
    </row>
    <row r="2451" hidden="1" spans="1:14">
      <c r="A2451" s="258" t="s">
        <v>2799</v>
      </c>
      <c r="B2451" s="46" t="s">
        <v>828</v>
      </c>
      <c r="C2451" s="264">
        <v>133.8</v>
      </c>
      <c r="D2451" s="264">
        <v>133.8</v>
      </c>
      <c r="E2451" s="264">
        <v>133.8</v>
      </c>
      <c r="F2451" s="264"/>
      <c r="G2451" s="264"/>
      <c r="H2451" s="264"/>
      <c r="I2451" s="264"/>
      <c r="J2451" s="264"/>
      <c r="K2451" s="264"/>
      <c r="L2451" s="264"/>
      <c r="M2451" s="264"/>
      <c r="N2451" s="263"/>
    </row>
    <row r="2452" hidden="1" spans="1:14">
      <c r="A2452" s="258"/>
      <c r="B2452" s="46" t="s">
        <v>2800</v>
      </c>
      <c r="C2452" s="264">
        <v>88.5</v>
      </c>
      <c r="D2452" s="264">
        <v>88.5</v>
      </c>
      <c r="E2452" s="264">
        <v>88.5</v>
      </c>
      <c r="F2452" s="264"/>
      <c r="G2452" s="264"/>
      <c r="H2452" s="264"/>
      <c r="I2452" s="264"/>
      <c r="J2452" s="264"/>
      <c r="K2452" s="264"/>
      <c r="L2452" s="264"/>
      <c r="M2452" s="264"/>
      <c r="N2452" s="260"/>
    </row>
    <row r="2453" hidden="1" spans="1:14">
      <c r="A2453" s="258"/>
      <c r="B2453" s="46" t="s">
        <v>2801</v>
      </c>
      <c r="C2453" s="264">
        <v>5.7</v>
      </c>
      <c r="D2453" s="264">
        <v>5.7</v>
      </c>
      <c r="E2453" s="264">
        <v>5.7</v>
      </c>
      <c r="F2453" s="264"/>
      <c r="G2453" s="264"/>
      <c r="H2453" s="264"/>
      <c r="I2453" s="264"/>
      <c r="J2453" s="264"/>
      <c r="K2453" s="264"/>
      <c r="L2453" s="264"/>
      <c r="M2453" s="264"/>
      <c r="N2453" s="260"/>
    </row>
    <row r="2454" hidden="1" spans="1:14">
      <c r="A2454" s="258"/>
      <c r="B2454" s="46" t="s">
        <v>2802</v>
      </c>
      <c r="C2454" s="264">
        <v>10.6</v>
      </c>
      <c r="D2454" s="264">
        <v>10.6</v>
      </c>
      <c r="E2454" s="264">
        <v>10.6</v>
      </c>
      <c r="F2454" s="264"/>
      <c r="G2454" s="264"/>
      <c r="H2454" s="264"/>
      <c r="I2454" s="264"/>
      <c r="J2454" s="264"/>
      <c r="K2454" s="264"/>
      <c r="L2454" s="264"/>
      <c r="M2454" s="264"/>
      <c r="N2454" s="260"/>
    </row>
    <row r="2455" hidden="1" spans="1:14">
      <c r="A2455" s="258"/>
      <c r="B2455" s="46" t="s">
        <v>862</v>
      </c>
      <c r="C2455" s="264">
        <v>2.6</v>
      </c>
      <c r="D2455" s="264">
        <v>2.6</v>
      </c>
      <c r="E2455" s="264">
        <v>2.6</v>
      </c>
      <c r="F2455" s="264"/>
      <c r="G2455" s="264"/>
      <c r="H2455" s="264"/>
      <c r="I2455" s="264"/>
      <c r="J2455" s="264"/>
      <c r="K2455" s="264"/>
      <c r="L2455" s="264"/>
      <c r="M2455" s="264"/>
      <c r="N2455" s="260"/>
    </row>
    <row r="2456" hidden="1" spans="1:14">
      <c r="A2456" s="258"/>
      <c r="B2456" s="46" t="s">
        <v>2803</v>
      </c>
      <c r="C2456" s="264">
        <v>0.1</v>
      </c>
      <c r="D2456" s="264">
        <v>0.1</v>
      </c>
      <c r="E2456" s="264">
        <v>0.1</v>
      </c>
      <c r="F2456" s="264"/>
      <c r="G2456" s="264"/>
      <c r="H2456" s="264"/>
      <c r="I2456" s="264"/>
      <c r="J2456" s="264"/>
      <c r="K2456" s="264"/>
      <c r="L2456" s="264"/>
      <c r="M2456" s="264"/>
      <c r="N2456" s="263"/>
    </row>
    <row r="2457" hidden="1" spans="1:14">
      <c r="A2457" s="258"/>
      <c r="B2457" s="46" t="s">
        <v>2804</v>
      </c>
      <c r="C2457" s="264">
        <v>24.5</v>
      </c>
      <c r="D2457" s="264">
        <v>24.5</v>
      </c>
      <c r="E2457" s="264">
        <v>24.5</v>
      </c>
      <c r="F2457" s="264"/>
      <c r="G2457" s="264"/>
      <c r="H2457" s="264"/>
      <c r="I2457" s="264"/>
      <c r="J2457" s="264"/>
      <c r="K2457" s="264"/>
      <c r="L2457" s="264"/>
      <c r="M2457" s="264"/>
      <c r="N2457" s="260"/>
    </row>
    <row r="2458" hidden="1" spans="1:14">
      <c r="A2458" s="258"/>
      <c r="B2458" s="46" t="s">
        <v>2805</v>
      </c>
      <c r="C2458" s="264">
        <v>1.8</v>
      </c>
      <c r="D2458" s="264">
        <v>1.8</v>
      </c>
      <c r="E2458" s="264">
        <v>1.8</v>
      </c>
      <c r="F2458" s="264"/>
      <c r="G2458" s="264"/>
      <c r="H2458" s="264"/>
      <c r="I2458" s="264"/>
      <c r="J2458" s="264"/>
      <c r="K2458" s="264"/>
      <c r="L2458" s="264"/>
      <c r="M2458" s="264"/>
      <c r="N2458" s="260"/>
    </row>
    <row r="2459" hidden="1" spans="1:14">
      <c r="A2459" s="258" t="s">
        <v>2806</v>
      </c>
      <c r="B2459" s="46" t="s">
        <v>829</v>
      </c>
      <c r="C2459" s="264">
        <v>19.4</v>
      </c>
      <c r="D2459" s="264">
        <v>19.4</v>
      </c>
      <c r="E2459" s="264">
        <v>19.4</v>
      </c>
      <c r="F2459" s="264"/>
      <c r="G2459" s="264"/>
      <c r="H2459" s="264"/>
      <c r="I2459" s="264"/>
      <c r="J2459" s="264"/>
      <c r="K2459" s="264"/>
      <c r="L2459" s="264"/>
      <c r="M2459" s="264"/>
      <c r="N2459" s="263"/>
    </row>
    <row r="2460" hidden="1" spans="1:14">
      <c r="A2460" s="258"/>
      <c r="B2460" s="46" t="s">
        <v>2807</v>
      </c>
      <c r="C2460" s="264">
        <v>10.7</v>
      </c>
      <c r="D2460" s="264">
        <v>10.7</v>
      </c>
      <c r="E2460" s="264">
        <v>10.7</v>
      </c>
      <c r="F2460" s="264"/>
      <c r="G2460" s="264"/>
      <c r="H2460" s="264"/>
      <c r="I2460" s="264"/>
      <c r="J2460" s="264"/>
      <c r="K2460" s="264"/>
      <c r="L2460" s="264"/>
      <c r="M2460" s="264"/>
      <c r="N2460" s="260"/>
    </row>
    <row r="2461" hidden="1" spans="1:14">
      <c r="A2461" s="258"/>
      <c r="B2461" s="46" t="s">
        <v>862</v>
      </c>
      <c r="C2461" s="264">
        <v>2.9</v>
      </c>
      <c r="D2461" s="264">
        <v>2.9</v>
      </c>
      <c r="E2461" s="264">
        <v>2.9</v>
      </c>
      <c r="F2461" s="264"/>
      <c r="G2461" s="264"/>
      <c r="H2461" s="264"/>
      <c r="I2461" s="264"/>
      <c r="J2461" s="264"/>
      <c r="K2461" s="264"/>
      <c r="L2461" s="264"/>
      <c r="M2461" s="264"/>
      <c r="N2461" s="260"/>
    </row>
    <row r="2462" hidden="1" spans="1:14">
      <c r="A2462" s="258"/>
      <c r="B2462" s="46" t="s">
        <v>2808</v>
      </c>
      <c r="C2462" s="264">
        <v>0.1</v>
      </c>
      <c r="D2462" s="264">
        <v>0.1</v>
      </c>
      <c r="E2462" s="264">
        <v>0.1</v>
      </c>
      <c r="F2462" s="264"/>
      <c r="G2462" s="264"/>
      <c r="H2462" s="264"/>
      <c r="I2462" s="264"/>
      <c r="J2462" s="264"/>
      <c r="K2462" s="264"/>
      <c r="L2462" s="264"/>
      <c r="M2462" s="264"/>
      <c r="N2462" s="260"/>
    </row>
    <row r="2463" hidden="1" spans="1:14">
      <c r="A2463" s="258"/>
      <c r="B2463" s="46" t="s">
        <v>2809</v>
      </c>
      <c r="C2463" s="264">
        <v>0.8</v>
      </c>
      <c r="D2463" s="264">
        <v>0.8</v>
      </c>
      <c r="E2463" s="264">
        <v>0.8</v>
      </c>
      <c r="F2463" s="264"/>
      <c r="G2463" s="264"/>
      <c r="H2463" s="264"/>
      <c r="I2463" s="264"/>
      <c r="J2463" s="264"/>
      <c r="K2463" s="264"/>
      <c r="L2463" s="264"/>
      <c r="M2463" s="264"/>
      <c r="N2463" s="263"/>
    </row>
    <row r="2464" hidden="1" spans="1:14">
      <c r="A2464" s="258"/>
      <c r="B2464" s="46" t="s">
        <v>2810</v>
      </c>
      <c r="C2464" s="264">
        <v>1.3</v>
      </c>
      <c r="D2464" s="264">
        <v>1.3</v>
      </c>
      <c r="E2464" s="264">
        <v>1.3</v>
      </c>
      <c r="F2464" s="264"/>
      <c r="G2464" s="264"/>
      <c r="H2464" s="264"/>
      <c r="I2464" s="264"/>
      <c r="J2464" s="264"/>
      <c r="K2464" s="264"/>
      <c r="L2464" s="264"/>
      <c r="M2464" s="264"/>
      <c r="N2464" s="260"/>
    </row>
    <row r="2465" hidden="1" spans="1:14">
      <c r="A2465" s="258"/>
      <c r="B2465" s="46" t="s">
        <v>2811</v>
      </c>
      <c r="C2465" s="264">
        <v>0.2</v>
      </c>
      <c r="D2465" s="264">
        <v>0.2</v>
      </c>
      <c r="E2465" s="264">
        <v>0.2</v>
      </c>
      <c r="F2465" s="264"/>
      <c r="G2465" s="264"/>
      <c r="H2465" s="264"/>
      <c r="I2465" s="264"/>
      <c r="J2465" s="264"/>
      <c r="K2465" s="264"/>
      <c r="L2465" s="264"/>
      <c r="M2465" s="264"/>
      <c r="N2465" s="260"/>
    </row>
    <row r="2466" hidden="1" spans="1:14">
      <c r="A2466" s="258"/>
      <c r="B2466" s="46" t="s">
        <v>2812</v>
      </c>
      <c r="C2466" s="264">
        <v>3.3</v>
      </c>
      <c r="D2466" s="264">
        <v>3.3</v>
      </c>
      <c r="E2466" s="264">
        <v>3.3</v>
      </c>
      <c r="F2466" s="264"/>
      <c r="G2466" s="264"/>
      <c r="H2466" s="264"/>
      <c r="I2466" s="264"/>
      <c r="J2466" s="264"/>
      <c r="K2466" s="264"/>
      <c r="L2466" s="264"/>
      <c r="M2466" s="264"/>
      <c r="N2466" s="260"/>
    </row>
    <row r="2467" hidden="1" spans="1:14">
      <c r="A2467" s="258" t="s">
        <v>2813</v>
      </c>
      <c r="B2467" s="46" t="s">
        <v>830</v>
      </c>
      <c r="C2467" s="264">
        <v>16.6</v>
      </c>
      <c r="D2467" s="264">
        <v>16.6</v>
      </c>
      <c r="E2467" s="264">
        <v>16.6</v>
      </c>
      <c r="F2467" s="264"/>
      <c r="G2467" s="264"/>
      <c r="H2467" s="264"/>
      <c r="I2467" s="264"/>
      <c r="J2467" s="264"/>
      <c r="K2467" s="264"/>
      <c r="L2467" s="264"/>
      <c r="M2467" s="264"/>
      <c r="N2467" s="263"/>
    </row>
    <row r="2468" hidden="1" spans="1:14">
      <c r="A2468" s="258"/>
      <c r="B2468" s="46" t="s">
        <v>2814</v>
      </c>
      <c r="C2468" s="264">
        <v>11.3</v>
      </c>
      <c r="D2468" s="264">
        <v>11.3</v>
      </c>
      <c r="E2468" s="264">
        <v>11.3</v>
      </c>
      <c r="F2468" s="264"/>
      <c r="G2468" s="264"/>
      <c r="H2468" s="264"/>
      <c r="I2468" s="264"/>
      <c r="J2468" s="264"/>
      <c r="K2468" s="264"/>
      <c r="L2468" s="264"/>
      <c r="M2468" s="264"/>
      <c r="N2468" s="260"/>
    </row>
    <row r="2469" hidden="1" spans="1:14">
      <c r="A2469" s="258"/>
      <c r="B2469" s="46" t="s">
        <v>2815</v>
      </c>
      <c r="C2469" s="264">
        <v>2.9</v>
      </c>
      <c r="D2469" s="264">
        <v>2.9</v>
      </c>
      <c r="E2469" s="264">
        <v>2.9</v>
      </c>
      <c r="F2469" s="264"/>
      <c r="G2469" s="264"/>
      <c r="H2469" s="264"/>
      <c r="I2469" s="264"/>
      <c r="J2469" s="264"/>
      <c r="K2469" s="264"/>
      <c r="L2469" s="264"/>
      <c r="M2469" s="264"/>
      <c r="N2469" s="260"/>
    </row>
    <row r="2470" hidden="1" spans="1:14">
      <c r="A2470" s="258"/>
      <c r="B2470" s="46" t="s">
        <v>2816</v>
      </c>
      <c r="C2470" s="264">
        <v>0.8</v>
      </c>
      <c r="D2470" s="264">
        <v>0.8</v>
      </c>
      <c r="E2470" s="264">
        <v>0.8</v>
      </c>
      <c r="F2470" s="264"/>
      <c r="G2470" s="264"/>
      <c r="H2470" s="264"/>
      <c r="I2470" s="264"/>
      <c r="J2470" s="264"/>
      <c r="K2470" s="264"/>
      <c r="L2470" s="264"/>
      <c r="M2470" s="264"/>
      <c r="N2470" s="260"/>
    </row>
    <row r="2471" hidden="1" spans="1:14">
      <c r="A2471" s="258"/>
      <c r="B2471" s="46" t="s">
        <v>2817</v>
      </c>
      <c r="C2471" s="264">
        <v>0.2</v>
      </c>
      <c r="D2471" s="264">
        <v>0.2</v>
      </c>
      <c r="E2471" s="264">
        <v>0.2</v>
      </c>
      <c r="F2471" s="264"/>
      <c r="G2471" s="264"/>
      <c r="H2471" s="264"/>
      <c r="I2471" s="264"/>
      <c r="J2471" s="264"/>
      <c r="K2471" s="264"/>
      <c r="L2471" s="264"/>
      <c r="M2471" s="264"/>
      <c r="N2471" s="260"/>
    </row>
    <row r="2472" hidden="1" spans="1:14">
      <c r="A2472" s="258"/>
      <c r="B2472" s="46" t="s">
        <v>2818</v>
      </c>
      <c r="C2472" s="264">
        <v>1.4</v>
      </c>
      <c r="D2472" s="264">
        <v>1.4</v>
      </c>
      <c r="E2472" s="264">
        <v>1.4</v>
      </c>
      <c r="F2472" s="264"/>
      <c r="G2472" s="264"/>
      <c r="H2472" s="264"/>
      <c r="I2472" s="264"/>
      <c r="J2472" s="264"/>
      <c r="K2472" s="264"/>
      <c r="L2472" s="264"/>
      <c r="M2472" s="264"/>
      <c r="N2472" s="260"/>
    </row>
    <row r="2473" hidden="1" spans="1:14">
      <c r="A2473" s="258" t="s">
        <v>2819</v>
      </c>
      <c r="B2473" s="46" t="s">
        <v>831</v>
      </c>
      <c r="C2473" s="264">
        <v>18.4</v>
      </c>
      <c r="D2473" s="264">
        <v>18.4</v>
      </c>
      <c r="E2473" s="264">
        <v>18.4</v>
      </c>
      <c r="F2473" s="264"/>
      <c r="G2473" s="264"/>
      <c r="H2473" s="264"/>
      <c r="I2473" s="264"/>
      <c r="J2473" s="264"/>
      <c r="K2473" s="264"/>
      <c r="L2473" s="264"/>
      <c r="M2473" s="264"/>
      <c r="N2473" s="263"/>
    </row>
    <row r="2474" hidden="1" spans="1:14">
      <c r="A2474" s="258"/>
      <c r="B2474" s="46" t="s">
        <v>2820</v>
      </c>
      <c r="C2474" s="264">
        <v>1.5</v>
      </c>
      <c r="D2474" s="264">
        <v>1.5</v>
      </c>
      <c r="E2474" s="264">
        <v>1.5</v>
      </c>
      <c r="F2474" s="264"/>
      <c r="G2474" s="264"/>
      <c r="H2474" s="264"/>
      <c r="I2474" s="264"/>
      <c r="J2474" s="264"/>
      <c r="K2474" s="264"/>
      <c r="L2474" s="264"/>
      <c r="M2474" s="264"/>
      <c r="N2474" s="260"/>
    </row>
    <row r="2475" hidden="1" spans="1:14">
      <c r="A2475" s="258"/>
      <c r="B2475" s="46" t="s">
        <v>2821</v>
      </c>
      <c r="C2475" s="264">
        <v>0.8</v>
      </c>
      <c r="D2475" s="264">
        <v>0.8</v>
      </c>
      <c r="E2475" s="264">
        <v>0.8</v>
      </c>
      <c r="F2475" s="264"/>
      <c r="G2475" s="264"/>
      <c r="H2475" s="264"/>
      <c r="I2475" s="264"/>
      <c r="J2475" s="264"/>
      <c r="K2475" s="264"/>
      <c r="L2475" s="264"/>
      <c r="M2475" s="264"/>
      <c r="N2475" s="260"/>
    </row>
    <row r="2476" hidden="1" spans="1:14">
      <c r="A2476" s="258"/>
      <c r="B2476" s="46" t="s">
        <v>2822</v>
      </c>
      <c r="C2476" s="264">
        <v>12.5</v>
      </c>
      <c r="D2476" s="264">
        <v>12.5</v>
      </c>
      <c r="E2476" s="264">
        <v>12.5</v>
      </c>
      <c r="F2476" s="264"/>
      <c r="G2476" s="264"/>
      <c r="H2476" s="264"/>
      <c r="I2476" s="264"/>
      <c r="J2476" s="264"/>
      <c r="K2476" s="264"/>
      <c r="L2476" s="264"/>
      <c r="M2476" s="264"/>
      <c r="N2476" s="260"/>
    </row>
    <row r="2477" hidden="1" spans="1:14">
      <c r="A2477" s="258"/>
      <c r="B2477" s="46" t="s">
        <v>2823</v>
      </c>
      <c r="C2477" s="264">
        <v>3.3</v>
      </c>
      <c r="D2477" s="264">
        <v>3.3</v>
      </c>
      <c r="E2477" s="264">
        <v>3.3</v>
      </c>
      <c r="F2477" s="264"/>
      <c r="G2477" s="264"/>
      <c r="H2477" s="264"/>
      <c r="I2477" s="264"/>
      <c r="J2477" s="264"/>
      <c r="K2477" s="264"/>
      <c r="L2477" s="264"/>
      <c r="M2477" s="264"/>
      <c r="N2477" s="260"/>
    </row>
    <row r="2478" hidden="1" spans="1:14">
      <c r="A2478" s="258"/>
      <c r="B2478" s="46" t="s">
        <v>2824</v>
      </c>
      <c r="C2478" s="264">
        <v>0.2</v>
      </c>
      <c r="D2478" s="264">
        <v>0.2</v>
      </c>
      <c r="E2478" s="264">
        <v>0.2</v>
      </c>
      <c r="F2478" s="264"/>
      <c r="G2478" s="264"/>
      <c r="H2478" s="264"/>
      <c r="I2478" s="264"/>
      <c r="J2478" s="264"/>
      <c r="K2478" s="264"/>
      <c r="L2478" s="264"/>
      <c r="M2478" s="264"/>
      <c r="N2478" s="260"/>
    </row>
    <row r="2479" hidden="1" spans="1:14">
      <c r="A2479" s="258" t="s">
        <v>2825</v>
      </c>
      <c r="B2479" s="46" t="s">
        <v>833</v>
      </c>
      <c r="C2479" s="264">
        <v>847.8</v>
      </c>
      <c r="D2479" s="264">
        <v>847.8</v>
      </c>
      <c r="E2479" s="264">
        <v>847.8</v>
      </c>
      <c r="F2479" s="264"/>
      <c r="G2479" s="264"/>
      <c r="H2479" s="264"/>
      <c r="I2479" s="264"/>
      <c r="J2479" s="264"/>
      <c r="K2479" s="264"/>
      <c r="L2479" s="264"/>
      <c r="M2479" s="264"/>
      <c r="N2479" s="263"/>
    </row>
    <row r="2480" hidden="1" spans="1:14">
      <c r="A2480" s="258"/>
      <c r="B2480" s="46" t="s">
        <v>1077</v>
      </c>
      <c r="C2480" s="264">
        <v>34.6</v>
      </c>
      <c r="D2480" s="264">
        <v>34.6</v>
      </c>
      <c r="E2480" s="264">
        <v>34.6</v>
      </c>
      <c r="F2480" s="264"/>
      <c r="G2480" s="264"/>
      <c r="H2480" s="264"/>
      <c r="I2480" s="264"/>
      <c r="J2480" s="264"/>
      <c r="K2480" s="264"/>
      <c r="L2480" s="264"/>
      <c r="M2480" s="264"/>
      <c r="N2480" s="263"/>
    </row>
    <row r="2481" hidden="1" spans="1:14">
      <c r="A2481" s="258"/>
      <c r="B2481" s="46" t="s">
        <v>1274</v>
      </c>
      <c r="C2481" s="264">
        <v>3.5</v>
      </c>
      <c r="D2481" s="264">
        <v>3.5</v>
      </c>
      <c r="E2481" s="264">
        <v>3.5</v>
      </c>
      <c r="F2481" s="264"/>
      <c r="G2481" s="264"/>
      <c r="H2481" s="264"/>
      <c r="I2481" s="264"/>
      <c r="J2481" s="264"/>
      <c r="K2481" s="264"/>
      <c r="L2481" s="264"/>
      <c r="M2481" s="264"/>
      <c r="N2481" s="260"/>
    </row>
    <row r="2482" hidden="1" spans="1:14">
      <c r="A2482" s="258"/>
      <c r="B2482" s="46" t="s">
        <v>1075</v>
      </c>
      <c r="C2482" s="264">
        <v>141.5</v>
      </c>
      <c r="D2482" s="264">
        <v>141.5</v>
      </c>
      <c r="E2482" s="264">
        <v>141.5</v>
      </c>
      <c r="F2482" s="264"/>
      <c r="G2482" s="264"/>
      <c r="H2482" s="264"/>
      <c r="I2482" s="264"/>
      <c r="J2482" s="264"/>
      <c r="K2482" s="264"/>
      <c r="L2482" s="264"/>
      <c r="M2482" s="264"/>
      <c r="N2482" s="260"/>
    </row>
    <row r="2483" hidden="1" spans="1:14">
      <c r="A2483" s="258"/>
      <c r="B2483" s="46" t="s">
        <v>1078</v>
      </c>
      <c r="C2483" s="264">
        <v>8.7</v>
      </c>
      <c r="D2483" s="264">
        <v>8.7</v>
      </c>
      <c r="E2483" s="264">
        <v>8.7</v>
      </c>
      <c r="F2483" s="264"/>
      <c r="G2483" s="264"/>
      <c r="H2483" s="264"/>
      <c r="I2483" s="264"/>
      <c r="J2483" s="264"/>
      <c r="K2483" s="264"/>
      <c r="L2483" s="264"/>
      <c r="M2483" s="264"/>
      <c r="N2483" s="260"/>
    </row>
    <row r="2484" hidden="1" spans="1:14">
      <c r="A2484" s="258"/>
      <c r="B2484" s="46" t="s">
        <v>862</v>
      </c>
      <c r="C2484" s="264">
        <v>111.3</v>
      </c>
      <c r="D2484" s="264">
        <v>111.3</v>
      </c>
      <c r="E2484" s="264">
        <v>111.3</v>
      </c>
      <c r="F2484" s="264"/>
      <c r="G2484" s="264"/>
      <c r="H2484" s="264"/>
      <c r="I2484" s="264"/>
      <c r="J2484" s="264"/>
      <c r="K2484" s="264"/>
      <c r="L2484" s="264"/>
      <c r="M2484" s="264"/>
      <c r="N2484" s="260"/>
    </row>
    <row r="2485" hidden="1" spans="1:14">
      <c r="A2485" s="258"/>
      <c r="B2485" s="46" t="s">
        <v>1275</v>
      </c>
      <c r="C2485" s="264">
        <v>0.8</v>
      </c>
      <c r="D2485" s="264">
        <v>0.8</v>
      </c>
      <c r="E2485" s="264">
        <v>0.8</v>
      </c>
      <c r="F2485" s="264"/>
      <c r="G2485" s="264"/>
      <c r="H2485" s="264"/>
      <c r="I2485" s="264"/>
      <c r="J2485" s="264"/>
      <c r="K2485" s="264"/>
      <c r="L2485" s="264"/>
      <c r="M2485" s="264"/>
      <c r="N2485" s="260"/>
    </row>
    <row r="2486" hidden="1" spans="1:14">
      <c r="A2486" s="258"/>
      <c r="B2486" s="46" t="s">
        <v>1510</v>
      </c>
      <c r="C2486" s="264">
        <v>8</v>
      </c>
      <c r="D2486" s="264">
        <v>8</v>
      </c>
      <c r="E2486" s="264">
        <v>8</v>
      </c>
      <c r="F2486" s="264"/>
      <c r="G2486" s="264"/>
      <c r="H2486" s="264"/>
      <c r="I2486" s="264"/>
      <c r="J2486" s="264"/>
      <c r="K2486" s="264"/>
      <c r="L2486" s="264"/>
      <c r="M2486" s="264"/>
      <c r="N2486" s="260"/>
    </row>
    <row r="2487" hidden="1" spans="1:14">
      <c r="A2487" s="258"/>
      <c r="B2487" s="46" t="s">
        <v>1074</v>
      </c>
      <c r="C2487" s="264">
        <v>50.2</v>
      </c>
      <c r="D2487" s="264">
        <v>50.2</v>
      </c>
      <c r="E2487" s="264">
        <v>50.2</v>
      </c>
      <c r="F2487" s="264"/>
      <c r="G2487" s="264"/>
      <c r="H2487" s="264"/>
      <c r="I2487" s="264"/>
      <c r="J2487" s="264"/>
      <c r="K2487" s="264"/>
      <c r="L2487" s="264"/>
      <c r="M2487" s="264"/>
      <c r="N2487" s="260"/>
    </row>
    <row r="2488" hidden="1" spans="1:14">
      <c r="A2488" s="258"/>
      <c r="B2488" s="46" t="s">
        <v>1073</v>
      </c>
      <c r="C2488" s="264">
        <v>436.8</v>
      </c>
      <c r="D2488" s="264">
        <v>436.8</v>
      </c>
      <c r="E2488" s="264">
        <v>436.8</v>
      </c>
      <c r="F2488" s="264"/>
      <c r="G2488" s="264"/>
      <c r="H2488" s="264"/>
      <c r="I2488" s="264"/>
      <c r="J2488" s="264"/>
      <c r="K2488" s="264"/>
      <c r="L2488" s="264"/>
      <c r="M2488" s="264"/>
      <c r="N2488" s="260"/>
    </row>
    <row r="2489" hidden="1" spans="1:14">
      <c r="A2489" s="258"/>
      <c r="B2489" s="46" t="s">
        <v>1076</v>
      </c>
      <c r="C2489" s="264">
        <v>52.4</v>
      </c>
      <c r="D2489" s="264">
        <v>52.4</v>
      </c>
      <c r="E2489" s="264">
        <v>52.4</v>
      </c>
      <c r="F2489" s="264"/>
      <c r="G2489" s="264"/>
      <c r="H2489" s="264"/>
      <c r="I2489" s="264"/>
      <c r="J2489" s="264"/>
      <c r="K2489" s="264"/>
      <c r="L2489" s="264"/>
      <c r="M2489" s="264"/>
      <c r="N2489" s="260"/>
    </row>
    <row r="2490" hidden="1" spans="1:14">
      <c r="A2490" s="258" t="s">
        <v>2826</v>
      </c>
      <c r="B2490" s="46" t="s">
        <v>834</v>
      </c>
      <c r="C2490" s="264">
        <v>470.1</v>
      </c>
      <c r="D2490" s="264">
        <v>470.1</v>
      </c>
      <c r="E2490" s="264">
        <v>470.1</v>
      </c>
      <c r="F2490" s="264"/>
      <c r="G2490" s="264"/>
      <c r="H2490" s="264"/>
      <c r="I2490" s="264"/>
      <c r="J2490" s="264"/>
      <c r="K2490" s="264"/>
      <c r="L2490" s="264"/>
      <c r="M2490" s="264"/>
      <c r="N2490" s="263"/>
    </row>
    <row r="2491" hidden="1" spans="1:14">
      <c r="A2491" s="258"/>
      <c r="B2491" s="46" t="s">
        <v>1074</v>
      </c>
      <c r="C2491" s="264">
        <v>30.5</v>
      </c>
      <c r="D2491" s="264">
        <v>30.5</v>
      </c>
      <c r="E2491" s="264">
        <v>30.5</v>
      </c>
      <c r="F2491" s="264"/>
      <c r="G2491" s="264"/>
      <c r="H2491" s="264"/>
      <c r="I2491" s="264"/>
      <c r="J2491" s="264"/>
      <c r="K2491" s="264"/>
      <c r="L2491" s="264"/>
      <c r="M2491" s="264"/>
      <c r="N2491" s="263"/>
    </row>
    <row r="2492" hidden="1" spans="1:14">
      <c r="A2492" s="258"/>
      <c r="B2492" s="46" t="s">
        <v>1275</v>
      </c>
      <c r="C2492" s="264">
        <v>0.1</v>
      </c>
      <c r="D2492" s="264">
        <v>0.1</v>
      </c>
      <c r="E2492" s="264">
        <v>0.1</v>
      </c>
      <c r="F2492" s="264"/>
      <c r="G2492" s="264"/>
      <c r="H2492" s="264"/>
      <c r="I2492" s="264"/>
      <c r="J2492" s="264"/>
      <c r="K2492" s="264"/>
      <c r="L2492" s="264"/>
      <c r="M2492" s="264"/>
      <c r="N2492" s="260"/>
    </row>
    <row r="2493" hidden="1" spans="1:14">
      <c r="A2493" s="258"/>
      <c r="B2493" s="46" t="s">
        <v>1077</v>
      </c>
      <c r="C2493" s="264">
        <v>2.1</v>
      </c>
      <c r="D2493" s="264">
        <v>2.1</v>
      </c>
      <c r="E2493" s="264">
        <v>2.1</v>
      </c>
      <c r="F2493" s="264"/>
      <c r="G2493" s="264"/>
      <c r="H2493" s="264"/>
      <c r="I2493" s="264"/>
      <c r="J2493" s="264"/>
      <c r="K2493" s="264"/>
      <c r="L2493" s="264"/>
      <c r="M2493" s="264"/>
      <c r="N2493" s="260"/>
    </row>
    <row r="2494" hidden="1" spans="1:14">
      <c r="A2494" s="258"/>
      <c r="B2494" s="46" t="s">
        <v>1274</v>
      </c>
      <c r="C2494" s="264">
        <v>0.2</v>
      </c>
      <c r="D2494" s="264">
        <v>0.2</v>
      </c>
      <c r="E2494" s="264">
        <v>0.2</v>
      </c>
      <c r="F2494" s="264"/>
      <c r="G2494" s="264"/>
      <c r="H2494" s="264"/>
      <c r="I2494" s="264"/>
      <c r="J2494" s="264"/>
      <c r="K2494" s="264"/>
      <c r="L2494" s="264"/>
      <c r="M2494" s="264"/>
      <c r="N2494" s="260"/>
    </row>
    <row r="2495" hidden="1" spans="1:14">
      <c r="A2495" s="258"/>
      <c r="B2495" s="46" t="s">
        <v>1073</v>
      </c>
      <c r="C2495" s="264">
        <v>304.4</v>
      </c>
      <c r="D2495" s="264">
        <v>304.4</v>
      </c>
      <c r="E2495" s="264">
        <v>304.4</v>
      </c>
      <c r="F2495" s="264"/>
      <c r="G2495" s="264"/>
      <c r="H2495" s="264"/>
      <c r="I2495" s="264"/>
      <c r="J2495" s="264"/>
      <c r="K2495" s="264"/>
      <c r="L2495" s="264"/>
      <c r="M2495" s="264"/>
      <c r="N2495" s="260"/>
    </row>
    <row r="2496" hidden="1" spans="1:14">
      <c r="A2496" s="258"/>
      <c r="B2496" s="46" t="s">
        <v>1075</v>
      </c>
      <c r="C2496" s="264">
        <v>84.4</v>
      </c>
      <c r="D2496" s="264">
        <v>84.4</v>
      </c>
      <c r="E2496" s="264">
        <v>84.4</v>
      </c>
      <c r="F2496" s="264"/>
      <c r="G2496" s="264"/>
      <c r="H2496" s="264"/>
      <c r="I2496" s="264"/>
      <c r="J2496" s="264"/>
      <c r="K2496" s="264"/>
      <c r="L2496" s="264"/>
      <c r="M2496" s="264"/>
      <c r="N2496" s="260"/>
    </row>
    <row r="2497" hidden="1" spans="1:14">
      <c r="A2497" s="258"/>
      <c r="B2497" s="46" t="s">
        <v>1076</v>
      </c>
      <c r="C2497" s="264">
        <v>36.5</v>
      </c>
      <c r="D2497" s="264">
        <v>36.5</v>
      </c>
      <c r="E2497" s="264">
        <v>36.5</v>
      </c>
      <c r="F2497" s="264"/>
      <c r="G2497" s="264"/>
      <c r="H2497" s="264"/>
      <c r="I2497" s="264"/>
      <c r="J2497" s="264"/>
      <c r="K2497" s="264"/>
      <c r="L2497" s="264"/>
      <c r="M2497" s="264"/>
      <c r="N2497" s="260"/>
    </row>
    <row r="2498" hidden="1" spans="1:14">
      <c r="A2498" s="258"/>
      <c r="B2498" s="46" t="s">
        <v>1078</v>
      </c>
      <c r="C2498" s="264">
        <v>6.1</v>
      </c>
      <c r="D2498" s="264">
        <v>6.1</v>
      </c>
      <c r="E2498" s="264">
        <v>6.1</v>
      </c>
      <c r="F2498" s="264"/>
      <c r="G2498" s="264"/>
      <c r="H2498" s="264"/>
      <c r="I2498" s="264"/>
      <c r="J2498" s="264"/>
      <c r="K2498" s="264"/>
      <c r="L2498" s="264"/>
      <c r="M2498" s="264"/>
      <c r="N2498" s="260"/>
    </row>
    <row r="2499" hidden="1" spans="1:14">
      <c r="A2499" s="258"/>
      <c r="B2499" s="46" t="s">
        <v>862</v>
      </c>
      <c r="C2499" s="264">
        <v>5.9</v>
      </c>
      <c r="D2499" s="264">
        <v>5.9</v>
      </c>
      <c r="E2499" s="264">
        <v>5.9</v>
      </c>
      <c r="F2499" s="264"/>
      <c r="G2499" s="264"/>
      <c r="H2499" s="264"/>
      <c r="I2499" s="264"/>
      <c r="J2499" s="264"/>
      <c r="K2499" s="264"/>
      <c r="L2499" s="264"/>
      <c r="M2499" s="264"/>
      <c r="N2499" s="260"/>
    </row>
    <row r="2500" hidden="1" spans="1:14">
      <c r="A2500" s="258" t="s">
        <v>2827</v>
      </c>
      <c r="B2500" s="46" t="s">
        <v>835</v>
      </c>
      <c r="C2500" s="264">
        <v>213.3</v>
      </c>
      <c r="D2500" s="264">
        <v>213.3</v>
      </c>
      <c r="E2500" s="264">
        <v>213.3</v>
      </c>
      <c r="F2500" s="264"/>
      <c r="G2500" s="264"/>
      <c r="H2500" s="264"/>
      <c r="I2500" s="264"/>
      <c r="J2500" s="264"/>
      <c r="K2500" s="264"/>
      <c r="L2500" s="264"/>
      <c r="M2500" s="264"/>
      <c r="N2500" s="263"/>
    </row>
    <row r="2501" hidden="1" spans="1:14">
      <c r="A2501" s="258"/>
      <c r="B2501" s="46" t="s">
        <v>1075</v>
      </c>
      <c r="C2501" s="264">
        <v>38.4</v>
      </c>
      <c r="D2501" s="264">
        <v>38.4</v>
      </c>
      <c r="E2501" s="264">
        <v>38.4</v>
      </c>
      <c r="F2501" s="264"/>
      <c r="G2501" s="264"/>
      <c r="H2501" s="264"/>
      <c r="I2501" s="264"/>
      <c r="J2501" s="264"/>
      <c r="K2501" s="264"/>
      <c r="L2501" s="264"/>
      <c r="M2501" s="264"/>
      <c r="N2501" s="263"/>
    </row>
    <row r="2502" hidden="1" spans="1:14">
      <c r="A2502" s="258"/>
      <c r="B2502" s="46" t="s">
        <v>1074</v>
      </c>
      <c r="C2502" s="264">
        <v>13.4</v>
      </c>
      <c r="D2502" s="264">
        <v>13.4</v>
      </c>
      <c r="E2502" s="264">
        <v>13.4</v>
      </c>
      <c r="F2502" s="264"/>
      <c r="G2502" s="264"/>
      <c r="H2502" s="264"/>
      <c r="I2502" s="264"/>
      <c r="J2502" s="264"/>
      <c r="K2502" s="264"/>
      <c r="L2502" s="264"/>
      <c r="M2502" s="264"/>
      <c r="N2502" s="260"/>
    </row>
    <row r="2503" hidden="1" spans="1:14">
      <c r="A2503" s="258"/>
      <c r="B2503" s="46" t="s">
        <v>1078</v>
      </c>
      <c r="C2503" s="264">
        <v>2.8</v>
      </c>
      <c r="D2503" s="264">
        <v>2.8</v>
      </c>
      <c r="E2503" s="264">
        <v>2.8</v>
      </c>
      <c r="F2503" s="264"/>
      <c r="G2503" s="264"/>
      <c r="H2503" s="264"/>
      <c r="I2503" s="264"/>
      <c r="J2503" s="264"/>
      <c r="K2503" s="264"/>
      <c r="L2503" s="264"/>
      <c r="M2503" s="264"/>
      <c r="N2503" s="260"/>
    </row>
    <row r="2504" hidden="1" spans="1:14">
      <c r="A2504" s="258"/>
      <c r="B2504" s="46" t="s">
        <v>1077</v>
      </c>
      <c r="C2504" s="264">
        <v>2.1</v>
      </c>
      <c r="D2504" s="264">
        <v>2.1</v>
      </c>
      <c r="E2504" s="264">
        <v>2.1</v>
      </c>
      <c r="F2504" s="264"/>
      <c r="G2504" s="264"/>
      <c r="H2504" s="264"/>
      <c r="I2504" s="264"/>
      <c r="J2504" s="264"/>
      <c r="K2504" s="264"/>
      <c r="L2504" s="264"/>
      <c r="M2504" s="264"/>
      <c r="N2504" s="260"/>
    </row>
    <row r="2505" hidden="1" spans="1:14">
      <c r="A2505" s="258"/>
      <c r="B2505" s="46" t="s">
        <v>1076</v>
      </c>
      <c r="C2505" s="264">
        <v>16.8</v>
      </c>
      <c r="D2505" s="264">
        <v>16.8</v>
      </c>
      <c r="E2505" s="264">
        <v>16.8</v>
      </c>
      <c r="F2505" s="264"/>
      <c r="G2505" s="264"/>
      <c r="H2505" s="264"/>
      <c r="I2505" s="264"/>
      <c r="J2505" s="264"/>
      <c r="K2505" s="264"/>
      <c r="L2505" s="264"/>
      <c r="M2505" s="264"/>
      <c r="N2505" s="260"/>
    </row>
    <row r="2506" hidden="1" spans="1:14">
      <c r="A2506" s="258"/>
      <c r="B2506" s="46" t="s">
        <v>1073</v>
      </c>
      <c r="C2506" s="264">
        <v>139.8</v>
      </c>
      <c r="D2506" s="264">
        <v>139.8</v>
      </c>
      <c r="E2506" s="264">
        <v>139.8</v>
      </c>
      <c r="F2506" s="264"/>
      <c r="G2506" s="264"/>
      <c r="H2506" s="264"/>
      <c r="I2506" s="264"/>
      <c r="J2506" s="264"/>
      <c r="K2506" s="264"/>
      <c r="L2506" s="264"/>
      <c r="M2506" s="264"/>
      <c r="N2506" s="260"/>
    </row>
    <row r="2507" hidden="1" spans="1:14">
      <c r="A2507" s="258" t="s">
        <v>2828</v>
      </c>
      <c r="B2507" s="46" t="s">
        <v>836</v>
      </c>
      <c r="C2507" s="264">
        <v>386.8</v>
      </c>
      <c r="D2507" s="264">
        <v>386.8</v>
      </c>
      <c r="E2507" s="264">
        <v>386.8</v>
      </c>
      <c r="F2507" s="264"/>
      <c r="G2507" s="264"/>
      <c r="H2507" s="264"/>
      <c r="I2507" s="264"/>
      <c r="J2507" s="264"/>
      <c r="K2507" s="264"/>
      <c r="L2507" s="264"/>
      <c r="M2507" s="264"/>
      <c r="N2507" s="263"/>
    </row>
    <row r="2508" hidden="1" spans="1:14">
      <c r="A2508" s="258"/>
      <c r="B2508" s="265" t="s">
        <v>1078</v>
      </c>
      <c r="C2508" s="264">
        <v>5.1</v>
      </c>
      <c r="D2508" s="264">
        <v>5.1</v>
      </c>
      <c r="E2508" s="264">
        <v>5.1</v>
      </c>
      <c r="F2508" s="264"/>
      <c r="G2508" s="264"/>
      <c r="H2508" s="264"/>
      <c r="I2508" s="264"/>
      <c r="J2508" s="264"/>
      <c r="K2508" s="264"/>
      <c r="L2508" s="264"/>
      <c r="M2508" s="264"/>
      <c r="N2508" s="260"/>
    </row>
    <row r="2509" hidden="1" spans="1:14">
      <c r="A2509" s="258"/>
      <c r="B2509" s="265" t="s">
        <v>1075</v>
      </c>
      <c r="C2509" s="264">
        <v>69.4</v>
      </c>
      <c r="D2509" s="264">
        <v>69.4</v>
      </c>
      <c r="E2509" s="264">
        <v>69.4</v>
      </c>
      <c r="F2509" s="264"/>
      <c r="G2509" s="264"/>
      <c r="H2509" s="264"/>
      <c r="I2509" s="264"/>
      <c r="J2509" s="264"/>
      <c r="K2509" s="264"/>
      <c r="L2509" s="264"/>
      <c r="M2509" s="264"/>
      <c r="N2509" s="260"/>
    </row>
    <row r="2510" hidden="1" spans="1:14">
      <c r="A2510" s="258"/>
      <c r="B2510" s="265" t="s">
        <v>1073</v>
      </c>
      <c r="C2510" s="264">
        <v>254.2</v>
      </c>
      <c r="D2510" s="264">
        <v>254.2</v>
      </c>
      <c r="E2510" s="264">
        <v>254.2</v>
      </c>
      <c r="F2510" s="264"/>
      <c r="G2510" s="264"/>
      <c r="H2510" s="264"/>
      <c r="I2510" s="264"/>
      <c r="J2510" s="264"/>
      <c r="K2510" s="264"/>
      <c r="L2510" s="264"/>
      <c r="M2510" s="264"/>
      <c r="N2510" s="260"/>
    </row>
    <row r="2511" hidden="1" spans="1:14">
      <c r="A2511" s="258"/>
      <c r="B2511" s="265" t="s">
        <v>1074</v>
      </c>
      <c r="C2511" s="264">
        <v>25.6</v>
      </c>
      <c r="D2511" s="264">
        <v>25.6</v>
      </c>
      <c r="E2511" s="264">
        <v>25.6</v>
      </c>
      <c r="F2511" s="264"/>
      <c r="G2511" s="264"/>
      <c r="H2511" s="264"/>
      <c r="I2511" s="264"/>
      <c r="J2511" s="264"/>
      <c r="K2511" s="264"/>
      <c r="L2511" s="264"/>
      <c r="M2511" s="264"/>
      <c r="N2511" s="260"/>
    </row>
    <row r="2512" hidden="1" spans="1:14">
      <c r="A2512" s="258"/>
      <c r="B2512" s="265" t="s">
        <v>1076</v>
      </c>
      <c r="C2512" s="264">
        <v>30.5</v>
      </c>
      <c r="D2512" s="264">
        <v>30.5</v>
      </c>
      <c r="E2512" s="264">
        <v>30.5</v>
      </c>
      <c r="F2512" s="264"/>
      <c r="G2512" s="264"/>
      <c r="H2512" s="264"/>
      <c r="I2512" s="264"/>
      <c r="J2512" s="264"/>
      <c r="K2512" s="264"/>
      <c r="L2512" s="264"/>
      <c r="M2512" s="264"/>
      <c r="N2512" s="260"/>
    </row>
    <row r="2513" hidden="1" spans="1:14">
      <c r="A2513" s="258"/>
      <c r="B2513" s="266" t="s">
        <v>1077</v>
      </c>
      <c r="C2513" s="264">
        <v>2</v>
      </c>
      <c r="D2513" s="264">
        <v>2</v>
      </c>
      <c r="E2513" s="264">
        <v>2</v>
      </c>
      <c r="F2513" s="264"/>
      <c r="G2513" s="264"/>
      <c r="H2513" s="264"/>
      <c r="I2513" s="264"/>
      <c r="J2513" s="264"/>
      <c r="K2513" s="264"/>
      <c r="L2513" s="264"/>
      <c r="M2513" s="264"/>
      <c r="N2513" s="263"/>
    </row>
  </sheetData>
  <sheetProtection autoFilter="0" pivotTables="0"/>
  <autoFilter xmlns:etc="http://www.wps.cn/officeDocument/2017/etCustomData" ref="A5:N2513" etc:filterBottomFollowUsedRange="0">
    <filterColumn colId="13">
      <customFilters>
        <customFilter operator="equal" val="是"/>
      </customFilters>
    </filterColumn>
    <extLst/>
  </autoFilter>
  <mergeCells count="7">
    <mergeCell ref="A2:M2"/>
    <mergeCell ref="D4:F4"/>
    <mergeCell ref="H4:M4"/>
    <mergeCell ref="A4:A5"/>
    <mergeCell ref="B4:B5"/>
    <mergeCell ref="C4:C5"/>
    <mergeCell ref="G4:G5"/>
  </mergeCells>
  <printOptions horizontalCentered="1"/>
  <pageMargins left="0.786805555555556" right="0.786805555555556" top="0.984027777777778" bottom="0.984027777777778" header="0.590277777777778" footer="0.590277777777778"/>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00B050"/>
    <outlinePr summaryBelow="0" summaryRight="0"/>
  </sheetPr>
  <dimension ref="A1:N1259"/>
  <sheetViews>
    <sheetView showZeros="0" tabSelected="1" view="pageBreakPreview" zoomScaleNormal="100" topLeftCell="A72" workbookViewId="0">
      <selection activeCell="A72" sqref="$A1:$XFD1048576"/>
    </sheetView>
  </sheetViews>
  <sheetFormatPr defaultColWidth="9" defaultRowHeight="16.5"/>
  <cols>
    <col min="1" max="1" width="7.63333333333333" style="209" customWidth="1"/>
    <col min="2" max="2" width="33.625" style="210" customWidth="1"/>
    <col min="3" max="3" width="7.5" style="211" customWidth="1"/>
    <col min="4" max="4" width="7.25" style="211" customWidth="1"/>
    <col min="5" max="5" width="8.875" style="211" customWidth="1"/>
    <col min="6" max="6" width="7" style="211" customWidth="1"/>
    <col min="7" max="7" width="8.625" style="211" customWidth="1"/>
    <col min="8" max="9" width="6.375" style="211" customWidth="1"/>
    <col min="10" max="10" width="7.125" style="211" customWidth="1"/>
    <col min="11" max="12" width="8.625" style="211" customWidth="1"/>
    <col min="13" max="13" width="6" style="211" customWidth="1"/>
    <col min="14" max="16384" width="9" style="211"/>
  </cols>
  <sheetData>
    <row r="1" s="203" customFormat="1" ht="20.1" customHeight="1" spans="1:14">
      <c r="A1" s="212" t="s">
        <v>28</v>
      </c>
      <c r="B1" s="213"/>
    </row>
    <row r="2" s="204" customFormat="1" ht="34" customHeight="1" spans="1:14">
      <c r="A2" s="214" t="s">
        <v>2829</v>
      </c>
      <c r="B2" s="214"/>
      <c r="C2" s="214"/>
      <c r="D2" s="214"/>
      <c r="E2" s="214"/>
      <c r="F2" s="214"/>
      <c r="G2" s="214"/>
      <c r="H2" s="214"/>
      <c r="I2" s="214"/>
      <c r="J2" s="214"/>
      <c r="K2" s="214"/>
      <c r="L2" s="214"/>
      <c r="M2" s="214"/>
    </row>
    <row r="3" s="205" customFormat="1" ht="16" customHeight="1" spans="1:14">
      <c r="A3" s="215"/>
      <c r="B3" s="216"/>
      <c r="C3" s="205"/>
      <c r="D3" s="205"/>
      <c r="E3" s="205"/>
      <c r="F3" s="205"/>
      <c r="G3" s="205"/>
      <c r="H3" s="205"/>
      <c r="I3" s="205"/>
      <c r="J3" s="205"/>
      <c r="K3" s="205"/>
      <c r="L3" s="205"/>
      <c r="M3" s="217" t="s">
        <v>45</v>
      </c>
    </row>
    <row r="4" s="206" customFormat="1" ht="20.1" customHeight="1" spans="1:14">
      <c r="A4" s="218" t="s">
        <v>2830</v>
      </c>
      <c r="B4" s="219" t="s">
        <v>853</v>
      </c>
      <c r="C4" s="220" t="s">
        <v>514</v>
      </c>
      <c r="D4" s="220" t="s">
        <v>515</v>
      </c>
      <c r="E4" s="220"/>
      <c r="F4" s="220"/>
      <c r="G4" s="220" t="s">
        <v>854</v>
      </c>
      <c r="H4" s="220" t="s">
        <v>517</v>
      </c>
      <c r="I4" s="220"/>
      <c r="J4" s="220"/>
      <c r="K4" s="220"/>
      <c r="L4" s="220"/>
      <c r="M4" s="220"/>
    </row>
    <row r="5" s="206" customFormat="1" ht="30" customHeight="1" spans="1:14">
      <c r="A5" s="218"/>
      <c r="B5" s="221"/>
      <c r="C5" s="222"/>
      <c r="D5" s="220" t="s">
        <v>520</v>
      </c>
      <c r="E5" s="220" t="s">
        <v>2831</v>
      </c>
      <c r="F5" s="220" t="s">
        <v>856</v>
      </c>
      <c r="G5" s="222"/>
      <c r="H5" s="220" t="s">
        <v>520</v>
      </c>
      <c r="I5" s="220" t="s">
        <v>521</v>
      </c>
      <c r="J5" s="220" t="s">
        <v>857</v>
      </c>
      <c r="K5" s="220" t="s">
        <v>858</v>
      </c>
      <c r="L5" s="220" t="s">
        <v>859</v>
      </c>
      <c r="M5" s="220" t="s">
        <v>525</v>
      </c>
      <c r="N5" s="206" t="s">
        <v>529</v>
      </c>
    </row>
    <row r="6" s="207" customFormat="1" ht="18" customHeight="1" spans="1:14">
      <c r="A6" s="223"/>
      <c r="B6" s="224" t="s">
        <v>514</v>
      </c>
      <c r="C6" s="225">
        <v>491387.195731</v>
      </c>
      <c r="D6" s="225">
        <v>482470.915731</v>
      </c>
      <c r="E6" s="225">
        <v>434717.93421</v>
      </c>
      <c r="F6" s="225">
        <v>47752.981521</v>
      </c>
      <c r="G6" s="225">
        <v>300</v>
      </c>
      <c r="H6" s="225">
        <v>8616.28</v>
      </c>
      <c r="I6" s="225">
        <v>8461.84</v>
      </c>
      <c r="J6" s="225">
        <v>0</v>
      </c>
      <c r="K6" s="225">
        <v>0</v>
      </c>
      <c r="L6" s="225">
        <v>0</v>
      </c>
      <c r="M6" s="225">
        <v>154.44</v>
      </c>
      <c r="N6" s="226" t="s">
        <v>530</v>
      </c>
    </row>
    <row r="7" s="207" customFormat="1" ht="18" customHeight="1" spans="1:14">
      <c r="A7" s="227"/>
      <c r="B7" s="224" t="s">
        <v>531</v>
      </c>
      <c r="C7" s="225">
        <v>19074.5816</v>
      </c>
      <c r="D7" s="225">
        <v>19074.5816</v>
      </c>
      <c r="E7" s="225">
        <v>19074.5816</v>
      </c>
      <c r="F7" s="225">
        <v>0</v>
      </c>
      <c r="G7" s="225">
        <v>0</v>
      </c>
      <c r="H7" s="225">
        <v>0</v>
      </c>
      <c r="I7" s="225">
        <v>0</v>
      </c>
      <c r="J7" s="225"/>
      <c r="K7" s="225"/>
      <c r="L7" s="225"/>
      <c r="M7" s="225"/>
      <c r="N7" s="226" t="s">
        <v>530</v>
      </c>
    </row>
    <row r="8" s="208" customFormat="1" ht="18" customHeight="1" spans="1:14">
      <c r="A8" s="228" t="s">
        <v>532</v>
      </c>
      <c r="B8" s="229" t="s">
        <v>533</v>
      </c>
      <c r="C8" s="225">
        <v>216</v>
      </c>
      <c r="D8" s="225">
        <v>216</v>
      </c>
      <c r="E8" s="225">
        <v>216</v>
      </c>
      <c r="F8" s="225"/>
      <c r="G8" s="225"/>
      <c r="H8" s="225"/>
      <c r="I8" s="225"/>
      <c r="J8" s="225"/>
      <c r="K8" s="225"/>
      <c r="L8" s="225"/>
      <c r="M8" s="225"/>
      <c r="N8" s="226" t="s">
        <v>530</v>
      </c>
    </row>
    <row r="9" ht="18" customHeight="1" spans="1:14">
      <c r="A9" s="230"/>
      <c r="B9" s="231" t="s">
        <v>2832</v>
      </c>
      <c r="C9" s="232">
        <v>49</v>
      </c>
      <c r="D9" s="232">
        <v>49</v>
      </c>
      <c r="E9" s="232">
        <v>49</v>
      </c>
      <c r="F9" s="232"/>
      <c r="G9" s="232"/>
      <c r="H9" s="232"/>
      <c r="I9" s="232"/>
      <c r="J9" s="232"/>
      <c r="K9" s="232"/>
      <c r="L9" s="232"/>
      <c r="M9" s="232"/>
      <c r="N9" s="226" t="s">
        <v>530</v>
      </c>
    </row>
    <row r="10" ht="18" customHeight="1" spans="1:14">
      <c r="A10" s="230"/>
      <c r="B10" s="231" t="s">
        <v>2833</v>
      </c>
      <c r="C10" s="232">
        <v>68.5</v>
      </c>
      <c r="D10" s="232">
        <v>68.5</v>
      </c>
      <c r="E10" s="232">
        <v>68.5</v>
      </c>
      <c r="F10" s="232"/>
      <c r="G10" s="232"/>
      <c r="H10" s="232"/>
      <c r="I10" s="232"/>
      <c r="J10" s="232"/>
      <c r="K10" s="232"/>
      <c r="L10" s="232"/>
      <c r="M10" s="232"/>
      <c r="N10" s="226" t="s">
        <v>530</v>
      </c>
    </row>
    <row r="11" ht="18" customHeight="1" spans="1:14">
      <c r="A11" s="230"/>
      <c r="B11" s="231" t="s">
        <v>2834</v>
      </c>
      <c r="C11" s="232">
        <v>52</v>
      </c>
      <c r="D11" s="232">
        <v>52</v>
      </c>
      <c r="E11" s="232">
        <v>52</v>
      </c>
      <c r="F11" s="232"/>
      <c r="G11" s="232"/>
      <c r="H11" s="232"/>
      <c r="I11" s="232"/>
      <c r="J11" s="232"/>
      <c r="K11" s="232"/>
      <c r="L11" s="232"/>
      <c r="M11" s="232"/>
      <c r="N11" s="226" t="s">
        <v>530</v>
      </c>
    </row>
    <row r="12" ht="18" customHeight="1" spans="1:14">
      <c r="A12" s="230"/>
      <c r="B12" s="231" t="s">
        <v>2835</v>
      </c>
      <c r="C12" s="232">
        <v>31.5</v>
      </c>
      <c r="D12" s="232">
        <v>31.5</v>
      </c>
      <c r="E12" s="232">
        <v>31.5</v>
      </c>
      <c r="F12" s="232"/>
      <c r="G12" s="232"/>
      <c r="H12" s="232"/>
      <c r="I12" s="232"/>
      <c r="J12" s="232"/>
      <c r="K12" s="232"/>
      <c r="L12" s="232"/>
      <c r="M12" s="232"/>
      <c r="N12" s="226" t="s">
        <v>530</v>
      </c>
    </row>
    <row r="13" ht="18" customHeight="1" spans="1:14">
      <c r="A13" s="233"/>
      <c r="B13" s="231" t="s">
        <v>2836</v>
      </c>
      <c r="C13" s="232">
        <v>15</v>
      </c>
      <c r="D13" s="232">
        <v>15</v>
      </c>
      <c r="E13" s="232">
        <v>15</v>
      </c>
      <c r="F13" s="232"/>
      <c r="G13" s="232"/>
      <c r="H13" s="232"/>
      <c r="I13" s="232"/>
      <c r="J13" s="232"/>
      <c r="K13" s="232"/>
      <c r="L13" s="232"/>
      <c r="M13" s="232"/>
      <c r="N13" s="226" t="s">
        <v>530</v>
      </c>
    </row>
    <row r="14" s="208" customFormat="1" ht="18" customHeight="1" spans="1:14">
      <c r="A14" s="228" t="s">
        <v>534</v>
      </c>
      <c r="B14" s="229" t="s">
        <v>535</v>
      </c>
      <c r="C14" s="225">
        <v>36</v>
      </c>
      <c r="D14" s="225">
        <v>36</v>
      </c>
      <c r="E14" s="225">
        <v>36</v>
      </c>
      <c r="F14" s="225"/>
      <c r="G14" s="225"/>
      <c r="H14" s="225"/>
      <c r="I14" s="225"/>
      <c r="J14" s="225"/>
      <c r="K14" s="225"/>
      <c r="L14" s="225"/>
      <c r="M14" s="225"/>
      <c r="N14" s="226" t="s">
        <v>530</v>
      </c>
    </row>
    <row r="15" ht="18" customHeight="1" spans="1:14">
      <c r="A15" s="234"/>
      <c r="B15" s="231" t="s">
        <v>2837</v>
      </c>
      <c r="C15" s="232">
        <v>17</v>
      </c>
      <c r="D15" s="232">
        <v>17</v>
      </c>
      <c r="E15" s="232">
        <v>17</v>
      </c>
      <c r="F15" s="232"/>
      <c r="G15" s="232"/>
      <c r="H15" s="232"/>
      <c r="I15" s="232"/>
      <c r="J15" s="232"/>
      <c r="K15" s="232"/>
      <c r="L15" s="232"/>
      <c r="M15" s="232"/>
      <c r="N15" s="226" t="s">
        <v>530</v>
      </c>
    </row>
    <row r="16" ht="18" customHeight="1" spans="1:14">
      <c r="A16" s="234"/>
      <c r="B16" s="235" t="s">
        <v>2838</v>
      </c>
      <c r="C16" s="232">
        <v>19</v>
      </c>
      <c r="D16" s="232">
        <v>19</v>
      </c>
      <c r="E16" s="232">
        <v>19</v>
      </c>
      <c r="F16" s="232"/>
      <c r="G16" s="232"/>
      <c r="H16" s="232"/>
      <c r="I16" s="232"/>
      <c r="J16" s="232"/>
      <c r="K16" s="232"/>
      <c r="L16" s="232"/>
      <c r="M16" s="232"/>
      <c r="N16" s="226" t="s">
        <v>530</v>
      </c>
    </row>
    <row r="17" s="208" customFormat="1" ht="18" customHeight="1" spans="1:14">
      <c r="A17" s="228" t="s">
        <v>536</v>
      </c>
      <c r="B17" s="229" t="s">
        <v>537</v>
      </c>
      <c r="C17" s="225">
        <v>284</v>
      </c>
      <c r="D17" s="225">
        <v>284</v>
      </c>
      <c r="E17" s="225">
        <v>284</v>
      </c>
      <c r="F17" s="225"/>
      <c r="G17" s="225"/>
      <c r="H17" s="225"/>
      <c r="I17" s="225"/>
      <c r="J17" s="225"/>
      <c r="K17" s="225"/>
      <c r="L17" s="225"/>
      <c r="M17" s="225"/>
      <c r="N17" s="226" t="s">
        <v>530</v>
      </c>
    </row>
    <row r="18" ht="18" customHeight="1" spans="1:14">
      <c r="A18" s="234"/>
      <c r="B18" s="235" t="s">
        <v>2839</v>
      </c>
      <c r="C18" s="232">
        <v>70</v>
      </c>
      <c r="D18" s="232">
        <v>70</v>
      </c>
      <c r="E18" s="232">
        <v>70</v>
      </c>
      <c r="F18" s="232"/>
      <c r="G18" s="232"/>
      <c r="H18" s="232"/>
      <c r="I18" s="232"/>
      <c r="J18" s="232"/>
      <c r="K18" s="232"/>
      <c r="L18" s="232"/>
      <c r="M18" s="232"/>
      <c r="N18" s="226" t="s">
        <v>530</v>
      </c>
    </row>
    <row r="19" ht="18" customHeight="1" spans="1:14">
      <c r="A19" s="234"/>
      <c r="B19" s="235" t="s">
        <v>2840</v>
      </c>
      <c r="C19" s="232">
        <v>34</v>
      </c>
      <c r="D19" s="232">
        <v>34</v>
      </c>
      <c r="E19" s="232">
        <v>34</v>
      </c>
      <c r="F19" s="232"/>
      <c r="G19" s="232"/>
      <c r="H19" s="232"/>
      <c r="I19" s="232"/>
      <c r="J19" s="232"/>
      <c r="K19" s="232"/>
      <c r="L19" s="232"/>
      <c r="M19" s="232"/>
      <c r="N19" s="226" t="s">
        <v>530</v>
      </c>
    </row>
    <row r="20" ht="18" customHeight="1" spans="1:14">
      <c r="A20" s="234"/>
      <c r="B20" s="235" t="s">
        <v>2841</v>
      </c>
      <c r="C20" s="232">
        <v>180</v>
      </c>
      <c r="D20" s="232">
        <v>180</v>
      </c>
      <c r="E20" s="232">
        <v>180</v>
      </c>
      <c r="F20" s="232"/>
      <c r="G20" s="232"/>
      <c r="H20" s="232"/>
      <c r="I20" s="232"/>
      <c r="J20" s="232"/>
      <c r="K20" s="232"/>
      <c r="L20" s="232"/>
      <c r="M20" s="232"/>
      <c r="N20" s="226" t="s">
        <v>530</v>
      </c>
    </row>
    <row r="21" s="208" customFormat="1" ht="18" customHeight="1" spans="1:14">
      <c r="A21" s="228" t="s">
        <v>538</v>
      </c>
      <c r="B21" s="229" t="s">
        <v>539</v>
      </c>
      <c r="C21" s="225">
        <v>496.96</v>
      </c>
      <c r="D21" s="225">
        <v>496.96</v>
      </c>
      <c r="E21" s="225">
        <v>496.96</v>
      </c>
      <c r="F21" s="225"/>
      <c r="G21" s="225"/>
      <c r="H21" s="225"/>
      <c r="I21" s="225"/>
      <c r="J21" s="225"/>
      <c r="K21" s="225"/>
      <c r="L21" s="225"/>
      <c r="M21" s="225"/>
      <c r="N21" s="226" t="s">
        <v>530</v>
      </c>
    </row>
    <row r="22" ht="18" customHeight="1" spans="1:14">
      <c r="A22" s="234"/>
      <c r="B22" s="231" t="s">
        <v>2842</v>
      </c>
      <c r="C22" s="232">
        <v>10.54</v>
      </c>
      <c r="D22" s="232">
        <v>10.54</v>
      </c>
      <c r="E22" s="232">
        <v>10.54</v>
      </c>
      <c r="F22" s="232"/>
      <c r="G22" s="232"/>
      <c r="H22" s="232"/>
      <c r="I22" s="232"/>
      <c r="J22" s="232"/>
      <c r="K22" s="232"/>
      <c r="L22" s="232"/>
      <c r="M22" s="232"/>
      <c r="N22" s="226" t="s">
        <v>530</v>
      </c>
    </row>
    <row r="23" ht="18" customHeight="1" spans="1:14">
      <c r="A23" s="234"/>
      <c r="B23" s="231" t="s">
        <v>2843</v>
      </c>
      <c r="C23" s="232">
        <v>60</v>
      </c>
      <c r="D23" s="232">
        <v>60</v>
      </c>
      <c r="E23" s="232">
        <v>60</v>
      </c>
      <c r="F23" s="232"/>
      <c r="G23" s="232"/>
      <c r="H23" s="232"/>
      <c r="I23" s="232"/>
      <c r="J23" s="232"/>
      <c r="K23" s="232"/>
      <c r="L23" s="232"/>
      <c r="M23" s="232"/>
      <c r="N23" s="226" t="s">
        <v>530</v>
      </c>
    </row>
    <row r="24" ht="18" customHeight="1" spans="1:14">
      <c r="A24" s="234"/>
      <c r="B24" s="231" t="s">
        <v>2844</v>
      </c>
      <c r="C24" s="232">
        <v>148</v>
      </c>
      <c r="D24" s="232">
        <v>148</v>
      </c>
      <c r="E24" s="232">
        <v>148</v>
      </c>
      <c r="F24" s="232"/>
      <c r="G24" s="232"/>
      <c r="H24" s="232"/>
      <c r="I24" s="232"/>
      <c r="J24" s="232"/>
      <c r="K24" s="232"/>
      <c r="L24" s="232"/>
      <c r="M24" s="232"/>
      <c r="N24" s="226" t="s">
        <v>530</v>
      </c>
    </row>
    <row r="25" ht="18" customHeight="1" spans="1:14">
      <c r="A25" s="234"/>
      <c r="B25" s="231" t="s">
        <v>2845</v>
      </c>
      <c r="C25" s="232">
        <v>50</v>
      </c>
      <c r="D25" s="232">
        <v>50</v>
      </c>
      <c r="E25" s="232">
        <v>50</v>
      </c>
      <c r="F25" s="232"/>
      <c r="G25" s="232"/>
      <c r="H25" s="232"/>
      <c r="I25" s="232"/>
      <c r="J25" s="232"/>
      <c r="K25" s="232"/>
      <c r="L25" s="232"/>
      <c r="M25" s="232"/>
      <c r="N25" s="226" t="s">
        <v>530</v>
      </c>
    </row>
    <row r="26" ht="18" customHeight="1" spans="1:14">
      <c r="A26" s="234"/>
      <c r="B26" s="231" t="s">
        <v>2846</v>
      </c>
      <c r="C26" s="232">
        <v>42.25</v>
      </c>
      <c r="D26" s="232">
        <v>42.25</v>
      </c>
      <c r="E26" s="232">
        <v>42.25</v>
      </c>
      <c r="F26" s="232"/>
      <c r="G26" s="232"/>
      <c r="H26" s="232"/>
      <c r="I26" s="232"/>
      <c r="J26" s="232"/>
      <c r="K26" s="232"/>
      <c r="L26" s="232"/>
      <c r="M26" s="232"/>
      <c r="N26" s="226" t="s">
        <v>530</v>
      </c>
    </row>
    <row r="27" ht="18" customHeight="1" spans="1:14">
      <c r="A27" s="234"/>
      <c r="B27" s="231" t="s">
        <v>2847</v>
      </c>
      <c r="C27" s="232">
        <v>50</v>
      </c>
      <c r="D27" s="232">
        <v>50</v>
      </c>
      <c r="E27" s="232">
        <v>50</v>
      </c>
      <c r="F27" s="232"/>
      <c r="G27" s="232"/>
      <c r="H27" s="232"/>
      <c r="I27" s="232"/>
      <c r="J27" s="232"/>
      <c r="K27" s="232"/>
      <c r="L27" s="232"/>
      <c r="M27" s="232"/>
      <c r="N27" s="226" t="s">
        <v>530</v>
      </c>
    </row>
    <row r="28" ht="18" customHeight="1" spans="1:14">
      <c r="A28" s="234"/>
      <c r="B28" s="231" t="s">
        <v>2848</v>
      </c>
      <c r="C28" s="232">
        <v>25</v>
      </c>
      <c r="D28" s="232">
        <v>25</v>
      </c>
      <c r="E28" s="232">
        <v>25</v>
      </c>
      <c r="F28" s="232"/>
      <c r="G28" s="232"/>
      <c r="H28" s="232"/>
      <c r="I28" s="232"/>
      <c r="J28" s="232"/>
      <c r="K28" s="232"/>
      <c r="L28" s="232"/>
      <c r="M28" s="232"/>
      <c r="N28" s="226" t="s">
        <v>530</v>
      </c>
    </row>
    <row r="29" ht="18" customHeight="1" spans="1:14">
      <c r="A29" s="234"/>
      <c r="B29" s="231" t="s">
        <v>2849</v>
      </c>
      <c r="C29" s="232">
        <v>9.75</v>
      </c>
      <c r="D29" s="232">
        <v>9.75</v>
      </c>
      <c r="E29" s="232">
        <v>9.75</v>
      </c>
      <c r="F29" s="232"/>
      <c r="G29" s="232"/>
      <c r="H29" s="232"/>
      <c r="I29" s="232"/>
      <c r="J29" s="232"/>
      <c r="K29" s="232"/>
      <c r="L29" s="232"/>
      <c r="M29" s="232"/>
      <c r="N29" s="226" t="s">
        <v>530</v>
      </c>
    </row>
    <row r="30" ht="18" customHeight="1" spans="1:14">
      <c r="A30" s="234"/>
      <c r="B30" s="231" t="s">
        <v>2850</v>
      </c>
      <c r="C30" s="232">
        <v>68.42</v>
      </c>
      <c r="D30" s="232">
        <v>68.42</v>
      </c>
      <c r="E30" s="232">
        <v>68.42</v>
      </c>
      <c r="F30" s="232"/>
      <c r="G30" s="232"/>
      <c r="H30" s="232"/>
      <c r="I30" s="232"/>
      <c r="J30" s="232"/>
      <c r="K30" s="232"/>
      <c r="L30" s="232"/>
      <c r="M30" s="232"/>
      <c r="N30" s="226" t="s">
        <v>530</v>
      </c>
    </row>
    <row r="31" ht="18" customHeight="1" spans="1:14">
      <c r="A31" s="234"/>
      <c r="B31" s="231" t="s">
        <v>2851</v>
      </c>
      <c r="C31" s="232">
        <v>33</v>
      </c>
      <c r="D31" s="232">
        <v>33</v>
      </c>
      <c r="E31" s="232">
        <v>33</v>
      </c>
      <c r="F31" s="232"/>
      <c r="G31" s="232"/>
      <c r="H31" s="232"/>
      <c r="I31" s="232"/>
      <c r="J31" s="232"/>
      <c r="K31" s="232"/>
      <c r="L31" s="232"/>
      <c r="M31" s="232"/>
      <c r="N31" s="226" t="s">
        <v>530</v>
      </c>
    </row>
    <row r="32" s="208" customFormat="1" ht="18" customHeight="1" spans="1:14">
      <c r="A32" s="228" t="s">
        <v>540</v>
      </c>
      <c r="B32" s="229" t="s">
        <v>541</v>
      </c>
      <c r="C32" s="225">
        <v>1300</v>
      </c>
      <c r="D32" s="225">
        <v>1300</v>
      </c>
      <c r="E32" s="225">
        <v>1300</v>
      </c>
      <c r="F32" s="225"/>
      <c r="G32" s="225"/>
      <c r="H32" s="225"/>
      <c r="I32" s="225"/>
      <c r="J32" s="225"/>
      <c r="K32" s="225"/>
      <c r="L32" s="225"/>
      <c r="M32" s="225"/>
      <c r="N32" s="226" t="s">
        <v>530</v>
      </c>
    </row>
    <row r="33" ht="18" customHeight="1" spans="1:14">
      <c r="A33" s="234"/>
      <c r="B33" s="235" t="s">
        <v>2852</v>
      </c>
      <c r="C33" s="232">
        <v>1000</v>
      </c>
      <c r="D33" s="232">
        <v>1000</v>
      </c>
      <c r="E33" s="232">
        <v>1000</v>
      </c>
      <c r="F33" s="232"/>
      <c r="G33" s="232"/>
      <c r="H33" s="232"/>
      <c r="I33" s="232"/>
      <c r="J33" s="232"/>
      <c r="K33" s="232"/>
      <c r="L33" s="232"/>
      <c r="M33" s="232"/>
      <c r="N33" s="226" t="s">
        <v>530</v>
      </c>
    </row>
    <row r="34" ht="18" customHeight="1" spans="1:14">
      <c r="A34" s="234"/>
      <c r="B34" s="235" t="s">
        <v>2853</v>
      </c>
      <c r="C34" s="232">
        <v>300</v>
      </c>
      <c r="D34" s="232">
        <v>300</v>
      </c>
      <c r="E34" s="232">
        <v>300</v>
      </c>
      <c r="F34" s="232"/>
      <c r="G34" s="232"/>
      <c r="H34" s="232"/>
      <c r="I34" s="232"/>
      <c r="J34" s="232"/>
      <c r="K34" s="232"/>
      <c r="L34" s="232"/>
      <c r="M34" s="232"/>
      <c r="N34" s="226" t="s">
        <v>530</v>
      </c>
    </row>
    <row r="35" s="208" customFormat="1" ht="18" customHeight="1" spans="1:14">
      <c r="A35" s="228" t="s">
        <v>542</v>
      </c>
      <c r="B35" s="229" t="s">
        <v>543</v>
      </c>
      <c r="C35" s="225">
        <v>533.86</v>
      </c>
      <c r="D35" s="225">
        <v>533.86</v>
      </c>
      <c r="E35" s="225">
        <v>533.86</v>
      </c>
      <c r="F35" s="225"/>
      <c r="G35" s="225"/>
      <c r="H35" s="225"/>
      <c r="I35" s="225"/>
      <c r="J35" s="225"/>
      <c r="K35" s="225"/>
      <c r="L35" s="225"/>
      <c r="M35" s="225"/>
      <c r="N35" s="226" t="s">
        <v>530</v>
      </c>
    </row>
    <row r="36" ht="18" customHeight="1" spans="1:14">
      <c r="A36" s="234"/>
      <c r="B36" s="235" t="s">
        <v>2854</v>
      </c>
      <c r="C36" s="232">
        <v>100</v>
      </c>
      <c r="D36" s="232">
        <v>100</v>
      </c>
      <c r="E36" s="232">
        <v>100</v>
      </c>
      <c r="F36" s="232"/>
      <c r="G36" s="232"/>
      <c r="H36" s="232"/>
      <c r="I36" s="232"/>
      <c r="J36" s="232"/>
      <c r="K36" s="232"/>
      <c r="L36" s="232"/>
      <c r="M36" s="232"/>
      <c r="N36" s="226" t="s">
        <v>530</v>
      </c>
    </row>
    <row r="37" ht="18" customHeight="1" spans="1:14">
      <c r="A37" s="234"/>
      <c r="B37" s="235" t="s">
        <v>2855</v>
      </c>
      <c r="C37" s="232">
        <v>123</v>
      </c>
      <c r="D37" s="232">
        <v>123</v>
      </c>
      <c r="E37" s="232">
        <v>123</v>
      </c>
      <c r="F37" s="232"/>
      <c r="G37" s="232"/>
      <c r="H37" s="232"/>
      <c r="I37" s="232"/>
      <c r="J37" s="232"/>
      <c r="K37" s="232"/>
      <c r="L37" s="232"/>
      <c r="M37" s="232"/>
      <c r="N37" s="226" t="s">
        <v>530</v>
      </c>
    </row>
    <row r="38" ht="18" customHeight="1" spans="1:14">
      <c r="A38" s="234"/>
      <c r="B38" s="235" t="s">
        <v>2856</v>
      </c>
      <c r="C38" s="232">
        <v>13</v>
      </c>
      <c r="D38" s="232">
        <v>13</v>
      </c>
      <c r="E38" s="232">
        <v>13</v>
      </c>
      <c r="F38" s="232"/>
      <c r="G38" s="232"/>
      <c r="H38" s="232"/>
      <c r="I38" s="232"/>
      <c r="J38" s="232"/>
      <c r="K38" s="232"/>
      <c r="L38" s="232"/>
      <c r="M38" s="232"/>
      <c r="N38" s="226" t="s">
        <v>530</v>
      </c>
    </row>
    <row r="39" ht="18" customHeight="1" spans="1:14">
      <c r="A39" s="234"/>
      <c r="B39" s="235" t="s">
        <v>2857</v>
      </c>
      <c r="C39" s="232">
        <v>24.5</v>
      </c>
      <c r="D39" s="232">
        <v>24.5</v>
      </c>
      <c r="E39" s="232">
        <v>24.5</v>
      </c>
      <c r="F39" s="232"/>
      <c r="G39" s="232"/>
      <c r="H39" s="232"/>
      <c r="I39" s="232"/>
      <c r="J39" s="232"/>
      <c r="K39" s="232"/>
      <c r="L39" s="232"/>
      <c r="M39" s="232"/>
      <c r="N39" s="226" t="s">
        <v>530</v>
      </c>
    </row>
    <row r="40" ht="18" customHeight="1" spans="1:14">
      <c r="A40" s="234"/>
      <c r="B40" s="235" t="s">
        <v>2858</v>
      </c>
      <c r="C40" s="232">
        <v>10</v>
      </c>
      <c r="D40" s="232">
        <v>10</v>
      </c>
      <c r="E40" s="232">
        <v>10</v>
      </c>
      <c r="F40" s="232"/>
      <c r="G40" s="232"/>
      <c r="H40" s="232"/>
      <c r="I40" s="232"/>
      <c r="J40" s="232"/>
      <c r="K40" s="232"/>
      <c r="L40" s="232"/>
      <c r="M40" s="232"/>
      <c r="N40" s="226" t="s">
        <v>530</v>
      </c>
    </row>
    <row r="41" ht="18" customHeight="1" spans="1:14">
      <c r="A41" s="234"/>
      <c r="B41" s="235" t="s">
        <v>2859</v>
      </c>
      <c r="C41" s="232">
        <v>149.36</v>
      </c>
      <c r="D41" s="232">
        <v>149.36</v>
      </c>
      <c r="E41" s="232">
        <v>149.36</v>
      </c>
      <c r="F41" s="232"/>
      <c r="G41" s="232"/>
      <c r="H41" s="232"/>
      <c r="I41" s="232"/>
      <c r="J41" s="232"/>
      <c r="K41" s="232"/>
      <c r="L41" s="232"/>
      <c r="M41" s="232"/>
      <c r="N41" s="226" t="s">
        <v>530</v>
      </c>
    </row>
    <row r="42" ht="18" customHeight="1" spans="1:14">
      <c r="A42" s="234"/>
      <c r="B42" s="235" t="s">
        <v>2860</v>
      </c>
      <c r="C42" s="232">
        <v>92</v>
      </c>
      <c r="D42" s="232">
        <v>92</v>
      </c>
      <c r="E42" s="232">
        <v>92</v>
      </c>
      <c r="F42" s="232"/>
      <c r="G42" s="232"/>
      <c r="H42" s="232"/>
      <c r="I42" s="232"/>
      <c r="J42" s="232"/>
      <c r="K42" s="232"/>
      <c r="L42" s="232"/>
      <c r="M42" s="232"/>
      <c r="N42" s="226" t="s">
        <v>530</v>
      </c>
    </row>
    <row r="43" ht="18" customHeight="1" spans="1:14">
      <c r="A43" s="234"/>
      <c r="B43" s="235" t="s">
        <v>2861</v>
      </c>
      <c r="C43" s="232">
        <v>22</v>
      </c>
      <c r="D43" s="232">
        <v>22</v>
      </c>
      <c r="E43" s="232">
        <v>22</v>
      </c>
      <c r="F43" s="232"/>
      <c r="G43" s="232"/>
      <c r="H43" s="232"/>
      <c r="I43" s="232"/>
      <c r="J43" s="232"/>
      <c r="K43" s="232"/>
      <c r="L43" s="232"/>
      <c r="M43" s="232"/>
      <c r="N43" s="226" t="s">
        <v>530</v>
      </c>
    </row>
    <row r="44" s="208" customFormat="1" ht="18" customHeight="1" spans="1:14">
      <c r="A44" s="228" t="s">
        <v>544</v>
      </c>
      <c r="B44" s="229" t="s">
        <v>545</v>
      </c>
      <c r="C44" s="225">
        <v>205</v>
      </c>
      <c r="D44" s="225">
        <v>205</v>
      </c>
      <c r="E44" s="225">
        <v>205</v>
      </c>
      <c r="F44" s="225"/>
      <c r="G44" s="225"/>
      <c r="H44" s="225"/>
      <c r="I44" s="225"/>
      <c r="J44" s="225"/>
      <c r="K44" s="225"/>
      <c r="L44" s="225"/>
      <c r="M44" s="225"/>
      <c r="N44" s="226" t="s">
        <v>530</v>
      </c>
    </row>
    <row r="45" ht="18" customHeight="1" spans="1:14">
      <c r="A45" s="234"/>
      <c r="B45" s="231" t="s">
        <v>2862</v>
      </c>
      <c r="C45" s="232">
        <v>100</v>
      </c>
      <c r="D45" s="232">
        <v>100</v>
      </c>
      <c r="E45" s="232">
        <v>100</v>
      </c>
      <c r="F45" s="232"/>
      <c r="G45" s="232"/>
      <c r="H45" s="232"/>
      <c r="I45" s="232"/>
      <c r="J45" s="232"/>
      <c r="K45" s="232"/>
      <c r="L45" s="232"/>
      <c r="M45" s="232"/>
      <c r="N45" s="226" t="s">
        <v>530</v>
      </c>
    </row>
    <row r="46" ht="18" customHeight="1" spans="1:14">
      <c r="A46" s="234"/>
      <c r="B46" s="231" t="s">
        <v>2863</v>
      </c>
      <c r="C46" s="232">
        <v>3.5</v>
      </c>
      <c r="D46" s="232">
        <v>3.5</v>
      </c>
      <c r="E46" s="232">
        <v>3.5</v>
      </c>
      <c r="F46" s="232"/>
      <c r="G46" s="232"/>
      <c r="H46" s="232"/>
      <c r="I46" s="232"/>
      <c r="J46" s="232"/>
      <c r="K46" s="232"/>
      <c r="L46" s="232"/>
      <c r="M46" s="232"/>
      <c r="N46" s="226" t="s">
        <v>530</v>
      </c>
    </row>
    <row r="47" ht="18" customHeight="1" spans="1:14">
      <c r="A47" s="234"/>
      <c r="B47" s="231" t="s">
        <v>2864</v>
      </c>
      <c r="C47" s="232">
        <v>6.5</v>
      </c>
      <c r="D47" s="232">
        <v>6.5</v>
      </c>
      <c r="E47" s="232">
        <v>6.5</v>
      </c>
      <c r="F47" s="232"/>
      <c r="G47" s="232"/>
      <c r="H47" s="232"/>
      <c r="I47" s="232"/>
      <c r="J47" s="232"/>
      <c r="K47" s="232"/>
      <c r="L47" s="232"/>
      <c r="M47" s="232"/>
      <c r="N47" s="226" t="s">
        <v>530</v>
      </c>
    </row>
    <row r="48" ht="18" customHeight="1" spans="1:14">
      <c r="A48" s="234"/>
      <c r="B48" s="231" t="s">
        <v>2865</v>
      </c>
      <c r="C48" s="232">
        <v>95</v>
      </c>
      <c r="D48" s="232">
        <v>95</v>
      </c>
      <c r="E48" s="232">
        <v>95</v>
      </c>
      <c r="F48" s="232"/>
      <c r="G48" s="232"/>
      <c r="H48" s="232"/>
      <c r="I48" s="232"/>
      <c r="J48" s="232"/>
      <c r="K48" s="232"/>
      <c r="L48" s="232"/>
      <c r="M48" s="232"/>
      <c r="N48" s="226" t="s">
        <v>530</v>
      </c>
    </row>
    <row r="49" s="208" customFormat="1" ht="18" customHeight="1" spans="1:14">
      <c r="A49" s="228" t="s">
        <v>546</v>
      </c>
      <c r="B49" s="229" t="s">
        <v>547</v>
      </c>
      <c r="C49" s="225">
        <v>60</v>
      </c>
      <c r="D49" s="225">
        <v>60</v>
      </c>
      <c r="E49" s="225">
        <v>60</v>
      </c>
      <c r="F49" s="225"/>
      <c r="G49" s="225"/>
      <c r="H49" s="225"/>
      <c r="I49" s="225"/>
      <c r="J49" s="225"/>
      <c r="K49" s="225"/>
      <c r="L49" s="225"/>
      <c r="M49" s="225"/>
      <c r="N49" s="226" t="s">
        <v>530</v>
      </c>
    </row>
    <row r="50" ht="18" customHeight="1" spans="1:14">
      <c r="A50" s="234"/>
      <c r="B50" s="235" t="s">
        <v>2866</v>
      </c>
      <c r="C50" s="232">
        <v>40</v>
      </c>
      <c r="D50" s="232">
        <v>40</v>
      </c>
      <c r="E50" s="232">
        <v>40</v>
      </c>
      <c r="F50" s="232"/>
      <c r="G50" s="232"/>
      <c r="H50" s="232"/>
      <c r="I50" s="232"/>
      <c r="J50" s="232"/>
      <c r="K50" s="232"/>
      <c r="L50" s="232"/>
      <c r="M50" s="232"/>
      <c r="N50" s="226" t="s">
        <v>530</v>
      </c>
    </row>
    <row r="51" ht="18" customHeight="1" spans="1:14">
      <c r="A51" s="234"/>
      <c r="B51" s="235" t="s">
        <v>2867</v>
      </c>
      <c r="C51" s="232">
        <v>20</v>
      </c>
      <c r="D51" s="232">
        <v>20</v>
      </c>
      <c r="E51" s="232">
        <v>20</v>
      </c>
      <c r="F51" s="232"/>
      <c r="G51" s="232"/>
      <c r="H51" s="232"/>
      <c r="I51" s="232"/>
      <c r="J51" s="232"/>
      <c r="K51" s="232"/>
      <c r="L51" s="232"/>
      <c r="M51" s="232"/>
      <c r="N51" s="226" t="s">
        <v>530</v>
      </c>
    </row>
    <row r="52" s="208" customFormat="1" ht="18" customHeight="1" spans="1:14">
      <c r="A52" s="228" t="s">
        <v>548</v>
      </c>
      <c r="B52" s="229" t="s">
        <v>549</v>
      </c>
      <c r="C52" s="225">
        <v>134.1</v>
      </c>
      <c r="D52" s="225">
        <v>134.1</v>
      </c>
      <c r="E52" s="225">
        <v>134.1</v>
      </c>
      <c r="F52" s="225"/>
      <c r="G52" s="225"/>
      <c r="H52" s="225"/>
      <c r="I52" s="225"/>
      <c r="J52" s="225"/>
      <c r="K52" s="225"/>
      <c r="L52" s="225"/>
      <c r="M52" s="225"/>
      <c r="N52" s="226" t="s">
        <v>530</v>
      </c>
    </row>
    <row r="53" ht="18" customHeight="1" spans="1:14">
      <c r="A53" s="234"/>
      <c r="B53" s="231" t="s">
        <v>2868</v>
      </c>
      <c r="C53" s="232">
        <v>38</v>
      </c>
      <c r="D53" s="232">
        <v>38</v>
      </c>
      <c r="E53" s="232">
        <v>38</v>
      </c>
      <c r="F53" s="232"/>
      <c r="G53" s="232"/>
      <c r="H53" s="232"/>
      <c r="I53" s="232"/>
      <c r="J53" s="232"/>
      <c r="K53" s="232"/>
      <c r="L53" s="232"/>
      <c r="M53" s="232"/>
      <c r="N53" s="226" t="s">
        <v>530</v>
      </c>
    </row>
    <row r="54" ht="18" customHeight="1" spans="1:14">
      <c r="A54" s="234"/>
      <c r="B54" s="235" t="s">
        <v>2869</v>
      </c>
      <c r="C54" s="232">
        <v>63.6</v>
      </c>
      <c r="D54" s="232">
        <v>63.6</v>
      </c>
      <c r="E54" s="232">
        <v>63.6</v>
      </c>
      <c r="F54" s="232"/>
      <c r="G54" s="232"/>
      <c r="H54" s="232"/>
      <c r="I54" s="232"/>
      <c r="J54" s="232"/>
      <c r="K54" s="232"/>
      <c r="L54" s="232"/>
      <c r="M54" s="232"/>
      <c r="N54" s="226" t="s">
        <v>530</v>
      </c>
    </row>
    <row r="55" ht="18" customHeight="1" spans="1:14">
      <c r="A55" s="234"/>
      <c r="B55" s="231" t="s">
        <v>2870</v>
      </c>
      <c r="C55" s="232">
        <v>15</v>
      </c>
      <c r="D55" s="232">
        <v>15</v>
      </c>
      <c r="E55" s="232">
        <v>15</v>
      </c>
      <c r="F55" s="232"/>
      <c r="G55" s="232"/>
      <c r="H55" s="232"/>
      <c r="I55" s="232"/>
      <c r="J55" s="232"/>
      <c r="K55" s="232"/>
      <c r="L55" s="232"/>
      <c r="M55" s="232"/>
      <c r="N55" s="226" t="s">
        <v>530</v>
      </c>
    </row>
    <row r="56" ht="18" customHeight="1" spans="1:14">
      <c r="A56" s="234"/>
      <c r="B56" s="231" t="s">
        <v>2871</v>
      </c>
      <c r="C56" s="232">
        <v>17.5</v>
      </c>
      <c r="D56" s="232">
        <v>17.5</v>
      </c>
      <c r="E56" s="232">
        <v>17.5</v>
      </c>
      <c r="F56" s="232"/>
      <c r="G56" s="232"/>
      <c r="H56" s="232"/>
      <c r="I56" s="232"/>
      <c r="J56" s="232"/>
      <c r="K56" s="232"/>
      <c r="L56" s="232"/>
      <c r="M56" s="232"/>
      <c r="N56" s="226" t="s">
        <v>530</v>
      </c>
    </row>
    <row r="57" s="208" customFormat="1" ht="18" customHeight="1" spans="1:14">
      <c r="A57" s="228" t="s">
        <v>550</v>
      </c>
      <c r="B57" s="229" t="s">
        <v>551</v>
      </c>
      <c r="C57" s="225">
        <v>330</v>
      </c>
      <c r="D57" s="225">
        <v>330</v>
      </c>
      <c r="E57" s="225">
        <v>330</v>
      </c>
      <c r="F57" s="225"/>
      <c r="G57" s="225"/>
      <c r="H57" s="225"/>
      <c r="I57" s="225"/>
      <c r="J57" s="225"/>
      <c r="K57" s="225"/>
      <c r="L57" s="225"/>
      <c r="M57" s="225"/>
      <c r="N57" s="226" t="s">
        <v>530</v>
      </c>
    </row>
    <row r="58" ht="18" customHeight="1" spans="1:14">
      <c r="A58" s="234"/>
      <c r="B58" s="235" t="s">
        <v>2872</v>
      </c>
      <c r="C58" s="232">
        <v>16</v>
      </c>
      <c r="D58" s="232">
        <v>16</v>
      </c>
      <c r="E58" s="232">
        <v>16</v>
      </c>
      <c r="F58" s="232"/>
      <c r="G58" s="232"/>
      <c r="H58" s="232"/>
      <c r="I58" s="232"/>
      <c r="J58" s="232"/>
      <c r="K58" s="232"/>
      <c r="L58" s="232"/>
      <c r="M58" s="232"/>
      <c r="N58" s="226" t="s">
        <v>530</v>
      </c>
    </row>
    <row r="59" ht="18" customHeight="1" spans="1:14">
      <c r="A59" s="234"/>
      <c r="B59" s="235" t="s">
        <v>2873</v>
      </c>
      <c r="C59" s="232">
        <v>80</v>
      </c>
      <c r="D59" s="232">
        <v>80</v>
      </c>
      <c r="E59" s="232">
        <v>80</v>
      </c>
      <c r="F59" s="232"/>
      <c r="G59" s="232"/>
      <c r="H59" s="232"/>
      <c r="I59" s="232"/>
      <c r="J59" s="232"/>
      <c r="K59" s="232"/>
      <c r="L59" s="232"/>
      <c r="M59" s="232"/>
      <c r="N59" s="226" t="s">
        <v>530</v>
      </c>
    </row>
    <row r="60" ht="18" customHeight="1" spans="1:14">
      <c r="A60" s="234"/>
      <c r="B60" s="235" t="s">
        <v>2874</v>
      </c>
      <c r="C60" s="232">
        <v>97.72</v>
      </c>
      <c r="D60" s="232">
        <v>97.72</v>
      </c>
      <c r="E60" s="232">
        <v>97.72</v>
      </c>
      <c r="F60" s="232"/>
      <c r="G60" s="232"/>
      <c r="H60" s="232"/>
      <c r="I60" s="232"/>
      <c r="J60" s="232"/>
      <c r="K60" s="232"/>
      <c r="L60" s="232"/>
      <c r="M60" s="232"/>
      <c r="N60" s="226" t="s">
        <v>530</v>
      </c>
    </row>
    <row r="61" ht="18" customHeight="1" spans="1:14">
      <c r="A61" s="234"/>
      <c r="B61" s="235" t="s">
        <v>2875</v>
      </c>
      <c r="C61" s="232">
        <v>28</v>
      </c>
      <c r="D61" s="232">
        <v>28</v>
      </c>
      <c r="E61" s="232">
        <v>28</v>
      </c>
      <c r="F61" s="232"/>
      <c r="G61" s="232"/>
      <c r="H61" s="232"/>
      <c r="I61" s="232"/>
      <c r="J61" s="232"/>
      <c r="K61" s="232"/>
      <c r="L61" s="232"/>
      <c r="M61" s="232"/>
      <c r="N61" s="226" t="s">
        <v>530</v>
      </c>
    </row>
    <row r="62" ht="18" customHeight="1" spans="1:14">
      <c r="A62" s="234"/>
      <c r="B62" s="235" t="s">
        <v>2876</v>
      </c>
      <c r="C62" s="232">
        <v>78.2</v>
      </c>
      <c r="D62" s="232">
        <v>78.2</v>
      </c>
      <c r="E62" s="232">
        <v>78.2</v>
      </c>
      <c r="F62" s="232"/>
      <c r="G62" s="232"/>
      <c r="H62" s="232"/>
      <c r="I62" s="232"/>
      <c r="J62" s="232"/>
      <c r="K62" s="232"/>
      <c r="L62" s="232"/>
      <c r="M62" s="232"/>
      <c r="N62" s="226" t="s">
        <v>530</v>
      </c>
    </row>
    <row r="63" ht="18" customHeight="1" spans="1:14">
      <c r="A63" s="234"/>
      <c r="B63" s="235" t="s">
        <v>2877</v>
      </c>
      <c r="C63" s="232">
        <v>30.08</v>
      </c>
      <c r="D63" s="232">
        <v>30.08</v>
      </c>
      <c r="E63" s="232">
        <v>30.08</v>
      </c>
      <c r="F63" s="232"/>
      <c r="G63" s="232"/>
      <c r="H63" s="232"/>
      <c r="I63" s="232"/>
      <c r="J63" s="232"/>
      <c r="K63" s="232"/>
      <c r="L63" s="232"/>
      <c r="M63" s="232"/>
      <c r="N63" s="226" t="s">
        <v>530</v>
      </c>
    </row>
    <row r="64" s="208" customFormat="1" ht="18" customHeight="1" spans="1:14">
      <c r="A64" s="228" t="s">
        <v>552</v>
      </c>
      <c r="B64" s="229" t="s">
        <v>553</v>
      </c>
      <c r="C64" s="225">
        <v>320</v>
      </c>
      <c r="D64" s="225">
        <v>320</v>
      </c>
      <c r="E64" s="225">
        <v>320</v>
      </c>
      <c r="F64" s="225"/>
      <c r="G64" s="225"/>
      <c r="H64" s="225"/>
      <c r="I64" s="225"/>
      <c r="J64" s="225"/>
      <c r="K64" s="225"/>
      <c r="L64" s="225"/>
      <c r="M64" s="225"/>
      <c r="N64" s="226" t="s">
        <v>530</v>
      </c>
    </row>
    <row r="65" ht="18" customHeight="1" spans="1:14">
      <c r="A65" s="234"/>
      <c r="B65" s="235" t="s">
        <v>2878</v>
      </c>
      <c r="C65" s="232">
        <v>98</v>
      </c>
      <c r="D65" s="232">
        <v>98</v>
      </c>
      <c r="E65" s="232">
        <v>98</v>
      </c>
      <c r="F65" s="232"/>
      <c r="G65" s="232"/>
      <c r="H65" s="232"/>
      <c r="I65" s="232"/>
      <c r="J65" s="232"/>
      <c r="K65" s="232"/>
      <c r="L65" s="232"/>
      <c r="M65" s="232"/>
      <c r="N65" s="226" t="s">
        <v>530</v>
      </c>
    </row>
    <row r="66" ht="18" customHeight="1" spans="1:14">
      <c r="A66" s="234"/>
      <c r="B66" s="235" t="s">
        <v>2879</v>
      </c>
      <c r="C66" s="232">
        <v>80</v>
      </c>
      <c r="D66" s="232">
        <v>80</v>
      </c>
      <c r="E66" s="232">
        <v>80</v>
      </c>
      <c r="F66" s="232"/>
      <c r="G66" s="232"/>
      <c r="H66" s="232"/>
      <c r="I66" s="232"/>
      <c r="J66" s="232"/>
      <c r="K66" s="232"/>
      <c r="L66" s="232"/>
      <c r="M66" s="232"/>
      <c r="N66" s="226" t="s">
        <v>530</v>
      </c>
    </row>
    <row r="67" ht="18" customHeight="1" spans="1:14">
      <c r="A67" s="234"/>
      <c r="B67" s="235" t="s">
        <v>2880</v>
      </c>
      <c r="C67" s="232">
        <v>24.5</v>
      </c>
      <c r="D67" s="232">
        <v>24.5</v>
      </c>
      <c r="E67" s="232">
        <v>24.5</v>
      </c>
      <c r="F67" s="232"/>
      <c r="G67" s="232"/>
      <c r="H67" s="232"/>
      <c r="I67" s="232"/>
      <c r="J67" s="232"/>
      <c r="K67" s="232"/>
      <c r="L67" s="232"/>
      <c r="M67" s="232"/>
      <c r="N67" s="226" t="s">
        <v>530</v>
      </c>
    </row>
    <row r="68" ht="18" customHeight="1" spans="1:14">
      <c r="A68" s="234"/>
      <c r="B68" s="235" t="s">
        <v>2881</v>
      </c>
      <c r="C68" s="232">
        <v>117.5</v>
      </c>
      <c r="D68" s="232">
        <v>117.5</v>
      </c>
      <c r="E68" s="232">
        <v>117.5</v>
      </c>
      <c r="F68" s="232"/>
      <c r="G68" s="232"/>
      <c r="H68" s="232"/>
      <c r="I68" s="232"/>
      <c r="J68" s="232"/>
      <c r="K68" s="232"/>
      <c r="L68" s="232"/>
      <c r="M68" s="232"/>
      <c r="N68" s="226" t="s">
        <v>530</v>
      </c>
    </row>
    <row r="69" s="208" customFormat="1" ht="18" customHeight="1" spans="1:14">
      <c r="A69" s="228" t="s">
        <v>554</v>
      </c>
      <c r="B69" s="229" t="s">
        <v>555</v>
      </c>
      <c r="C69" s="225">
        <v>198.5</v>
      </c>
      <c r="D69" s="225">
        <v>198.5</v>
      </c>
      <c r="E69" s="225">
        <v>198.5</v>
      </c>
      <c r="F69" s="225"/>
      <c r="G69" s="225"/>
      <c r="H69" s="225"/>
      <c r="I69" s="225"/>
      <c r="J69" s="225"/>
      <c r="K69" s="225"/>
      <c r="L69" s="225"/>
      <c r="M69" s="225"/>
      <c r="N69" s="226" t="s">
        <v>530</v>
      </c>
    </row>
    <row r="70" ht="18" customHeight="1" spans="1:14">
      <c r="A70" s="234"/>
      <c r="B70" s="235" t="s">
        <v>2882</v>
      </c>
      <c r="C70" s="232">
        <v>20</v>
      </c>
      <c r="D70" s="232">
        <v>20</v>
      </c>
      <c r="E70" s="232">
        <v>20</v>
      </c>
      <c r="F70" s="232"/>
      <c r="G70" s="232"/>
      <c r="H70" s="232"/>
      <c r="I70" s="232"/>
      <c r="J70" s="232"/>
      <c r="K70" s="232"/>
      <c r="L70" s="232"/>
      <c r="M70" s="232"/>
      <c r="N70" s="226" t="s">
        <v>530</v>
      </c>
    </row>
    <row r="71" ht="18" customHeight="1" spans="1:14">
      <c r="A71" s="234"/>
      <c r="B71" s="235" t="s">
        <v>2883</v>
      </c>
      <c r="C71" s="232">
        <v>27</v>
      </c>
      <c r="D71" s="232">
        <v>27</v>
      </c>
      <c r="E71" s="232">
        <v>27</v>
      </c>
      <c r="F71" s="232"/>
      <c r="G71" s="232"/>
      <c r="H71" s="232"/>
      <c r="I71" s="232"/>
      <c r="J71" s="232"/>
      <c r="K71" s="232"/>
      <c r="L71" s="232"/>
      <c r="M71" s="232"/>
      <c r="N71" s="226" t="s">
        <v>530</v>
      </c>
    </row>
    <row r="72" ht="18" customHeight="1" spans="1:14">
      <c r="A72" s="234"/>
      <c r="B72" s="235" t="s">
        <v>2884</v>
      </c>
      <c r="C72" s="232">
        <v>10</v>
      </c>
      <c r="D72" s="232">
        <v>10</v>
      </c>
      <c r="E72" s="232">
        <v>10</v>
      </c>
      <c r="F72" s="232"/>
      <c r="G72" s="232"/>
      <c r="H72" s="232"/>
      <c r="I72" s="232"/>
      <c r="J72" s="232"/>
      <c r="K72" s="232"/>
      <c r="L72" s="232"/>
      <c r="M72" s="232"/>
      <c r="N72" s="226" t="s">
        <v>530</v>
      </c>
    </row>
    <row r="73" ht="18" customHeight="1" spans="1:14">
      <c r="A73" s="234"/>
      <c r="B73" s="235" t="s">
        <v>2885</v>
      </c>
      <c r="C73" s="232">
        <v>24.5</v>
      </c>
      <c r="D73" s="232">
        <v>24.5</v>
      </c>
      <c r="E73" s="232">
        <v>24.5</v>
      </c>
      <c r="F73" s="232"/>
      <c r="G73" s="232"/>
      <c r="H73" s="232"/>
      <c r="I73" s="232"/>
      <c r="J73" s="232"/>
      <c r="K73" s="232"/>
      <c r="L73" s="232"/>
      <c r="M73" s="232"/>
      <c r="N73" s="226" t="s">
        <v>530</v>
      </c>
    </row>
    <row r="74" ht="18" customHeight="1" spans="1:14">
      <c r="A74" s="234"/>
      <c r="B74" s="235" t="s">
        <v>2886</v>
      </c>
      <c r="C74" s="232">
        <v>9.5</v>
      </c>
      <c r="D74" s="232">
        <v>9.5</v>
      </c>
      <c r="E74" s="232">
        <v>9.5</v>
      </c>
      <c r="F74" s="232"/>
      <c r="G74" s="232"/>
      <c r="H74" s="232"/>
      <c r="I74" s="232"/>
      <c r="J74" s="232"/>
      <c r="K74" s="232"/>
      <c r="L74" s="232"/>
      <c r="M74" s="232"/>
      <c r="N74" s="226" t="s">
        <v>530</v>
      </c>
    </row>
    <row r="75" ht="18" customHeight="1" spans="1:14">
      <c r="A75" s="234"/>
      <c r="B75" s="235" t="s">
        <v>2887</v>
      </c>
      <c r="C75" s="232">
        <v>17</v>
      </c>
      <c r="D75" s="232">
        <v>17</v>
      </c>
      <c r="E75" s="232">
        <v>17</v>
      </c>
      <c r="F75" s="232"/>
      <c r="G75" s="232"/>
      <c r="H75" s="232"/>
      <c r="I75" s="232"/>
      <c r="J75" s="232"/>
      <c r="K75" s="232"/>
      <c r="L75" s="232"/>
      <c r="M75" s="232"/>
      <c r="N75" s="226" t="s">
        <v>530</v>
      </c>
    </row>
    <row r="76" ht="18" customHeight="1" spans="1:14">
      <c r="A76" s="234"/>
      <c r="B76" s="235" t="s">
        <v>2888</v>
      </c>
      <c r="C76" s="232">
        <v>52.5</v>
      </c>
      <c r="D76" s="232">
        <v>52.5</v>
      </c>
      <c r="E76" s="232">
        <v>52.5</v>
      </c>
      <c r="F76" s="232"/>
      <c r="G76" s="232"/>
      <c r="H76" s="232"/>
      <c r="I76" s="232"/>
      <c r="J76" s="232"/>
      <c r="K76" s="232"/>
      <c r="L76" s="232"/>
      <c r="M76" s="232"/>
      <c r="N76" s="226" t="s">
        <v>530</v>
      </c>
    </row>
    <row r="77" ht="18" customHeight="1" spans="1:14">
      <c r="A77" s="234"/>
      <c r="B77" s="235" t="s">
        <v>2889</v>
      </c>
      <c r="C77" s="232">
        <v>38</v>
      </c>
      <c r="D77" s="232">
        <v>38</v>
      </c>
      <c r="E77" s="232">
        <v>38</v>
      </c>
      <c r="F77" s="232"/>
      <c r="G77" s="232"/>
      <c r="H77" s="232"/>
      <c r="I77" s="232"/>
      <c r="J77" s="232"/>
      <c r="K77" s="232"/>
      <c r="L77" s="232"/>
      <c r="M77" s="232"/>
      <c r="N77" s="226" t="s">
        <v>530</v>
      </c>
    </row>
    <row r="78" s="208" customFormat="1" ht="18" customHeight="1" spans="1:14">
      <c r="A78" s="228" t="s">
        <v>556</v>
      </c>
      <c r="B78" s="229" t="s">
        <v>557</v>
      </c>
      <c r="C78" s="225">
        <v>961.93</v>
      </c>
      <c r="D78" s="225">
        <v>961.93</v>
      </c>
      <c r="E78" s="225">
        <v>961.93</v>
      </c>
      <c r="F78" s="225"/>
      <c r="G78" s="225"/>
      <c r="H78" s="225"/>
      <c r="I78" s="225"/>
      <c r="J78" s="225"/>
      <c r="K78" s="225"/>
      <c r="L78" s="225"/>
      <c r="M78" s="225"/>
      <c r="N78" s="226" t="s">
        <v>530</v>
      </c>
    </row>
    <row r="79" ht="18" customHeight="1" spans="1:14">
      <c r="A79" s="234"/>
      <c r="B79" s="235" t="s">
        <v>2890</v>
      </c>
      <c r="C79" s="232">
        <v>423.53</v>
      </c>
      <c r="D79" s="232">
        <v>423.53</v>
      </c>
      <c r="E79" s="232">
        <v>423.53</v>
      </c>
      <c r="F79" s="232"/>
      <c r="G79" s="232"/>
      <c r="H79" s="232"/>
      <c r="I79" s="232"/>
      <c r="J79" s="232"/>
      <c r="K79" s="232"/>
      <c r="L79" s="232"/>
      <c r="M79" s="232"/>
      <c r="N79" s="226" t="s">
        <v>530</v>
      </c>
    </row>
    <row r="80" ht="18" customHeight="1" spans="1:14">
      <c r="A80" s="234"/>
      <c r="B80" s="235" t="s">
        <v>2891</v>
      </c>
      <c r="C80" s="232">
        <v>8.4</v>
      </c>
      <c r="D80" s="232">
        <v>8.4</v>
      </c>
      <c r="E80" s="232">
        <v>8.4</v>
      </c>
      <c r="F80" s="232"/>
      <c r="G80" s="232"/>
      <c r="H80" s="232"/>
      <c r="I80" s="232"/>
      <c r="J80" s="232"/>
      <c r="K80" s="232"/>
      <c r="L80" s="232"/>
      <c r="M80" s="232"/>
      <c r="N80" s="226" t="s">
        <v>530</v>
      </c>
    </row>
    <row r="81" ht="18" customHeight="1" spans="1:14">
      <c r="A81" s="234"/>
      <c r="B81" s="235" t="s">
        <v>2892</v>
      </c>
      <c r="C81" s="232">
        <v>520.5</v>
      </c>
      <c r="D81" s="232">
        <v>520.5</v>
      </c>
      <c r="E81" s="232">
        <v>520.5</v>
      </c>
      <c r="F81" s="232"/>
      <c r="G81" s="232"/>
      <c r="H81" s="232"/>
      <c r="I81" s="232"/>
      <c r="J81" s="232"/>
      <c r="K81" s="232"/>
      <c r="L81" s="232"/>
      <c r="M81" s="232"/>
      <c r="N81" s="226" t="s">
        <v>530</v>
      </c>
    </row>
    <row r="82" ht="18" customHeight="1" spans="1:14">
      <c r="A82" s="234"/>
      <c r="B82" s="235" t="s">
        <v>2893</v>
      </c>
      <c r="C82" s="232">
        <v>3.5</v>
      </c>
      <c r="D82" s="232">
        <v>3.5</v>
      </c>
      <c r="E82" s="232">
        <v>3.5</v>
      </c>
      <c r="F82" s="232"/>
      <c r="G82" s="232"/>
      <c r="H82" s="232"/>
      <c r="I82" s="232"/>
      <c r="J82" s="232"/>
      <c r="K82" s="232"/>
      <c r="L82" s="232"/>
      <c r="M82" s="232"/>
      <c r="N82" s="226" t="s">
        <v>530</v>
      </c>
    </row>
    <row r="83" ht="18" customHeight="1" spans="1:14">
      <c r="A83" s="234"/>
      <c r="B83" s="235" t="s">
        <v>2894</v>
      </c>
      <c r="C83" s="232">
        <v>6</v>
      </c>
      <c r="D83" s="232">
        <v>6</v>
      </c>
      <c r="E83" s="232">
        <v>6</v>
      </c>
      <c r="F83" s="232"/>
      <c r="G83" s="232"/>
      <c r="H83" s="232"/>
      <c r="I83" s="232"/>
      <c r="J83" s="232"/>
      <c r="K83" s="232"/>
      <c r="L83" s="232"/>
      <c r="M83" s="232"/>
      <c r="N83" s="226" t="s">
        <v>530</v>
      </c>
    </row>
    <row r="84" s="208" customFormat="1" ht="18" customHeight="1" spans="1:14">
      <c r="A84" s="228" t="s">
        <v>558</v>
      </c>
      <c r="B84" s="229" t="s">
        <v>559</v>
      </c>
      <c r="C84" s="225">
        <v>30</v>
      </c>
      <c r="D84" s="225">
        <v>30</v>
      </c>
      <c r="E84" s="225">
        <v>30</v>
      </c>
      <c r="F84" s="225"/>
      <c r="G84" s="225"/>
      <c r="H84" s="225"/>
      <c r="I84" s="225"/>
      <c r="J84" s="225"/>
      <c r="K84" s="225"/>
      <c r="L84" s="225"/>
      <c r="M84" s="225"/>
      <c r="N84" s="226" t="s">
        <v>530</v>
      </c>
    </row>
    <row r="85" ht="18" customHeight="1" spans="1:14">
      <c r="A85" s="234"/>
      <c r="B85" s="235" t="s">
        <v>2895</v>
      </c>
      <c r="C85" s="232">
        <v>30</v>
      </c>
      <c r="D85" s="232">
        <v>30</v>
      </c>
      <c r="E85" s="232">
        <v>30</v>
      </c>
      <c r="F85" s="232"/>
      <c r="G85" s="232"/>
      <c r="H85" s="232"/>
      <c r="I85" s="232"/>
      <c r="J85" s="232"/>
      <c r="K85" s="232"/>
      <c r="L85" s="232"/>
      <c r="M85" s="232"/>
      <c r="N85" s="226" t="s">
        <v>530</v>
      </c>
    </row>
    <row r="86" s="208" customFormat="1" ht="18" customHeight="1" spans="1:14">
      <c r="A86" s="228" t="s">
        <v>560</v>
      </c>
      <c r="B86" s="229" t="s">
        <v>561</v>
      </c>
      <c r="C86" s="225">
        <v>357.37</v>
      </c>
      <c r="D86" s="225">
        <v>357.37</v>
      </c>
      <c r="E86" s="225">
        <v>357.37</v>
      </c>
      <c r="F86" s="225"/>
      <c r="G86" s="225"/>
      <c r="H86" s="225"/>
      <c r="I86" s="225"/>
      <c r="J86" s="225"/>
      <c r="K86" s="225"/>
      <c r="L86" s="225"/>
      <c r="M86" s="225"/>
      <c r="N86" s="226" t="s">
        <v>530</v>
      </c>
    </row>
    <row r="87" ht="18" customHeight="1" spans="1:14">
      <c r="A87" s="234"/>
      <c r="B87" s="235" t="s">
        <v>2896</v>
      </c>
      <c r="C87" s="232">
        <v>104.12</v>
      </c>
      <c r="D87" s="232">
        <v>104.12</v>
      </c>
      <c r="E87" s="232">
        <v>104.12</v>
      </c>
      <c r="F87" s="232"/>
      <c r="G87" s="232"/>
      <c r="H87" s="232"/>
      <c r="I87" s="232"/>
      <c r="J87" s="232"/>
      <c r="K87" s="232"/>
      <c r="L87" s="232"/>
      <c r="M87" s="232"/>
      <c r="N87" s="226" t="s">
        <v>530</v>
      </c>
    </row>
    <row r="88" ht="18" customHeight="1" spans="1:14">
      <c r="A88" s="234"/>
      <c r="B88" s="235" t="s">
        <v>2897</v>
      </c>
      <c r="C88" s="232">
        <v>30</v>
      </c>
      <c r="D88" s="232">
        <v>30</v>
      </c>
      <c r="E88" s="232">
        <v>30</v>
      </c>
      <c r="F88" s="232"/>
      <c r="G88" s="232"/>
      <c r="H88" s="232"/>
      <c r="I88" s="232"/>
      <c r="J88" s="232"/>
      <c r="K88" s="232"/>
      <c r="L88" s="232"/>
      <c r="M88" s="232"/>
      <c r="N88" s="226" t="s">
        <v>530</v>
      </c>
    </row>
    <row r="89" ht="18" customHeight="1" spans="1:14">
      <c r="A89" s="234"/>
      <c r="B89" s="235" t="s">
        <v>2898</v>
      </c>
      <c r="C89" s="232">
        <v>36.5</v>
      </c>
      <c r="D89" s="232">
        <v>36.5</v>
      </c>
      <c r="E89" s="232">
        <v>36.5</v>
      </c>
      <c r="F89" s="232"/>
      <c r="G89" s="232"/>
      <c r="H89" s="232"/>
      <c r="I89" s="232"/>
      <c r="J89" s="232"/>
      <c r="K89" s="232"/>
      <c r="L89" s="232"/>
      <c r="M89" s="232"/>
      <c r="N89" s="226" t="s">
        <v>530</v>
      </c>
    </row>
    <row r="90" ht="18" customHeight="1" spans="1:14">
      <c r="A90" s="234"/>
      <c r="B90" s="235" t="s">
        <v>2899</v>
      </c>
      <c r="C90" s="232">
        <v>1.75</v>
      </c>
      <c r="D90" s="232">
        <v>1.75</v>
      </c>
      <c r="E90" s="232">
        <v>1.75</v>
      </c>
      <c r="F90" s="232"/>
      <c r="G90" s="232"/>
      <c r="H90" s="232"/>
      <c r="I90" s="232"/>
      <c r="J90" s="232"/>
      <c r="K90" s="232"/>
      <c r="L90" s="232"/>
      <c r="M90" s="232"/>
      <c r="N90" s="226" t="s">
        <v>530</v>
      </c>
    </row>
    <row r="91" ht="18" customHeight="1" spans="1:14">
      <c r="A91" s="234"/>
      <c r="B91" s="235" t="s">
        <v>2900</v>
      </c>
      <c r="C91" s="232">
        <v>185</v>
      </c>
      <c r="D91" s="232">
        <v>185</v>
      </c>
      <c r="E91" s="232">
        <v>185</v>
      </c>
      <c r="F91" s="232"/>
      <c r="G91" s="232"/>
      <c r="H91" s="232"/>
      <c r="I91" s="232"/>
      <c r="J91" s="232"/>
      <c r="K91" s="232"/>
      <c r="L91" s="232"/>
      <c r="M91" s="232"/>
      <c r="N91" s="226" t="s">
        <v>530</v>
      </c>
    </row>
    <row r="92" s="208" customFormat="1" ht="18" customHeight="1" spans="1:14">
      <c r="A92" s="228" t="s">
        <v>562</v>
      </c>
      <c r="B92" s="229" t="s">
        <v>563</v>
      </c>
      <c r="C92" s="225">
        <v>474.6</v>
      </c>
      <c r="D92" s="225">
        <v>474.6</v>
      </c>
      <c r="E92" s="225">
        <v>474.6</v>
      </c>
      <c r="F92" s="225"/>
      <c r="G92" s="225"/>
      <c r="H92" s="225"/>
      <c r="I92" s="225"/>
      <c r="J92" s="225"/>
      <c r="K92" s="225"/>
      <c r="L92" s="225"/>
      <c r="M92" s="225"/>
      <c r="N92" s="226" t="s">
        <v>530</v>
      </c>
    </row>
    <row r="93" ht="18" customHeight="1" spans="1:14">
      <c r="A93" s="234"/>
      <c r="B93" s="235" t="s">
        <v>2901</v>
      </c>
      <c r="C93" s="232">
        <v>40</v>
      </c>
      <c r="D93" s="232">
        <v>40</v>
      </c>
      <c r="E93" s="232">
        <v>40</v>
      </c>
      <c r="F93" s="232"/>
      <c r="G93" s="232"/>
      <c r="H93" s="232"/>
      <c r="I93" s="232"/>
      <c r="J93" s="232"/>
      <c r="K93" s="232"/>
      <c r="L93" s="232"/>
      <c r="M93" s="232"/>
      <c r="N93" s="226" t="s">
        <v>530</v>
      </c>
    </row>
    <row r="94" ht="18" customHeight="1" spans="1:14">
      <c r="A94" s="234"/>
      <c r="B94" s="235" t="s">
        <v>2902</v>
      </c>
      <c r="C94" s="232">
        <v>89</v>
      </c>
      <c r="D94" s="232">
        <v>89</v>
      </c>
      <c r="E94" s="232">
        <v>89</v>
      </c>
      <c r="F94" s="232"/>
      <c r="G94" s="232"/>
      <c r="H94" s="232"/>
      <c r="I94" s="232"/>
      <c r="J94" s="232"/>
      <c r="K94" s="232"/>
      <c r="L94" s="232"/>
      <c r="M94" s="232"/>
      <c r="N94" s="226" t="s">
        <v>530</v>
      </c>
    </row>
    <row r="95" ht="18" customHeight="1" spans="1:14">
      <c r="A95" s="234"/>
      <c r="B95" s="235" t="s">
        <v>2903</v>
      </c>
      <c r="C95" s="232">
        <v>225.6</v>
      </c>
      <c r="D95" s="232">
        <v>225.6</v>
      </c>
      <c r="E95" s="232">
        <v>225.6</v>
      </c>
      <c r="F95" s="232"/>
      <c r="G95" s="232"/>
      <c r="H95" s="232"/>
      <c r="I95" s="232"/>
      <c r="J95" s="232"/>
      <c r="K95" s="232"/>
      <c r="L95" s="232"/>
      <c r="M95" s="232"/>
      <c r="N95" s="226" t="s">
        <v>530</v>
      </c>
    </row>
    <row r="96" ht="18" customHeight="1" spans="1:14">
      <c r="A96" s="234"/>
      <c r="B96" s="235" t="s">
        <v>2904</v>
      </c>
      <c r="C96" s="232">
        <v>120</v>
      </c>
      <c r="D96" s="232">
        <v>120</v>
      </c>
      <c r="E96" s="232">
        <v>120</v>
      </c>
      <c r="F96" s="232"/>
      <c r="G96" s="232"/>
      <c r="H96" s="232"/>
      <c r="I96" s="232"/>
      <c r="J96" s="232"/>
      <c r="K96" s="232"/>
      <c r="L96" s="232"/>
      <c r="M96" s="232"/>
      <c r="N96" s="226" t="s">
        <v>530</v>
      </c>
    </row>
    <row r="97" s="208" customFormat="1" ht="18" customHeight="1" spans="1:14">
      <c r="A97" s="228" t="s">
        <v>564</v>
      </c>
      <c r="B97" s="229" t="s">
        <v>565</v>
      </c>
      <c r="C97" s="225">
        <v>1058.9</v>
      </c>
      <c r="D97" s="225">
        <v>1058.9</v>
      </c>
      <c r="E97" s="225">
        <v>1058.9</v>
      </c>
      <c r="F97" s="225"/>
      <c r="G97" s="225"/>
      <c r="H97" s="225"/>
      <c r="I97" s="225"/>
      <c r="J97" s="225"/>
      <c r="K97" s="225"/>
      <c r="L97" s="225"/>
      <c r="M97" s="225"/>
      <c r="N97" s="226" t="s">
        <v>530</v>
      </c>
    </row>
    <row r="98" ht="18" customHeight="1" spans="1:14">
      <c r="A98" s="234"/>
      <c r="B98" s="235" t="s">
        <v>2905</v>
      </c>
      <c r="C98" s="232">
        <v>609</v>
      </c>
      <c r="D98" s="232">
        <v>609</v>
      </c>
      <c r="E98" s="232">
        <v>609</v>
      </c>
      <c r="F98" s="232"/>
      <c r="G98" s="232"/>
      <c r="H98" s="232"/>
      <c r="I98" s="232"/>
      <c r="J98" s="232"/>
      <c r="K98" s="232"/>
      <c r="L98" s="232"/>
      <c r="M98" s="232"/>
      <c r="N98" s="226" t="s">
        <v>530</v>
      </c>
    </row>
    <row r="99" ht="18" customHeight="1" spans="1:14">
      <c r="A99" s="234"/>
      <c r="B99" s="235" t="s">
        <v>2906</v>
      </c>
      <c r="C99" s="232">
        <v>186.9</v>
      </c>
      <c r="D99" s="232">
        <v>186.9</v>
      </c>
      <c r="E99" s="232">
        <v>186.9</v>
      </c>
      <c r="F99" s="232"/>
      <c r="G99" s="232"/>
      <c r="H99" s="232"/>
      <c r="I99" s="232"/>
      <c r="J99" s="232"/>
      <c r="K99" s="232"/>
      <c r="L99" s="232"/>
      <c r="M99" s="232"/>
      <c r="N99" s="226" t="s">
        <v>530</v>
      </c>
    </row>
    <row r="100" ht="18" customHeight="1" spans="1:14">
      <c r="A100" s="234"/>
      <c r="B100" s="235" t="s">
        <v>2907</v>
      </c>
      <c r="C100" s="232">
        <v>18</v>
      </c>
      <c r="D100" s="232">
        <v>18</v>
      </c>
      <c r="E100" s="232">
        <v>18</v>
      </c>
      <c r="F100" s="232"/>
      <c r="G100" s="232"/>
      <c r="H100" s="232"/>
      <c r="I100" s="232"/>
      <c r="J100" s="232"/>
      <c r="K100" s="232"/>
      <c r="L100" s="232"/>
      <c r="M100" s="232"/>
      <c r="N100" s="226" t="s">
        <v>530</v>
      </c>
    </row>
    <row r="101" ht="18" customHeight="1" spans="1:14">
      <c r="A101" s="234"/>
      <c r="B101" s="235" t="s">
        <v>2908</v>
      </c>
      <c r="C101" s="232">
        <v>210</v>
      </c>
      <c r="D101" s="232">
        <v>210</v>
      </c>
      <c r="E101" s="232">
        <v>210</v>
      </c>
      <c r="F101" s="232"/>
      <c r="G101" s="232"/>
      <c r="H101" s="232"/>
      <c r="I101" s="232"/>
      <c r="J101" s="232"/>
      <c r="K101" s="232"/>
      <c r="L101" s="232"/>
      <c r="M101" s="232"/>
      <c r="N101" s="226" t="s">
        <v>530</v>
      </c>
    </row>
    <row r="102" ht="18" customHeight="1" spans="1:14">
      <c r="A102" s="234"/>
      <c r="B102" s="235" t="s">
        <v>2909</v>
      </c>
      <c r="C102" s="232">
        <v>35</v>
      </c>
      <c r="D102" s="232">
        <v>35</v>
      </c>
      <c r="E102" s="232">
        <v>35</v>
      </c>
      <c r="F102" s="232"/>
      <c r="G102" s="232"/>
      <c r="H102" s="232"/>
      <c r="I102" s="232"/>
      <c r="J102" s="232"/>
      <c r="K102" s="232"/>
      <c r="L102" s="232"/>
      <c r="M102" s="232"/>
      <c r="N102" s="226" t="s">
        <v>530</v>
      </c>
    </row>
    <row r="103" s="208" customFormat="1" ht="18" customHeight="1" spans="1:14">
      <c r="A103" s="228" t="s">
        <v>566</v>
      </c>
      <c r="B103" s="229" t="s">
        <v>567</v>
      </c>
      <c r="C103" s="225">
        <v>9286.69</v>
      </c>
      <c r="D103" s="225">
        <v>9286.69</v>
      </c>
      <c r="E103" s="225">
        <v>9286.69</v>
      </c>
      <c r="F103" s="225"/>
      <c r="G103" s="225"/>
      <c r="H103" s="225"/>
      <c r="I103" s="225"/>
      <c r="J103" s="225"/>
      <c r="K103" s="225"/>
      <c r="L103" s="225"/>
      <c r="M103" s="225"/>
      <c r="N103" s="226" t="s">
        <v>530</v>
      </c>
    </row>
    <row r="104" ht="18" customHeight="1" spans="1:14">
      <c r="A104" s="234"/>
      <c r="B104" s="235" t="s">
        <v>2910</v>
      </c>
      <c r="C104" s="232">
        <v>556</v>
      </c>
      <c r="D104" s="232">
        <v>556</v>
      </c>
      <c r="E104" s="232">
        <v>556</v>
      </c>
      <c r="F104" s="232"/>
      <c r="G104" s="232"/>
      <c r="H104" s="232"/>
      <c r="I104" s="232"/>
      <c r="J104" s="232"/>
      <c r="K104" s="232"/>
      <c r="L104" s="232"/>
      <c r="M104" s="232"/>
      <c r="N104" s="226" t="s">
        <v>530</v>
      </c>
    </row>
    <row r="105" ht="18" customHeight="1" spans="1:14">
      <c r="A105" s="234"/>
      <c r="B105" s="235" t="s">
        <v>2911</v>
      </c>
      <c r="C105" s="232">
        <v>200</v>
      </c>
      <c r="D105" s="232">
        <v>200</v>
      </c>
      <c r="E105" s="232">
        <v>200</v>
      </c>
      <c r="F105" s="232"/>
      <c r="G105" s="232"/>
      <c r="H105" s="232"/>
      <c r="I105" s="232"/>
      <c r="J105" s="232"/>
      <c r="K105" s="232"/>
      <c r="L105" s="232"/>
      <c r="M105" s="232"/>
      <c r="N105" s="226" t="s">
        <v>530</v>
      </c>
    </row>
    <row r="106" ht="18" customHeight="1" spans="1:14">
      <c r="A106" s="234"/>
      <c r="B106" s="235" t="s">
        <v>2912</v>
      </c>
      <c r="C106" s="232">
        <v>5097.79</v>
      </c>
      <c r="D106" s="232">
        <v>5097.79</v>
      </c>
      <c r="E106" s="232">
        <v>5097.79</v>
      </c>
      <c r="F106" s="232"/>
      <c r="G106" s="232"/>
      <c r="H106" s="232"/>
      <c r="I106" s="232"/>
      <c r="J106" s="232"/>
      <c r="K106" s="232"/>
      <c r="L106" s="232"/>
      <c r="M106" s="232"/>
      <c r="N106" s="226" t="s">
        <v>530</v>
      </c>
    </row>
    <row r="107" ht="18" customHeight="1" spans="1:14">
      <c r="A107" s="234"/>
      <c r="B107" s="235" t="s">
        <v>2913</v>
      </c>
      <c r="C107" s="232">
        <v>145</v>
      </c>
      <c r="D107" s="232">
        <v>145</v>
      </c>
      <c r="E107" s="232">
        <v>145</v>
      </c>
      <c r="F107" s="232"/>
      <c r="G107" s="232"/>
      <c r="H107" s="232"/>
      <c r="I107" s="232"/>
      <c r="J107" s="232"/>
      <c r="K107" s="232"/>
      <c r="L107" s="232"/>
      <c r="M107" s="232"/>
      <c r="N107" s="226" t="s">
        <v>530</v>
      </c>
    </row>
    <row r="108" ht="18" customHeight="1" spans="1:14">
      <c r="A108" s="234"/>
      <c r="B108" s="235" t="s">
        <v>2914</v>
      </c>
      <c r="C108" s="232">
        <v>2100</v>
      </c>
      <c r="D108" s="232">
        <v>2100</v>
      </c>
      <c r="E108" s="232">
        <v>2100</v>
      </c>
      <c r="F108" s="232"/>
      <c r="G108" s="232"/>
      <c r="H108" s="232"/>
      <c r="I108" s="232"/>
      <c r="J108" s="232"/>
      <c r="K108" s="232"/>
      <c r="L108" s="232"/>
      <c r="M108" s="232"/>
      <c r="N108" s="226" t="s">
        <v>530</v>
      </c>
    </row>
    <row r="109" ht="18" customHeight="1" spans="1:14">
      <c r="A109" s="234"/>
      <c r="B109" s="235" t="s">
        <v>2915</v>
      </c>
      <c r="C109" s="232">
        <v>60</v>
      </c>
      <c r="D109" s="232">
        <v>60</v>
      </c>
      <c r="E109" s="232">
        <v>60</v>
      </c>
      <c r="F109" s="232"/>
      <c r="G109" s="232"/>
      <c r="H109" s="232"/>
      <c r="I109" s="232"/>
      <c r="J109" s="232"/>
      <c r="K109" s="232"/>
      <c r="L109" s="232"/>
      <c r="M109" s="232"/>
      <c r="N109" s="226" t="s">
        <v>530</v>
      </c>
    </row>
    <row r="110" ht="18" customHeight="1" spans="1:14">
      <c r="A110" s="234"/>
      <c r="B110" s="235" t="s">
        <v>2916</v>
      </c>
      <c r="C110" s="232">
        <v>649.5</v>
      </c>
      <c r="D110" s="232">
        <v>649.5</v>
      </c>
      <c r="E110" s="232">
        <v>649.5</v>
      </c>
      <c r="F110" s="232"/>
      <c r="G110" s="232"/>
      <c r="H110" s="232"/>
      <c r="I110" s="232"/>
      <c r="J110" s="232"/>
      <c r="K110" s="232"/>
      <c r="L110" s="232"/>
      <c r="M110" s="232"/>
      <c r="N110" s="226" t="s">
        <v>530</v>
      </c>
    </row>
    <row r="111" ht="18" customHeight="1" spans="1:14">
      <c r="A111" s="234"/>
      <c r="B111" s="235" t="s">
        <v>2917</v>
      </c>
      <c r="C111" s="232">
        <v>100</v>
      </c>
      <c r="D111" s="232">
        <v>100</v>
      </c>
      <c r="E111" s="232">
        <v>100</v>
      </c>
      <c r="F111" s="232"/>
      <c r="G111" s="232"/>
      <c r="H111" s="232"/>
      <c r="I111" s="232"/>
      <c r="J111" s="232"/>
      <c r="K111" s="232"/>
      <c r="L111" s="232"/>
      <c r="M111" s="232"/>
      <c r="N111" s="226" t="s">
        <v>530</v>
      </c>
    </row>
    <row r="112" ht="18" customHeight="1" spans="1:14">
      <c r="A112" s="234"/>
      <c r="B112" s="235" t="s">
        <v>2918</v>
      </c>
      <c r="C112" s="232">
        <v>378.4</v>
      </c>
      <c r="D112" s="232">
        <v>378.4</v>
      </c>
      <c r="E112" s="232">
        <v>378.4</v>
      </c>
      <c r="F112" s="232"/>
      <c r="G112" s="232"/>
      <c r="H112" s="232"/>
      <c r="I112" s="232"/>
      <c r="J112" s="232"/>
      <c r="K112" s="232"/>
      <c r="L112" s="232"/>
      <c r="M112" s="232"/>
      <c r="N112" s="226" t="s">
        <v>530</v>
      </c>
    </row>
    <row r="113" s="208" customFormat="1" ht="18" customHeight="1" spans="1:14">
      <c r="A113" s="228" t="s">
        <v>568</v>
      </c>
      <c r="B113" s="229" t="s">
        <v>569</v>
      </c>
      <c r="C113" s="225">
        <v>337.18</v>
      </c>
      <c r="D113" s="225">
        <v>337.18</v>
      </c>
      <c r="E113" s="225">
        <v>337.18</v>
      </c>
      <c r="F113" s="225"/>
      <c r="G113" s="225"/>
      <c r="H113" s="225"/>
      <c r="I113" s="225"/>
      <c r="J113" s="225"/>
      <c r="K113" s="225"/>
      <c r="L113" s="225"/>
      <c r="M113" s="225"/>
      <c r="N113" s="226" t="s">
        <v>530</v>
      </c>
    </row>
    <row r="114" ht="18" customHeight="1" spans="1:14">
      <c r="A114" s="234"/>
      <c r="B114" s="235" t="s">
        <v>2919</v>
      </c>
      <c r="C114" s="232">
        <v>10</v>
      </c>
      <c r="D114" s="232">
        <v>10</v>
      </c>
      <c r="E114" s="232">
        <v>10</v>
      </c>
      <c r="F114" s="232"/>
      <c r="G114" s="232"/>
      <c r="H114" s="232"/>
      <c r="I114" s="232"/>
      <c r="J114" s="232"/>
      <c r="K114" s="232"/>
      <c r="L114" s="232"/>
      <c r="M114" s="232"/>
      <c r="N114" s="226" t="s">
        <v>530</v>
      </c>
    </row>
    <row r="115" ht="18" customHeight="1" spans="1:14">
      <c r="A115" s="234"/>
      <c r="B115" s="235" t="s">
        <v>2920</v>
      </c>
      <c r="C115" s="232">
        <v>73.68</v>
      </c>
      <c r="D115" s="232">
        <v>73.68</v>
      </c>
      <c r="E115" s="232">
        <v>73.68</v>
      </c>
      <c r="F115" s="232"/>
      <c r="G115" s="232"/>
      <c r="H115" s="232"/>
      <c r="I115" s="232"/>
      <c r="J115" s="232"/>
      <c r="K115" s="232"/>
      <c r="L115" s="232"/>
      <c r="M115" s="232"/>
      <c r="N115" s="226" t="s">
        <v>530</v>
      </c>
    </row>
    <row r="116" ht="18" customHeight="1" spans="1:14">
      <c r="A116" s="234"/>
      <c r="B116" s="235" t="s">
        <v>2921</v>
      </c>
      <c r="C116" s="232">
        <v>30</v>
      </c>
      <c r="D116" s="232">
        <v>30</v>
      </c>
      <c r="E116" s="232">
        <v>30</v>
      </c>
      <c r="F116" s="232"/>
      <c r="G116" s="232"/>
      <c r="H116" s="232"/>
      <c r="I116" s="232"/>
      <c r="J116" s="232"/>
      <c r="K116" s="232"/>
      <c r="L116" s="232"/>
      <c r="M116" s="232"/>
      <c r="N116" s="226" t="s">
        <v>530</v>
      </c>
    </row>
    <row r="117" ht="18" customHeight="1" spans="1:14">
      <c r="A117" s="234"/>
      <c r="B117" s="235" t="s">
        <v>2922</v>
      </c>
      <c r="C117" s="232">
        <v>50</v>
      </c>
      <c r="D117" s="232">
        <v>50</v>
      </c>
      <c r="E117" s="232">
        <v>50</v>
      </c>
      <c r="F117" s="232"/>
      <c r="G117" s="232"/>
      <c r="H117" s="232"/>
      <c r="I117" s="232"/>
      <c r="J117" s="232"/>
      <c r="K117" s="232"/>
      <c r="L117" s="232"/>
      <c r="M117" s="232"/>
      <c r="N117" s="226" t="s">
        <v>530</v>
      </c>
    </row>
    <row r="118" ht="18" customHeight="1" spans="1:14">
      <c r="A118" s="234"/>
      <c r="B118" s="235" t="s">
        <v>2923</v>
      </c>
      <c r="C118" s="232">
        <v>88</v>
      </c>
      <c r="D118" s="232">
        <v>88</v>
      </c>
      <c r="E118" s="232">
        <v>88</v>
      </c>
      <c r="F118" s="232"/>
      <c r="G118" s="232"/>
      <c r="H118" s="232"/>
      <c r="I118" s="232"/>
      <c r="J118" s="232"/>
      <c r="K118" s="232"/>
      <c r="L118" s="232"/>
      <c r="M118" s="232"/>
      <c r="N118" s="226" t="s">
        <v>530</v>
      </c>
    </row>
    <row r="119" ht="18" customHeight="1" spans="1:14">
      <c r="A119" s="234"/>
      <c r="B119" s="235" t="s">
        <v>2924</v>
      </c>
      <c r="C119" s="232">
        <v>66.5</v>
      </c>
      <c r="D119" s="232">
        <v>66.5</v>
      </c>
      <c r="E119" s="232">
        <v>66.5</v>
      </c>
      <c r="F119" s="232"/>
      <c r="G119" s="232"/>
      <c r="H119" s="232"/>
      <c r="I119" s="232"/>
      <c r="J119" s="232"/>
      <c r="K119" s="232"/>
      <c r="L119" s="232"/>
      <c r="M119" s="232"/>
      <c r="N119" s="226" t="s">
        <v>530</v>
      </c>
    </row>
    <row r="120" ht="18" customHeight="1" spans="1:14">
      <c r="A120" s="234"/>
      <c r="B120" s="235" t="s">
        <v>2925</v>
      </c>
      <c r="C120" s="232">
        <v>19</v>
      </c>
      <c r="D120" s="232">
        <v>19</v>
      </c>
      <c r="E120" s="232">
        <v>19</v>
      </c>
      <c r="F120" s="232"/>
      <c r="G120" s="232"/>
      <c r="H120" s="232"/>
      <c r="I120" s="232"/>
      <c r="J120" s="232"/>
      <c r="K120" s="232"/>
      <c r="L120" s="232"/>
      <c r="M120" s="232"/>
      <c r="N120" s="226" t="s">
        <v>530</v>
      </c>
    </row>
    <row r="121" s="208" customFormat="1" ht="18" customHeight="1" spans="1:14">
      <c r="A121" s="228" t="s">
        <v>570</v>
      </c>
      <c r="B121" s="229" t="s">
        <v>571</v>
      </c>
      <c r="C121" s="225">
        <v>111.5</v>
      </c>
      <c r="D121" s="225">
        <v>111.5</v>
      </c>
      <c r="E121" s="225">
        <v>111.5</v>
      </c>
      <c r="F121" s="225"/>
      <c r="G121" s="225"/>
      <c r="H121" s="225"/>
      <c r="I121" s="225"/>
      <c r="J121" s="225"/>
      <c r="K121" s="225"/>
      <c r="L121" s="225"/>
      <c r="M121" s="225"/>
      <c r="N121" s="226" t="s">
        <v>530</v>
      </c>
    </row>
    <row r="122" ht="18" customHeight="1" spans="1:14">
      <c r="A122" s="234"/>
      <c r="B122" s="235" t="s">
        <v>2926</v>
      </c>
      <c r="C122" s="232">
        <v>17.5</v>
      </c>
      <c r="D122" s="232">
        <v>17.5</v>
      </c>
      <c r="E122" s="232">
        <v>17.5</v>
      </c>
      <c r="F122" s="232"/>
      <c r="G122" s="232"/>
      <c r="H122" s="232"/>
      <c r="I122" s="232"/>
      <c r="J122" s="232"/>
      <c r="K122" s="232"/>
      <c r="L122" s="232"/>
      <c r="M122" s="232"/>
      <c r="N122" s="226" t="s">
        <v>530</v>
      </c>
    </row>
    <row r="123" ht="18" customHeight="1" spans="1:14">
      <c r="A123" s="234"/>
      <c r="B123" s="235" t="s">
        <v>2927</v>
      </c>
      <c r="C123" s="232">
        <v>41</v>
      </c>
      <c r="D123" s="232">
        <v>41</v>
      </c>
      <c r="E123" s="232">
        <v>41</v>
      </c>
      <c r="F123" s="232"/>
      <c r="G123" s="232"/>
      <c r="H123" s="232"/>
      <c r="I123" s="232"/>
      <c r="J123" s="232"/>
      <c r="K123" s="232"/>
      <c r="L123" s="232"/>
      <c r="M123" s="232"/>
      <c r="N123" s="226" t="s">
        <v>530</v>
      </c>
    </row>
    <row r="124" ht="18" customHeight="1" spans="1:14">
      <c r="A124" s="234"/>
      <c r="B124" s="235" t="s">
        <v>2928</v>
      </c>
      <c r="C124" s="232">
        <v>53</v>
      </c>
      <c r="D124" s="232">
        <v>53</v>
      </c>
      <c r="E124" s="232">
        <v>53</v>
      </c>
      <c r="F124" s="232"/>
      <c r="G124" s="232"/>
      <c r="H124" s="232"/>
      <c r="I124" s="232"/>
      <c r="J124" s="232"/>
      <c r="K124" s="232"/>
      <c r="L124" s="232"/>
      <c r="M124" s="232"/>
      <c r="N124" s="226" t="s">
        <v>530</v>
      </c>
    </row>
    <row r="125" s="208" customFormat="1" ht="18" customHeight="1" spans="1:14">
      <c r="A125" s="228" t="s">
        <v>572</v>
      </c>
      <c r="B125" s="229" t="s">
        <v>573</v>
      </c>
      <c r="C125" s="225">
        <v>1060.9916</v>
      </c>
      <c r="D125" s="225">
        <v>1060.9916</v>
      </c>
      <c r="E125" s="225">
        <v>1060.9916</v>
      </c>
      <c r="F125" s="225"/>
      <c r="G125" s="225"/>
      <c r="H125" s="225"/>
      <c r="I125" s="225"/>
      <c r="J125" s="225"/>
      <c r="K125" s="225"/>
      <c r="L125" s="225"/>
      <c r="M125" s="225"/>
      <c r="N125" s="226" t="s">
        <v>530</v>
      </c>
    </row>
    <row r="126" ht="18" customHeight="1" spans="1:14">
      <c r="A126" s="234"/>
      <c r="B126" s="235" t="s">
        <v>2929</v>
      </c>
      <c r="C126" s="232">
        <v>259.2</v>
      </c>
      <c r="D126" s="232">
        <v>259.2</v>
      </c>
      <c r="E126" s="232">
        <v>259.2</v>
      </c>
      <c r="F126" s="232"/>
      <c r="G126" s="232"/>
      <c r="H126" s="232"/>
      <c r="I126" s="232"/>
      <c r="J126" s="232"/>
      <c r="K126" s="232"/>
      <c r="L126" s="232"/>
      <c r="M126" s="232"/>
      <c r="N126" s="226" t="s">
        <v>530</v>
      </c>
    </row>
    <row r="127" ht="18" customHeight="1" spans="1:14">
      <c r="A127" s="234"/>
      <c r="B127" s="235" t="s">
        <v>2930</v>
      </c>
      <c r="C127" s="232">
        <v>8</v>
      </c>
      <c r="D127" s="232">
        <v>8</v>
      </c>
      <c r="E127" s="232">
        <v>8</v>
      </c>
      <c r="F127" s="232"/>
      <c r="G127" s="232"/>
      <c r="H127" s="232"/>
      <c r="I127" s="232"/>
      <c r="J127" s="232"/>
      <c r="K127" s="232"/>
      <c r="L127" s="232"/>
      <c r="M127" s="232"/>
      <c r="N127" s="226" t="s">
        <v>530</v>
      </c>
    </row>
    <row r="128" ht="18" customHeight="1" spans="1:14">
      <c r="A128" s="234"/>
      <c r="B128" s="235" t="s">
        <v>2931</v>
      </c>
      <c r="C128" s="232">
        <v>10.5</v>
      </c>
      <c r="D128" s="232">
        <v>10.5</v>
      </c>
      <c r="E128" s="232">
        <v>10.5</v>
      </c>
      <c r="F128" s="232"/>
      <c r="G128" s="232"/>
      <c r="H128" s="232"/>
      <c r="I128" s="232"/>
      <c r="J128" s="232"/>
      <c r="K128" s="232"/>
      <c r="L128" s="232"/>
      <c r="M128" s="232"/>
      <c r="N128" s="226" t="s">
        <v>530</v>
      </c>
    </row>
    <row r="129" ht="18" customHeight="1" spans="1:14">
      <c r="A129" s="234"/>
      <c r="B129" s="235" t="s">
        <v>2932</v>
      </c>
      <c r="C129" s="232">
        <v>8</v>
      </c>
      <c r="D129" s="232">
        <v>8</v>
      </c>
      <c r="E129" s="232">
        <v>8</v>
      </c>
      <c r="F129" s="232"/>
      <c r="G129" s="232"/>
      <c r="H129" s="232"/>
      <c r="I129" s="232"/>
      <c r="J129" s="232"/>
      <c r="K129" s="232"/>
      <c r="L129" s="232"/>
      <c r="M129" s="232"/>
      <c r="N129" s="226" t="s">
        <v>530</v>
      </c>
    </row>
    <row r="130" ht="18" customHeight="1" spans="1:14">
      <c r="A130" s="234"/>
      <c r="B130" s="235" t="s">
        <v>2933</v>
      </c>
      <c r="C130" s="232">
        <v>85.5</v>
      </c>
      <c r="D130" s="232">
        <v>85.5</v>
      </c>
      <c r="E130" s="232">
        <v>85.5</v>
      </c>
      <c r="F130" s="232"/>
      <c r="G130" s="232"/>
      <c r="H130" s="232"/>
      <c r="I130" s="232"/>
      <c r="J130" s="232"/>
      <c r="K130" s="232"/>
      <c r="L130" s="232"/>
      <c r="M130" s="232"/>
      <c r="N130" s="226" t="s">
        <v>530</v>
      </c>
    </row>
    <row r="131" ht="18" customHeight="1" spans="1:14">
      <c r="A131" s="234"/>
      <c r="B131" s="235" t="s">
        <v>2934</v>
      </c>
      <c r="C131" s="232">
        <v>10</v>
      </c>
      <c r="D131" s="232">
        <v>10</v>
      </c>
      <c r="E131" s="232">
        <v>10</v>
      </c>
      <c r="F131" s="232"/>
      <c r="G131" s="232"/>
      <c r="H131" s="232"/>
      <c r="I131" s="232"/>
      <c r="J131" s="232"/>
      <c r="K131" s="232"/>
      <c r="L131" s="232"/>
      <c r="M131" s="232"/>
      <c r="N131" s="226" t="s">
        <v>530</v>
      </c>
    </row>
    <row r="132" ht="18" customHeight="1" spans="1:14">
      <c r="A132" s="234"/>
      <c r="B132" s="235" t="s">
        <v>2935</v>
      </c>
      <c r="C132" s="232">
        <v>59.7916</v>
      </c>
      <c r="D132" s="232">
        <v>59.7916</v>
      </c>
      <c r="E132" s="232">
        <v>59.7916</v>
      </c>
      <c r="F132" s="232"/>
      <c r="G132" s="232"/>
      <c r="H132" s="232"/>
      <c r="I132" s="232"/>
      <c r="J132" s="232"/>
      <c r="K132" s="232"/>
      <c r="L132" s="232"/>
      <c r="M132" s="232"/>
      <c r="N132" s="226" t="s">
        <v>530</v>
      </c>
    </row>
    <row r="133" ht="18" customHeight="1" spans="1:14">
      <c r="A133" s="234"/>
      <c r="B133" s="235" t="s">
        <v>2936</v>
      </c>
      <c r="C133" s="232">
        <v>120</v>
      </c>
      <c r="D133" s="232">
        <v>120</v>
      </c>
      <c r="E133" s="232">
        <v>120</v>
      </c>
      <c r="F133" s="232"/>
      <c r="G133" s="232"/>
      <c r="H133" s="232"/>
      <c r="I133" s="232"/>
      <c r="J133" s="232"/>
      <c r="K133" s="232"/>
      <c r="L133" s="232"/>
      <c r="M133" s="232"/>
      <c r="N133" s="226" t="s">
        <v>530</v>
      </c>
    </row>
    <row r="134" ht="18" customHeight="1" spans="1:14">
      <c r="A134" s="234"/>
      <c r="B134" s="235" t="s">
        <v>2937</v>
      </c>
      <c r="C134" s="232">
        <v>500</v>
      </c>
      <c r="D134" s="232">
        <v>500</v>
      </c>
      <c r="E134" s="232">
        <v>500</v>
      </c>
      <c r="F134" s="232"/>
      <c r="G134" s="232"/>
      <c r="H134" s="232"/>
      <c r="I134" s="232"/>
      <c r="J134" s="232"/>
      <c r="K134" s="232"/>
      <c r="L134" s="232"/>
      <c r="M134" s="232"/>
      <c r="N134" s="226" t="s">
        <v>530</v>
      </c>
    </row>
    <row r="135" s="208" customFormat="1" ht="18" customHeight="1" spans="1:14">
      <c r="A135" s="228" t="s">
        <v>574</v>
      </c>
      <c r="B135" s="229" t="s">
        <v>575</v>
      </c>
      <c r="C135" s="225">
        <v>140</v>
      </c>
      <c r="D135" s="225">
        <v>140</v>
      </c>
      <c r="E135" s="225">
        <v>140</v>
      </c>
      <c r="F135" s="225"/>
      <c r="G135" s="225"/>
      <c r="H135" s="225"/>
      <c r="I135" s="225"/>
      <c r="J135" s="225"/>
      <c r="K135" s="225"/>
      <c r="L135" s="225"/>
      <c r="M135" s="225"/>
      <c r="N135" s="226" t="s">
        <v>530</v>
      </c>
    </row>
    <row r="136" ht="18" customHeight="1" spans="1:14">
      <c r="A136" s="234"/>
      <c r="B136" s="235" t="s">
        <v>2938</v>
      </c>
      <c r="C136" s="232">
        <v>140</v>
      </c>
      <c r="D136" s="232">
        <v>140</v>
      </c>
      <c r="E136" s="232">
        <v>140</v>
      </c>
      <c r="F136" s="232"/>
      <c r="G136" s="232"/>
      <c r="H136" s="232"/>
      <c r="I136" s="232"/>
      <c r="J136" s="232"/>
      <c r="K136" s="232"/>
      <c r="L136" s="232"/>
      <c r="M136" s="232"/>
      <c r="N136" s="226" t="s">
        <v>530</v>
      </c>
    </row>
    <row r="137" s="208" customFormat="1" ht="18" customHeight="1" spans="1:14">
      <c r="A137" s="228" t="s">
        <v>576</v>
      </c>
      <c r="B137" s="229" t="s">
        <v>577</v>
      </c>
      <c r="C137" s="225">
        <v>778</v>
      </c>
      <c r="D137" s="225">
        <v>778</v>
      </c>
      <c r="E137" s="225">
        <v>778</v>
      </c>
      <c r="F137" s="225"/>
      <c r="G137" s="225"/>
      <c r="H137" s="225"/>
      <c r="I137" s="225"/>
      <c r="J137" s="225"/>
      <c r="K137" s="225"/>
      <c r="L137" s="225"/>
      <c r="M137" s="225"/>
      <c r="N137" s="226" t="s">
        <v>530</v>
      </c>
    </row>
    <row r="138" ht="18" customHeight="1" spans="1:14">
      <c r="A138" s="234"/>
      <c r="B138" s="235" t="s">
        <v>2939</v>
      </c>
      <c r="C138" s="232">
        <v>100</v>
      </c>
      <c r="D138" s="232">
        <v>100</v>
      </c>
      <c r="E138" s="232">
        <v>100</v>
      </c>
      <c r="F138" s="232"/>
      <c r="G138" s="232"/>
      <c r="H138" s="232"/>
      <c r="I138" s="232"/>
      <c r="J138" s="232"/>
      <c r="K138" s="232"/>
      <c r="L138" s="232"/>
      <c r="M138" s="232"/>
      <c r="N138" s="226" t="s">
        <v>530</v>
      </c>
    </row>
    <row r="139" ht="18" customHeight="1" spans="1:14">
      <c r="A139" s="234"/>
      <c r="B139" s="235" t="s">
        <v>2940</v>
      </c>
      <c r="C139" s="232">
        <v>68</v>
      </c>
      <c r="D139" s="232">
        <v>68</v>
      </c>
      <c r="E139" s="232">
        <v>68</v>
      </c>
      <c r="F139" s="232"/>
      <c r="G139" s="232"/>
      <c r="H139" s="232"/>
      <c r="I139" s="232"/>
      <c r="J139" s="232"/>
      <c r="K139" s="232"/>
      <c r="L139" s="232"/>
      <c r="M139" s="232"/>
      <c r="N139" s="226" t="s">
        <v>530</v>
      </c>
    </row>
    <row r="140" ht="18" customHeight="1" spans="1:14">
      <c r="A140" s="234"/>
      <c r="B140" s="235" t="s">
        <v>2941</v>
      </c>
      <c r="C140" s="232">
        <v>68</v>
      </c>
      <c r="D140" s="232">
        <v>68</v>
      </c>
      <c r="E140" s="232">
        <v>68</v>
      </c>
      <c r="F140" s="232"/>
      <c r="G140" s="232"/>
      <c r="H140" s="232"/>
      <c r="I140" s="232"/>
      <c r="J140" s="232"/>
      <c r="K140" s="232"/>
      <c r="L140" s="232"/>
      <c r="M140" s="232"/>
      <c r="N140" s="226" t="s">
        <v>530</v>
      </c>
    </row>
    <row r="141" ht="18" customHeight="1" spans="1:14">
      <c r="A141" s="234"/>
      <c r="B141" s="235" t="s">
        <v>2942</v>
      </c>
      <c r="C141" s="232">
        <v>50</v>
      </c>
      <c r="D141" s="232">
        <v>50</v>
      </c>
      <c r="E141" s="232">
        <v>50</v>
      </c>
      <c r="F141" s="232"/>
      <c r="G141" s="232"/>
      <c r="H141" s="232"/>
      <c r="I141" s="232"/>
      <c r="J141" s="232"/>
      <c r="K141" s="232"/>
      <c r="L141" s="232"/>
      <c r="M141" s="232"/>
      <c r="N141" s="226" t="s">
        <v>530</v>
      </c>
    </row>
    <row r="142" ht="18" customHeight="1" spans="1:14">
      <c r="A142" s="234"/>
      <c r="B142" s="235" t="s">
        <v>2943</v>
      </c>
      <c r="C142" s="232">
        <v>47</v>
      </c>
      <c r="D142" s="232">
        <v>47</v>
      </c>
      <c r="E142" s="232">
        <v>47</v>
      </c>
      <c r="F142" s="232"/>
      <c r="G142" s="232"/>
      <c r="H142" s="232"/>
      <c r="I142" s="232"/>
      <c r="J142" s="232"/>
      <c r="K142" s="232"/>
      <c r="L142" s="232"/>
      <c r="M142" s="232"/>
      <c r="N142" s="226" t="s">
        <v>530</v>
      </c>
    </row>
    <row r="143" ht="18" customHeight="1" spans="1:14">
      <c r="A143" s="234"/>
      <c r="B143" s="235" t="s">
        <v>2944</v>
      </c>
      <c r="C143" s="232">
        <v>150</v>
      </c>
      <c r="D143" s="232">
        <v>150</v>
      </c>
      <c r="E143" s="232">
        <v>150</v>
      </c>
      <c r="F143" s="232"/>
      <c r="G143" s="232"/>
      <c r="H143" s="232"/>
      <c r="I143" s="232"/>
      <c r="J143" s="232"/>
      <c r="K143" s="232"/>
      <c r="L143" s="232"/>
      <c r="M143" s="232"/>
      <c r="N143" s="226" t="s">
        <v>530</v>
      </c>
    </row>
    <row r="144" ht="18" customHeight="1" spans="1:14">
      <c r="A144" s="234"/>
      <c r="B144" s="235" t="s">
        <v>2945</v>
      </c>
      <c r="C144" s="232">
        <v>20</v>
      </c>
      <c r="D144" s="232">
        <v>20</v>
      </c>
      <c r="E144" s="232">
        <v>20</v>
      </c>
      <c r="F144" s="232"/>
      <c r="G144" s="232"/>
      <c r="H144" s="232"/>
      <c r="I144" s="232"/>
      <c r="J144" s="232"/>
      <c r="K144" s="232"/>
      <c r="L144" s="232"/>
      <c r="M144" s="232"/>
      <c r="N144" s="226" t="s">
        <v>530</v>
      </c>
    </row>
    <row r="145" ht="18" customHeight="1" spans="1:14">
      <c r="A145" s="234"/>
      <c r="B145" s="235" t="s">
        <v>2946</v>
      </c>
      <c r="C145" s="232">
        <v>20</v>
      </c>
      <c r="D145" s="232">
        <v>20</v>
      </c>
      <c r="E145" s="232">
        <v>20</v>
      </c>
      <c r="F145" s="232"/>
      <c r="G145" s="232"/>
      <c r="H145" s="232"/>
      <c r="I145" s="232"/>
      <c r="J145" s="232"/>
      <c r="K145" s="232"/>
      <c r="L145" s="232"/>
      <c r="M145" s="232"/>
      <c r="N145" s="226" t="s">
        <v>530</v>
      </c>
    </row>
    <row r="146" ht="18" customHeight="1" spans="1:14">
      <c r="A146" s="234"/>
      <c r="B146" s="235" t="s">
        <v>2947</v>
      </c>
      <c r="C146" s="232">
        <v>105</v>
      </c>
      <c r="D146" s="232">
        <v>105</v>
      </c>
      <c r="E146" s="232">
        <v>105</v>
      </c>
      <c r="F146" s="232"/>
      <c r="G146" s="232"/>
      <c r="H146" s="232"/>
      <c r="I146" s="232"/>
      <c r="J146" s="232"/>
      <c r="K146" s="232"/>
      <c r="L146" s="232"/>
      <c r="M146" s="232"/>
      <c r="N146" s="226" t="s">
        <v>530</v>
      </c>
    </row>
    <row r="147" ht="18" customHeight="1" spans="1:14">
      <c r="A147" s="234"/>
      <c r="B147" s="235" t="s">
        <v>2948</v>
      </c>
      <c r="C147" s="232">
        <v>150</v>
      </c>
      <c r="D147" s="232">
        <v>150</v>
      </c>
      <c r="E147" s="232">
        <v>150</v>
      </c>
      <c r="F147" s="232"/>
      <c r="G147" s="232"/>
      <c r="H147" s="232"/>
      <c r="I147" s="232"/>
      <c r="J147" s="232"/>
      <c r="K147" s="232"/>
      <c r="L147" s="232"/>
      <c r="M147" s="232"/>
      <c r="N147" s="226" t="s">
        <v>530</v>
      </c>
    </row>
    <row r="148" s="208" customFormat="1" ht="18" customHeight="1" spans="1:14">
      <c r="A148" s="228" t="s">
        <v>578</v>
      </c>
      <c r="B148" s="229" t="s">
        <v>579</v>
      </c>
      <c r="C148" s="225">
        <v>113</v>
      </c>
      <c r="D148" s="225">
        <v>113</v>
      </c>
      <c r="E148" s="225">
        <v>113</v>
      </c>
      <c r="F148" s="225"/>
      <c r="G148" s="225"/>
      <c r="H148" s="225"/>
      <c r="I148" s="225"/>
      <c r="J148" s="225"/>
      <c r="K148" s="225"/>
      <c r="L148" s="225"/>
      <c r="M148" s="225"/>
      <c r="N148" s="226" t="s">
        <v>530</v>
      </c>
    </row>
    <row r="149" ht="18" customHeight="1" spans="1:14">
      <c r="A149" s="234"/>
      <c r="B149" s="235" t="s">
        <v>2949</v>
      </c>
      <c r="C149" s="232">
        <v>10</v>
      </c>
      <c r="D149" s="232">
        <v>10</v>
      </c>
      <c r="E149" s="232">
        <v>10</v>
      </c>
      <c r="F149" s="232"/>
      <c r="G149" s="232"/>
      <c r="H149" s="232"/>
      <c r="I149" s="232"/>
      <c r="J149" s="232"/>
      <c r="K149" s="232"/>
      <c r="L149" s="232"/>
      <c r="M149" s="232"/>
      <c r="N149" s="226" t="s">
        <v>530</v>
      </c>
    </row>
    <row r="150" ht="18" customHeight="1" spans="1:14">
      <c r="A150" s="234"/>
      <c r="B150" s="235" t="s">
        <v>2950</v>
      </c>
      <c r="C150" s="232">
        <v>12</v>
      </c>
      <c r="D150" s="232">
        <v>12</v>
      </c>
      <c r="E150" s="232">
        <v>12</v>
      </c>
      <c r="F150" s="232"/>
      <c r="G150" s="232"/>
      <c r="H150" s="232"/>
      <c r="I150" s="232"/>
      <c r="J150" s="232"/>
      <c r="K150" s="232"/>
      <c r="L150" s="232"/>
      <c r="M150" s="232"/>
      <c r="N150" s="226" t="s">
        <v>530</v>
      </c>
    </row>
    <row r="151" ht="18" customHeight="1" spans="1:14">
      <c r="A151" s="234"/>
      <c r="B151" s="235" t="s">
        <v>2951</v>
      </c>
      <c r="C151" s="232">
        <v>20</v>
      </c>
      <c r="D151" s="232">
        <v>20</v>
      </c>
      <c r="E151" s="232">
        <v>20</v>
      </c>
      <c r="F151" s="232"/>
      <c r="G151" s="232"/>
      <c r="H151" s="232"/>
      <c r="I151" s="232"/>
      <c r="J151" s="232"/>
      <c r="K151" s="232"/>
      <c r="L151" s="232"/>
      <c r="M151" s="232"/>
      <c r="N151" s="226" t="s">
        <v>530</v>
      </c>
    </row>
    <row r="152" ht="18" customHeight="1" spans="1:14">
      <c r="A152" s="234"/>
      <c r="B152" s="235" t="s">
        <v>2952</v>
      </c>
      <c r="C152" s="232">
        <v>5</v>
      </c>
      <c r="D152" s="232">
        <v>5</v>
      </c>
      <c r="E152" s="232">
        <v>5</v>
      </c>
      <c r="F152" s="232"/>
      <c r="G152" s="232"/>
      <c r="H152" s="232"/>
      <c r="I152" s="232"/>
      <c r="J152" s="232"/>
      <c r="K152" s="232"/>
      <c r="L152" s="232"/>
      <c r="M152" s="232"/>
      <c r="N152" s="226" t="s">
        <v>530</v>
      </c>
    </row>
    <row r="153" ht="18" customHeight="1" spans="1:14">
      <c r="A153" s="234"/>
      <c r="B153" s="235" t="s">
        <v>2953</v>
      </c>
      <c r="C153" s="232">
        <v>66</v>
      </c>
      <c r="D153" s="232">
        <v>66</v>
      </c>
      <c r="E153" s="232">
        <v>66</v>
      </c>
      <c r="F153" s="232"/>
      <c r="G153" s="232"/>
      <c r="H153" s="232"/>
      <c r="I153" s="232"/>
      <c r="J153" s="232"/>
      <c r="K153" s="232"/>
      <c r="L153" s="232"/>
      <c r="M153" s="232"/>
      <c r="N153" s="226" t="s">
        <v>530</v>
      </c>
    </row>
    <row r="154" s="208" customFormat="1" ht="18" customHeight="1" spans="1:14">
      <c r="A154" s="228" t="s">
        <v>580</v>
      </c>
      <c r="B154" s="229" t="s">
        <v>581</v>
      </c>
      <c r="C154" s="225">
        <v>250</v>
      </c>
      <c r="D154" s="225">
        <v>250</v>
      </c>
      <c r="E154" s="225">
        <v>250</v>
      </c>
      <c r="F154" s="225"/>
      <c r="G154" s="225"/>
      <c r="H154" s="225"/>
      <c r="I154" s="225"/>
      <c r="J154" s="225"/>
      <c r="K154" s="225"/>
      <c r="L154" s="225"/>
      <c r="M154" s="225"/>
      <c r="N154" s="226" t="s">
        <v>530</v>
      </c>
    </row>
    <row r="155" ht="18" customHeight="1" spans="1:14">
      <c r="A155" s="234"/>
      <c r="B155" s="235" t="s">
        <v>2954</v>
      </c>
      <c r="C155" s="232">
        <v>80</v>
      </c>
      <c r="D155" s="232">
        <v>80</v>
      </c>
      <c r="E155" s="232">
        <v>80</v>
      </c>
      <c r="F155" s="236"/>
      <c r="G155" s="236"/>
      <c r="H155" s="236"/>
      <c r="I155" s="236"/>
      <c r="J155" s="236"/>
      <c r="K155" s="236"/>
      <c r="L155" s="236"/>
      <c r="M155" s="236"/>
      <c r="N155" s="226" t="s">
        <v>530</v>
      </c>
    </row>
    <row r="156" ht="18" customHeight="1" spans="1:14">
      <c r="A156" s="234"/>
      <c r="B156" s="235" t="s">
        <v>2955</v>
      </c>
      <c r="C156" s="232">
        <v>35</v>
      </c>
      <c r="D156" s="232">
        <v>35</v>
      </c>
      <c r="E156" s="232">
        <v>35</v>
      </c>
      <c r="F156" s="236"/>
      <c r="G156" s="236"/>
      <c r="H156" s="236"/>
      <c r="I156" s="236"/>
      <c r="J156" s="236"/>
      <c r="K156" s="236"/>
      <c r="L156" s="236"/>
      <c r="M156" s="236"/>
      <c r="N156" s="226" t="s">
        <v>530</v>
      </c>
    </row>
    <row r="157" ht="18" customHeight="1" spans="1:14">
      <c r="A157" s="234"/>
      <c r="B157" s="235" t="s">
        <v>2956</v>
      </c>
      <c r="C157" s="232">
        <v>85</v>
      </c>
      <c r="D157" s="232">
        <v>85</v>
      </c>
      <c r="E157" s="232">
        <v>85</v>
      </c>
      <c r="F157" s="236"/>
      <c r="G157" s="236"/>
      <c r="H157" s="236"/>
      <c r="I157" s="236"/>
      <c r="J157" s="236"/>
      <c r="K157" s="236"/>
      <c r="L157" s="236"/>
      <c r="M157" s="236"/>
      <c r="N157" s="226" t="s">
        <v>530</v>
      </c>
    </row>
    <row r="158" ht="18" customHeight="1" spans="1:14">
      <c r="A158" s="234"/>
      <c r="B158" s="235" t="s">
        <v>2957</v>
      </c>
      <c r="C158" s="232">
        <v>50</v>
      </c>
      <c r="D158" s="232">
        <v>50</v>
      </c>
      <c r="E158" s="232">
        <v>50</v>
      </c>
      <c r="F158" s="236"/>
      <c r="G158" s="236"/>
      <c r="H158" s="236"/>
      <c r="I158" s="236"/>
      <c r="J158" s="236"/>
      <c r="K158" s="236"/>
      <c r="L158" s="236"/>
      <c r="M158" s="236"/>
      <c r="N158" s="226" t="s">
        <v>530</v>
      </c>
    </row>
    <row r="159" s="207" customFormat="1" ht="18" customHeight="1" spans="1:14">
      <c r="A159" s="234"/>
      <c r="B159" s="224" t="s">
        <v>582</v>
      </c>
      <c r="C159" s="225">
        <v>1274.372322</v>
      </c>
      <c r="D159" s="225">
        <v>1274.372322</v>
      </c>
      <c r="E159" s="225">
        <v>1274.372322</v>
      </c>
      <c r="F159" s="225"/>
      <c r="G159" s="225"/>
      <c r="H159" s="225"/>
      <c r="I159" s="225"/>
      <c r="J159" s="225">
        <v>0</v>
      </c>
      <c r="K159" s="225">
        <v>0</v>
      </c>
      <c r="L159" s="225">
        <v>0</v>
      </c>
      <c r="M159" s="225"/>
      <c r="N159" s="226" t="s">
        <v>530</v>
      </c>
    </row>
    <row r="160" s="208" customFormat="1" ht="18" customHeight="1" spans="1:14">
      <c r="A160" s="228" t="s">
        <v>1079</v>
      </c>
      <c r="B160" s="229" t="s">
        <v>583</v>
      </c>
      <c r="C160" s="225">
        <v>165</v>
      </c>
      <c r="D160" s="225">
        <v>165</v>
      </c>
      <c r="E160" s="225">
        <v>165</v>
      </c>
      <c r="F160" s="225"/>
      <c r="G160" s="225"/>
      <c r="H160" s="225"/>
      <c r="I160" s="225"/>
      <c r="J160" s="225"/>
      <c r="K160" s="225"/>
      <c r="L160" s="225"/>
      <c r="M160" s="225"/>
      <c r="N160" s="226" t="s">
        <v>530</v>
      </c>
    </row>
    <row r="161" ht="18" customHeight="1" spans="1:14">
      <c r="A161" s="234"/>
      <c r="B161" s="235" t="s">
        <v>2958</v>
      </c>
      <c r="C161" s="232">
        <v>65</v>
      </c>
      <c r="D161" s="232">
        <v>65</v>
      </c>
      <c r="E161" s="232">
        <v>65</v>
      </c>
      <c r="F161" s="232"/>
      <c r="G161" s="232"/>
      <c r="H161" s="232"/>
      <c r="I161" s="232"/>
      <c r="J161" s="232"/>
      <c r="K161" s="232"/>
      <c r="L161" s="232"/>
      <c r="M161" s="232"/>
      <c r="N161" s="226" t="s">
        <v>530</v>
      </c>
    </row>
    <row r="162" ht="18" customHeight="1" spans="1:14">
      <c r="A162" s="234"/>
      <c r="B162" s="235" t="s">
        <v>2959</v>
      </c>
      <c r="C162" s="232">
        <v>45</v>
      </c>
      <c r="D162" s="232">
        <v>45</v>
      </c>
      <c r="E162" s="232">
        <v>45</v>
      </c>
      <c r="F162" s="232"/>
      <c r="G162" s="232"/>
      <c r="H162" s="232"/>
      <c r="I162" s="232"/>
      <c r="J162" s="232"/>
      <c r="K162" s="232"/>
      <c r="L162" s="232"/>
      <c r="M162" s="232"/>
      <c r="N162" s="226" t="s">
        <v>530</v>
      </c>
    </row>
    <row r="163" ht="18" customHeight="1" spans="1:14">
      <c r="A163" s="234"/>
      <c r="B163" s="235" t="s">
        <v>2960</v>
      </c>
      <c r="C163" s="232">
        <v>13</v>
      </c>
      <c r="D163" s="232">
        <v>13</v>
      </c>
      <c r="E163" s="232">
        <v>13</v>
      </c>
      <c r="F163" s="232"/>
      <c r="G163" s="232"/>
      <c r="H163" s="232"/>
      <c r="I163" s="232"/>
      <c r="J163" s="232"/>
      <c r="K163" s="232"/>
      <c r="L163" s="232"/>
      <c r="M163" s="232"/>
      <c r="N163" s="226" t="s">
        <v>530</v>
      </c>
    </row>
    <row r="164" ht="18" customHeight="1" spans="1:14">
      <c r="A164" s="234"/>
      <c r="B164" s="235" t="s">
        <v>2961</v>
      </c>
      <c r="C164" s="232">
        <v>20</v>
      </c>
      <c r="D164" s="232">
        <v>20</v>
      </c>
      <c r="E164" s="232">
        <v>20</v>
      </c>
      <c r="F164" s="232"/>
      <c r="G164" s="232"/>
      <c r="H164" s="232"/>
      <c r="I164" s="232"/>
      <c r="J164" s="232"/>
      <c r="K164" s="232"/>
      <c r="L164" s="232"/>
      <c r="M164" s="232"/>
      <c r="N164" s="226" t="s">
        <v>530</v>
      </c>
    </row>
    <row r="165" ht="18" customHeight="1" spans="1:14">
      <c r="A165" s="234"/>
      <c r="B165" s="235" t="s">
        <v>2962</v>
      </c>
      <c r="C165" s="232">
        <v>10</v>
      </c>
      <c r="D165" s="232">
        <v>10</v>
      </c>
      <c r="E165" s="232">
        <v>10</v>
      </c>
      <c r="F165" s="232"/>
      <c r="G165" s="232"/>
      <c r="H165" s="232"/>
      <c r="I165" s="232"/>
      <c r="J165" s="232"/>
      <c r="K165" s="232"/>
      <c r="L165" s="232"/>
      <c r="M165" s="232"/>
      <c r="N165" s="226" t="s">
        <v>530</v>
      </c>
    </row>
    <row r="166" ht="18" customHeight="1" spans="1:14">
      <c r="A166" s="234"/>
      <c r="B166" s="235" t="s">
        <v>2963</v>
      </c>
      <c r="C166" s="232">
        <v>12</v>
      </c>
      <c r="D166" s="232">
        <v>12</v>
      </c>
      <c r="E166" s="232">
        <v>12</v>
      </c>
      <c r="F166" s="232"/>
      <c r="G166" s="232"/>
      <c r="H166" s="232"/>
      <c r="I166" s="232"/>
      <c r="J166" s="232"/>
      <c r="K166" s="232"/>
      <c r="L166" s="232"/>
      <c r="M166" s="232"/>
      <c r="N166" s="226" t="s">
        <v>530</v>
      </c>
    </row>
    <row r="167" s="208" customFormat="1" ht="18" customHeight="1" spans="1:14">
      <c r="A167" s="228" t="s">
        <v>1089</v>
      </c>
      <c r="B167" s="229" t="s">
        <v>584</v>
      </c>
      <c r="C167" s="225">
        <v>77</v>
      </c>
      <c r="D167" s="225">
        <v>77</v>
      </c>
      <c r="E167" s="225">
        <v>77</v>
      </c>
      <c r="F167" s="225"/>
      <c r="G167" s="225"/>
      <c r="H167" s="225"/>
      <c r="I167" s="225"/>
      <c r="J167" s="225"/>
      <c r="K167" s="225"/>
      <c r="L167" s="225"/>
      <c r="M167" s="225"/>
      <c r="N167" s="226" t="s">
        <v>530</v>
      </c>
    </row>
    <row r="168" ht="18" customHeight="1" spans="1:14">
      <c r="A168" s="234"/>
      <c r="B168" s="235" t="s">
        <v>2964</v>
      </c>
      <c r="C168" s="232">
        <v>32</v>
      </c>
      <c r="D168" s="232">
        <v>32</v>
      </c>
      <c r="E168" s="232">
        <v>32</v>
      </c>
      <c r="F168" s="232"/>
      <c r="G168" s="232"/>
      <c r="H168" s="232"/>
      <c r="I168" s="232"/>
      <c r="J168" s="232"/>
      <c r="K168" s="232"/>
      <c r="L168" s="232"/>
      <c r="M168" s="232"/>
      <c r="N168" s="226" t="s">
        <v>530</v>
      </c>
    </row>
    <row r="169" ht="18" customHeight="1" spans="1:14">
      <c r="A169" s="234"/>
      <c r="B169" s="235" t="s">
        <v>2965</v>
      </c>
      <c r="C169" s="232">
        <v>45</v>
      </c>
      <c r="D169" s="232">
        <v>45</v>
      </c>
      <c r="E169" s="232">
        <v>45</v>
      </c>
      <c r="F169" s="232"/>
      <c r="G169" s="232"/>
      <c r="H169" s="232"/>
      <c r="I169" s="232"/>
      <c r="J169" s="232"/>
      <c r="K169" s="232"/>
      <c r="L169" s="232"/>
      <c r="M169" s="232"/>
      <c r="N169" s="226" t="s">
        <v>530</v>
      </c>
    </row>
    <row r="170" s="208" customFormat="1" ht="18" customHeight="1" spans="1:14">
      <c r="A170" s="228" t="s">
        <v>1100</v>
      </c>
      <c r="B170" s="229" t="s">
        <v>585</v>
      </c>
      <c r="C170" s="225">
        <v>188</v>
      </c>
      <c r="D170" s="225">
        <v>188</v>
      </c>
      <c r="E170" s="225">
        <v>188</v>
      </c>
      <c r="F170" s="225"/>
      <c r="G170" s="225"/>
      <c r="H170" s="225"/>
      <c r="I170" s="225"/>
      <c r="J170" s="225"/>
      <c r="K170" s="225"/>
      <c r="L170" s="225"/>
      <c r="M170" s="225"/>
      <c r="N170" s="226" t="s">
        <v>530</v>
      </c>
    </row>
    <row r="171" ht="18" customHeight="1" spans="1:14">
      <c r="A171" s="234"/>
      <c r="B171" s="235" t="s">
        <v>2966</v>
      </c>
      <c r="C171" s="232">
        <v>160</v>
      </c>
      <c r="D171" s="232">
        <v>160</v>
      </c>
      <c r="E171" s="232">
        <v>160</v>
      </c>
      <c r="F171" s="232"/>
      <c r="G171" s="232"/>
      <c r="H171" s="232"/>
      <c r="I171" s="232"/>
      <c r="J171" s="232"/>
      <c r="K171" s="232"/>
      <c r="L171" s="232"/>
      <c r="M171" s="232"/>
      <c r="N171" s="226" t="s">
        <v>530</v>
      </c>
    </row>
    <row r="172" ht="18" customHeight="1" spans="1:14">
      <c r="A172" s="234"/>
      <c r="B172" s="235" t="s">
        <v>2967</v>
      </c>
      <c r="C172" s="232">
        <v>28</v>
      </c>
      <c r="D172" s="232">
        <v>28</v>
      </c>
      <c r="E172" s="232">
        <v>28</v>
      </c>
      <c r="F172" s="232"/>
      <c r="G172" s="232"/>
      <c r="H172" s="232"/>
      <c r="I172" s="232"/>
      <c r="J172" s="232"/>
      <c r="K172" s="232"/>
      <c r="L172" s="232"/>
      <c r="M172" s="232"/>
      <c r="N172" s="226" t="s">
        <v>530</v>
      </c>
    </row>
    <row r="173" s="208" customFormat="1" ht="18" customHeight="1" spans="1:14">
      <c r="A173" s="228" t="s">
        <v>1111</v>
      </c>
      <c r="B173" s="229" t="s">
        <v>586</v>
      </c>
      <c r="C173" s="225">
        <v>28</v>
      </c>
      <c r="D173" s="225">
        <v>28</v>
      </c>
      <c r="E173" s="225">
        <v>28</v>
      </c>
      <c r="F173" s="225"/>
      <c r="G173" s="225"/>
      <c r="H173" s="225"/>
      <c r="I173" s="225"/>
      <c r="J173" s="225"/>
      <c r="K173" s="225"/>
      <c r="L173" s="225"/>
      <c r="M173" s="225"/>
      <c r="N173" s="226" t="s">
        <v>530</v>
      </c>
    </row>
    <row r="174" ht="18" customHeight="1" spans="1:14">
      <c r="A174" s="234"/>
      <c r="B174" s="235" t="s">
        <v>2968</v>
      </c>
      <c r="C174" s="232">
        <v>19</v>
      </c>
      <c r="D174" s="232">
        <v>19</v>
      </c>
      <c r="E174" s="232">
        <v>19</v>
      </c>
      <c r="F174" s="232"/>
      <c r="G174" s="232"/>
      <c r="H174" s="232"/>
      <c r="I174" s="232"/>
      <c r="J174" s="232"/>
      <c r="K174" s="232"/>
      <c r="L174" s="232"/>
      <c r="M174" s="232"/>
      <c r="N174" s="226" t="s">
        <v>530</v>
      </c>
    </row>
    <row r="175" ht="18" customHeight="1" spans="1:14">
      <c r="A175" s="234"/>
      <c r="B175" s="235" t="s">
        <v>2969</v>
      </c>
      <c r="C175" s="232">
        <v>9</v>
      </c>
      <c r="D175" s="232">
        <v>9</v>
      </c>
      <c r="E175" s="232">
        <v>9</v>
      </c>
      <c r="F175" s="232"/>
      <c r="G175" s="232"/>
      <c r="H175" s="232"/>
      <c r="I175" s="232"/>
      <c r="J175" s="232"/>
      <c r="K175" s="232"/>
      <c r="L175" s="232"/>
      <c r="M175" s="232"/>
      <c r="N175" s="226" t="s">
        <v>530</v>
      </c>
    </row>
    <row r="176" s="208" customFormat="1" ht="18" customHeight="1" spans="1:14">
      <c r="A176" s="228" t="s">
        <v>1120</v>
      </c>
      <c r="B176" s="229" t="s">
        <v>587</v>
      </c>
      <c r="C176" s="225">
        <v>15</v>
      </c>
      <c r="D176" s="225">
        <v>15</v>
      </c>
      <c r="E176" s="225">
        <v>15</v>
      </c>
      <c r="F176" s="225"/>
      <c r="G176" s="225"/>
      <c r="H176" s="225"/>
      <c r="I176" s="225"/>
      <c r="J176" s="225"/>
      <c r="K176" s="225"/>
      <c r="L176" s="225"/>
      <c r="M176" s="225"/>
      <c r="N176" s="226" t="s">
        <v>530</v>
      </c>
    </row>
    <row r="177" ht="18" customHeight="1" spans="1:14">
      <c r="A177" s="234"/>
      <c r="B177" s="235" t="s">
        <v>2970</v>
      </c>
      <c r="C177" s="232">
        <v>15</v>
      </c>
      <c r="D177" s="232">
        <v>15</v>
      </c>
      <c r="E177" s="232">
        <v>15</v>
      </c>
      <c r="F177" s="232"/>
      <c r="G177" s="232"/>
      <c r="H177" s="232"/>
      <c r="I177" s="232"/>
      <c r="J177" s="232"/>
      <c r="K177" s="232"/>
      <c r="L177" s="232"/>
      <c r="M177" s="232"/>
      <c r="N177" s="226" t="s">
        <v>530</v>
      </c>
    </row>
    <row r="178" s="208" customFormat="1" ht="18" customHeight="1" spans="1:14">
      <c r="A178" s="228" t="s">
        <v>1131</v>
      </c>
      <c r="B178" s="229" t="s">
        <v>1132</v>
      </c>
      <c r="C178" s="225">
        <v>18</v>
      </c>
      <c r="D178" s="225">
        <v>18</v>
      </c>
      <c r="E178" s="225">
        <v>18</v>
      </c>
      <c r="F178" s="225"/>
      <c r="G178" s="225"/>
      <c r="H178" s="225"/>
      <c r="I178" s="225"/>
      <c r="J178" s="225"/>
      <c r="K178" s="225"/>
      <c r="L178" s="225"/>
      <c r="M178" s="225"/>
      <c r="N178" s="226" t="s">
        <v>530</v>
      </c>
    </row>
    <row r="179" ht="18" customHeight="1" spans="1:14">
      <c r="A179" s="234"/>
      <c r="B179" s="235" t="s">
        <v>2971</v>
      </c>
      <c r="C179" s="232">
        <v>18</v>
      </c>
      <c r="D179" s="232">
        <v>18</v>
      </c>
      <c r="E179" s="232">
        <v>18</v>
      </c>
      <c r="F179" s="232"/>
      <c r="G179" s="232"/>
      <c r="H179" s="232"/>
      <c r="I179" s="232"/>
      <c r="J179" s="232"/>
      <c r="K179" s="232"/>
      <c r="L179" s="232"/>
      <c r="M179" s="232"/>
      <c r="N179" s="226" t="s">
        <v>530</v>
      </c>
    </row>
    <row r="180" s="208" customFormat="1" ht="18" customHeight="1" spans="1:14">
      <c r="A180" s="228" t="s">
        <v>1149</v>
      </c>
      <c r="B180" s="229" t="s">
        <v>590</v>
      </c>
      <c r="C180" s="225">
        <v>21</v>
      </c>
      <c r="D180" s="225">
        <v>21</v>
      </c>
      <c r="E180" s="225">
        <v>21</v>
      </c>
      <c r="F180" s="225"/>
      <c r="G180" s="225"/>
      <c r="H180" s="225"/>
      <c r="I180" s="225"/>
      <c r="J180" s="225"/>
      <c r="K180" s="225"/>
      <c r="L180" s="225"/>
      <c r="M180" s="225"/>
      <c r="N180" s="226" t="s">
        <v>530</v>
      </c>
    </row>
    <row r="181" ht="18" customHeight="1" spans="1:14">
      <c r="A181" s="234"/>
      <c r="B181" s="235" t="s">
        <v>2972</v>
      </c>
      <c r="C181" s="232">
        <v>21</v>
      </c>
      <c r="D181" s="232">
        <v>21</v>
      </c>
      <c r="E181" s="232">
        <v>21</v>
      </c>
      <c r="F181" s="232"/>
      <c r="G181" s="232"/>
      <c r="H181" s="232"/>
      <c r="I181" s="232"/>
      <c r="J181" s="232"/>
      <c r="K181" s="232"/>
      <c r="L181" s="232"/>
      <c r="M181" s="232"/>
      <c r="N181" s="226" t="s">
        <v>530</v>
      </c>
    </row>
    <row r="182" s="208" customFormat="1" ht="18" customHeight="1" spans="1:14">
      <c r="A182" s="228" t="s">
        <v>1161</v>
      </c>
      <c r="B182" s="229" t="s">
        <v>591</v>
      </c>
      <c r="C182" s="225">
        <v>28</v>
      </c>
      <c r="D182" s="225">
        <v>28</v>
      </c>
      <c r="E182" s="225">
        <v>28</v>
      </c>
      <c r="F182" s="225"/>
      <c r="G182" s="225"/>
      <c r="H182" s="225"/>
      <c r="I182" s="225"/>
      <c r="J182" s="225"/>
      <c r="K182" s="225"/>
      <c r="L182" s="225"/>
      <c r="M182" s="225"/>
      <c r="N182" s="226" t="s">
        <v>530</v>
      </c>
    </row>
    <row r="183" ht="18" customHeight="1" spans="1:14">
      <c r="A183" s="234"/>
      <c r="B183" s="235" t="s">
        <v>2973</v>
      </c>
      <c r="C183" s="232">
        <v>28</v>
      </c>
      <c r="D183" s="232">
        <v>28</v>
      </c>
      <c r="E183" s="232">
        <v>28</v>
      </c>
      <c r="F183" s="232"/>
      <c r="G183" s="232"/>
      <c r="H183" s="232"/>
      <c r="I183" s="232"/>
      <c r="J183" s="232"/>
      <c r="K183" s="232"/>
      <c r="L183" s="232"/>
      <c r="M183" s="232"/>
      <c r="N183" s="226" t="s">
        <v>530</v>
      </c>
    </row>
    <row r="184" s="208" customFormat="1" ht="18" customHeight="1" spans="1:14">
      <c r="A184" s="228" t="s">
        <v>1172</v>
      </c>
      <c r="B184" s="229" t="s">
        <v>592</v>
      </c>
      <c r="C184" s="225">
        <v>140</v>
      </c>
      <c r="D184" s="225">
        <v>140</v>
      </c>
      <c r="E184" s="225">
        <v>140</v>
      </c>
      <c r="F184" s="225"/>
      <c r="G184" s="225"/>
      <c r="H184" s="225"/>
      <c r="I184" s="225"/>
      <c r="J184" s="225"/>
      <c r="K184" s="225"/>
      <c r="L184" s="225"/>
      <c r="M184" s="225"/>
      <c r="N184" s="226" t="s">
        <v>530</v>
      </c>
    </row>
    <row r="185" ht="18" customHeight="1" spans="1:14">
      <c r="A185" s="234"/>
      <c r="B185" s="235" t="s">
        <v>2974</v>
      </c>
      <c r="C185" s="232">
        <v>92</v>
      </c>
      <c r="D185" s="232">
        <v>92</v>
      </c>
      <c r="E185" s="232">
        <v>92</v>
      </c>
      <c r="F185" s="232"/>
      <c r="G185" s="232"/>
      <c r="H185" s="232"/>
      <c r="I185" s="232"/>
      <c r="J185" s="232"/>
      <c r="K185" s="232"/>
      <c r="L185" s="232"/>
      <c r="M185" s="232"/>
      <c r="N185" s="226" t="s">
        <v>530</v>
      </c>
    </row>
    <row r="186" ht="18" customHeight="1" spans="1:14">
      <c r="A186" s="234"/>
      <c r="B186" s="235" t="s">
        <v>2975</v>
      </c>
      <c r="C186" s="232">
        <v>5</v>
      </c>
      <c r="D186" s="232">
        <v>5</v>
      </c>
      <c r="E186" s="232">
        <v>5</v>
      </c>
      <c r="F186" s="232"/>
      <c r="G186" s="232"/>
      <c r="H186" s="232"/>
      <c r="I186" s="232"/>
      <c r="J186" s="232"/>
      <c r="K186" s="232"/>
      <c r="L186" s="232"/>
      <c r="M186" s="232"/>
      <c r="N186" s="226" t="s">
        <v>530</v>
      </c>
    </row>
    <row r="187" ht="18" customHeight="1" spans="1:14">
      <c r="A187" s="234"/>
      <c r="B187" s="235" t="s">
        <v>2976</v>
      </c>
      <c r="C187" s="232">
        <v>8</v>
      </c>
      <c r="D187" s="232">
        <v>8</v>
      </c>
      <c r="E187" s="232">
        <v>8</v>
      </c>
      <c r="F187" s="232"/>
      <c r="G187" s="232"/>
      <c r="H187" s="232"/>
      <c r="I187" s="232"/>
      <c r="J187" s="232"/>
      <c r="K187" s="232"/>
      <c r="L187" s="232"/>
      <c r="M187" s="232"/>
      <c r="N187" s="226" t="s">
        <v>530</v>
      </c>
    </row>
    <row r="188" ht="18" customHeight="1" spans="1:14">
      <c r="A188" s="234"/>
      <c r="B188" s="235" t="s">
        <v>2977</v>
      </c>
      <c r="C188" s="232">
        <v>35</v>
      </c>
      <c r="D188" s="232">
        <v>35</v>
      </c>
      <c r="E188" s="232">
        <v>35</v>
      </c>
      <c r="F188" s="232"/>
      <c r="G188" s="232"/>
      <c r="H188" s="232"/>
      <c r="I188" s="232"/>
      <c r="J188" s="232"/>
      <c r="K188" s="232"/>
      <c r="L188" s="232"/>
      <c r="M188" s="232"/>
      <c r="N188" s="226" t="s">
        <v>530</v>
      </c>
    </row>
    <row r="189" s="208" customFormat="1" ht="18" customHeight="1" spans="1:14">
      <c r="A189" s="228" t="s">
        <v>1179</v>
      </c>
      <c r="B189" s="229" t="s">
        <v>593</v>
      </c>
      <c r="C189" s="225">
        <v>62</v>
      </c>
      <c r="D189" s="225">
        <v>62</v>
      </c>
      <c r="E189" s="225">
        <v>62</v>
      </c>
      <c r="F189" s="225"/>
      <c r="G189" s="225"/>
      <c r="H189" s="225"/>
      <c r="I189" s="225"/>
      <c r="J189" s="225"/>
      <c r="K189" s="225"/>
      <c r="L189" s="225"/>
      <c r="M189" s="225"/>
      <c r="N189" s="226" t="s">
        <v>530</v>
      </c>
    </row>
    <row r="190" ht="18" customHeight="1" spans="1:14">
      <c r="A190" s="234"/>
      <c r="B190" s="235" t="s">
        <v>2978</v>
      </c>
      <c r="C190" s="232">
        <v>6</v>
      </c>
      <c r="D190" s="232">
        <v>6</v>
      </c>
      <c r="E190" s="232">
        <v>6</v>
      </c>
      <c r="F190" s="232"/>
      <c r="G190" s="232"/>
      <c r="H190" s="232"/>
      <c r="I190" s="232"/>
      <c r="J190" s="232"/>
      <c r="K190" s="232"/>
      <c r="L190" s="232"/>
      <c r="M190" s="232"/>
      <c r="N190" s="226" t="s">
        <v>530</v>
      </c>
    </row>
    <row r="191" ht="18" customHeight="1" spans="1:14">
      <c r="A191" s="234"/>
      <c r="B191" s="235" t="s">
        <v>2979</v>
      </c>
      <c r="C191" s="232">
        <v>27</v>
      </c>
      <c r="D191" s="232">
        <v>27</v>
      </c>
      <c r="E191" s="232">
        <v>27</v>
      </c>
      <c r="F191" s="232"/>
      <c r="G191" s="232"/>
      <c r="H191" s="232"/>
      <c r="I191" s="232"/>
      <c r="J191" s="232"/>
      <c r="K191" s="232"/>
      <c r="L191" s="232"/>
      <c r="M191" s="232"/>
      <c r="N191" s="226" t="s">
        <v>530</v>
      </c>
    </row>
    <row r="192" ht="18" customHeight="1" spans="1:14">
      <c r="A192" s="234"/>
      <c r="B192" s="235" t="s">
        <v>2980</v>
      </c>
      <c r="C192" s="232">
        <v>9</v>
      </c>
      <c r="D192" s="232">
        <v>9</v>
      </c>
      <c r="E192" s="232">
        <v>9</v>
      </c>
      <c r="F192" s="232"/>
      <c r="G192" s="232"/>
      <c r="H192" s="232"/>
      <c r="I192" s="232"/>
      <c r="J192" s="232"/>
      <c r="K192" s="232"/>
      <c r="L192" s="232"/>
      <c r="M192" s="232"/>
      <c r="N192" s="226" t="s">
        <v>530</v>
      </c>
    </row>
    <row r="193" ht="18" customHeight="1" spans="1:14">
      <c r="A193" s="234"/>
      <c r="B193" s="235" t="s">
        <v>2981</v>
      </c>
      <c r="C193" s="232">
        <v>10</v>
      </c>
      <c r="D193" s="232">
        <v>10</v>
      </c>
      <c r="E193" s="232">
        <v>10</v>
      </c>
      <c r="F193" s="232"/>
      <c r="G193" s="232"/>
      <c r="H193" s="232"/>
      <c r="I193" s="232"/>
      <c r="J193" s="232"/>
      <c r="K193" s="232"/>
      <c r="L193" s="232"/>
      <c r="M193" s="232"/>
      <c r="N193" s="226" t="s">
        <v>530</v>
      </c>
    </row>
    <row r="194" ht="18" customHeight="1" spans="1:14">
      <c r="A194" s="234"/>
      <c r="B194" s="235" t="s">
        <v>2982</v>
      </c>
      <c r="C194" s="232">
        <v>10</v>
      </c>
      <c r="D194" s="232">
        <v>10</v>
      </c>
      <c r="E194" s="232">
        <v>10</v>
      </c>
      <c r="F194" s="232"/>
      <c r="G194" s="232"/>
      <c r="H194" s="232"/>
      <c r="I194" s="232"/>
      <c r="J194" s="232"/>
      <c r="K194" s="232"/>
      <c r="L194" s="232"/>
      <c r="M194" s="232"/>
      <c r="N194" s="226" t="s">
        <v>530</v>
      </c>
    </row>
    <row r="195" s="208" customFormat="1" ht="18" customHeight="1" spans="1:14">
      <c r="A195" s="228" t="s">
        <v>1188</v>
      </c>
      <c r="B195" s="229" t="s">
        <v>594</v>
      </c>
      <c r="C195" s="225">
        <v>63.73</v>
      </c>
      <c r="D195" s="225">
        <v>63.73</v>
      </c>
      <c r="E195" s="225">
        <v>63.73</v>
      </c>
      <c r="F195" s="225"/>
      <c r="G195" s="225"/>
      <c r="H195" s="225"/>
      <c r="I195" s="225"/>
      <c r="J195" s="225"/>
      <c r="K195" s="225"/>
      <c r="L195" s="225"/>
      <c r="M195" s="225"/>
      <c r="N195" s="226" t="s">
        <v>530</v>
      </c>
    </row>
    <row r="196" ht="18" customHeight="1" spans="1:14">
      <c r="A196" s="234"/>
      <c r="B196" s="235" t="s">
        <v>2983</v>
      </c>
      <c r="C196" s="232">
        <v>4.5</v>
      </c>
      <c r="D196" s="232">
        <v>4.5</v>
      </c>
      <c r="E196" s="232">
        <v>4.5</v>
      </c>
      <c r="F196" s="232"/>
      <c r="G196" s="232"/>
      <c r="H196" s="232"/>
      <c r="I196" s="232"/>
      <c r="J196" s="232"/>
      <c r="K196" s="232"/>
      <c r="L196" s="232"/>
      <c r="M196" s="232"/>
      <c r="N196" s="226" t="s">
        <v>530</v>
      </c>
    </row>
    <row r="197" ht="18" customHeight="1" spans="1:14">
      <c r="A197" s="234"/>
      <c r="B197" s="235" t="s">
        <v>2984</v>
      </c>
      <c r="C197" s="232">
        <v>4.5</v>
      </c>
      <c r="D197" s="232">
        <v>4.5</v>
      </c>
      <c r="E197" s="232">
        <v>4.5</v>
      </c>
      <c r="F197" s="232"/>
      <c r="G197" s="232"/>
      <c r="H197" s="232"/>
      <c r="I197" s="232"/>
      <c r="J197" s="232"/>
      <c r="K197" s="232"/>
      <c r="L197" s="232"/>
      <c r="M197" s="232"/>
      <c r="N197" s="226" t="s">
        <v>530</v>
      </c>
    </row>
    <row r="198" ht="18" customHeight="1" spans="1:14">
      <c r="A198" s="234"/>
      <c r="B198" s="235" t="s">
        <v>2985</v>
      </c>
      <c r="C198" s="232">
        <v>43</v>
      </c>
      <c r="D198" s="232">
        <v>43</v>
      </c>
      <c r="E198" s="232">
        <v>43</v>
      </c>
      <c r="F198" s="232"/>
      <c r="G198" s="232"/>
      <c r="H198" s="232"/>
      <c r="I198" s="232"/>
      <c r="J198" s="232"/>
      <c r="K198" s="232"/>
      <c r="L198" s="232"/>
      <c r="M198" s="232"/>
      <c r="N198" s="226" t="s">
        <v>530</v>
      </c>
    </row>
    <row r="199" ht="18" customHeight="1" spans="1:14">
      <c r="A199" s="234"/>
      <c r="B199" s="235" t="s">
        <v>2986</v>
      </c>
      <c r="C199" s="232">
        <v>10</v>
      </c>
      <c r="D199" s="232">
        <v>10</v>
      </c>
      <c r="E199" s="232">
        <v>10</v>
      </c>
      <c r="F199" s="232"/>
      <c r="G199" s="232"/>
      <c r="H199" s="232"/>
      <c r="I199" s="232"/>
      <c r="J199" s="232"/>
      <c r="K199" s="232"/>
      <c r="L199" s="232"/>
      <c r="M199" s="232"/>
      <c r="N199" s="226" t="s">
        <v>530</v>
      </c>
    </row>
    <row r="200" ht="18" customHeight="1" spans="1:14">
      <c r="A200" s="234"/>
      <c r="B200" s="235" t="s">
        <v>2987</v>
      </c>
      <c r="C200" s="232">
        <v>1.73</v>
      </c>
      <c r="D200" s="232">
        <v>1.73</v>
      </c>
      <c r="E200" s="232">
        <v>1.73</v>
      </c>
      <c r="F200" s="232"/>
      <c r="G200" s="232"/>
      <c r="H200" s="232"/>
      <c r="I200" s="232"/>
      <c r="J200" s="232"/>
      <c r="K200" s="232"/>
      <c r="L200" s="232"/>
      <c r="M200" s="232"/>
      <c r="N200" s="226" t="s">
        <v>530</v>
      </c>
    </row>
    <row r="201" s="208" customFormat="1" ht="18" customHeight="1" spans="1:14">
      <c r="A201" s="228" t="s">
        <v>1199</v>
      </c>
      <c r="B201" s="229" t="s">
        <v>595</v>
      </c>
      <c r="C201" s="225">
        <v>95</v>
      </c>
      <c r="D201" s="225">
        <v>95</v>
      </c>
      <c r="E201" s="225">
        <v>95</v>
      </c>
      <c r="F201" s="225"/>
      <c r="G201" s="225"/>
      <c r="H201" s="225"/>
      <c r="I201" s="225"/>
      <c r="J201" s="225"/>
      <c r="K201" s="225"/>
      <c r="L201" s="225"/>
      <c r="M201" s="225"/>
      <c r="N201" s="226" t="s">
        <v>530</v>
      </c>
    </row>
    <row r="202" ht="18" customHeight="1" spans="1:14">
      <c r="A202" s="234"/>
      <c r="B202" s="235" t="s">
        <v>2988</v>
      </c>
      <c r="C202" s="232">
        <v>95</v>
      </c>
      <c r="D202" s="232">
        <v>95</v>
      </c>
      <c r="E202" s="232">
        <v>95</v>
      </c>
      <c r="F202" s="236"/>
      <c r="G202" s="236"/>
      <c r="H202" s="236"/>
      <c r="I202" s="236"/>
      <c r="J202" s="236"/>
      <c r="K202" s="236"/>
      <c r="L202" s="236"/>
      <c r="M202" s="236"/>
      <c r="N202" s="226" t="s">
        <v>530</v>
      </c>
    </row>
    <row r="203" s="208" customFormat="1" ht="18" customHeight="1" spans="1:14">
      <c r="A203" s="228" t="s">
        <v>1208</v>
      </c>
      <c r="B203" s="229" t="s">
        <v>596</v>
      </c>
      <c r="C203" s="225">
        <v>102.442322</v>
      </c>
      <c r="D203" s="225">
        <v>102.442322</v>
      </c>
      <c r="E203" s="225">
        <v>102.442322</v>
      </c>
      <c r="F203" s="225"/>
      <c r="G203" s="225"/>
      <c r="H203" s="225"/>
      <c r="I203" s="225"/>
      <c r="J203" s="225"/>
      <c r="K203" s="225"/>
      <c r="L203" s="225"/>
      <c r="M203" s="225"/>
      <c r="N203" s="226" t="s">
        <v>530</v>
      </c>
    </row>
    <row r="204" ht="18" customHeight="1" spans="1:14">
      <c r="A204" s="234"/>
      <c r="B204" s="235" t="s">
        <v>2989</v>
      </c>
      <c r="C204" s="232">
        <v>20</v>
      </c>
      <c r="D204" s="232">
        <v>20</v>
      </c>
      <c r="E204" s="232">
        <v>20</v>
      </c>
      <c r="F204" s="232"/>
      <c r="G204" s="232"/>
      <c r="H204" s="232"/>
      <c r="I204" s="232"/>
      <c r="J204" s="232"/>
      <c r="K204" s="232"/>
      <c r="L204" s="232"/>
      <c r="M204" s="232"/>
      <c r="N204" s="226" t="s">
        <v>530</v>
      </c>
    </row>
    <row r="205" ht="18" customHeight="1" spans="1:14">
      <c r="A205" s="234"/>
      <c r="B205" s="235" t="s">
        <v>2990</v>
      </c>
      <c r="C205" s="232">
        <v>82.442322</v>
      </c>
      <c r="D205" s="232">
        <v>82.442322</v>
      </c>
      <c r="E205" s="232">
        <v>82.442322</v>
      </c>
      <c r="F205" s="232"/>
      <c r="G205" s="232"/>
      <c r="H205" s="232"/>
      <c r="I205" s="232"/>
      <c r="J205" s="232"/>
      <c r="K205" s="232"/>
      <c r="L205" s="232"/>
      <c r="M205" s="232"/>
      <c r="N205" s="226" t="s">
        <v>530</v>
      </c>
    </row>
    <row r="206" s="208" customFormat="1" ht="18" customHeight="1" spans="1:14">
      <c r="A206" s="228" t="s">
        <v>1217</v>
      </c>
      <c r="B206" s="229" t="s">
        <v>597</v>
      </c>
      <c r="C206" s="225">
        <v>271.2</v>
      </c>
      <c r="D206" s="225">
        <v>271.2</v>
      </c>
      <c r="E206" s="225">
        <v>271.2</v>
      </c>
      <c r="F206" s="225"/>
      <c r="G206" s="225"/>
      <c r="H206" s="225"/>
      <c r="I206" s="225"/>
      <c r="J206" s="225"/>
      <c r="K206" s="225"/>
      <c r="L206" s="225"/>
      <c r="M206" s="225"/>
      <c r="N206" s="226" t="s">
        <v>530</v>
      </c>
    </row>
    <row r="207" ht="18" customHeight="1" spans="1:14">
      <c r="A207" s="234"/>
      <c r="B207" s="235" t="s">
        <v>2991</v>
      </c>
      <c r="C207" s="232">
        <v>27</v>
      </c>
      <c r="D207" s="232">
        <v>27</v>
      </c>
      <c r="E207" s="232">
        <v>27</v>
      </c>
      <c r="F207" s="232"/>
      <c r="G207" s="232"/>
      <c r="H207" s="232"/>
      <c r="I207" s="232"/>
      <c r="J207" s="232"/>
      <c r="K207" s="232"/>
      <c r="L207" s="232"/>
      <c r="M207" s="232"/>
      <c r="N207" s="226" t="s">
        <v>530</v>
      </c>
    </row>
    <row r="208" ht="18" customHeight="1" spans="1:14">
      <c r="A208" s="234"/>
      <c r="B208" s="235" t="s">
        <v>2992</v>
      </c>
      <c r="C208" s="232">
        <v>244.2</v>
      </c>
      <c r="D208" s="232">
        <v>244.2</v>
      </c>
      <c r="E208" s="232">
        <v>244.2</v>
      </c>
      <c r="F208" s="236"/>
      <c r="G208" s="236"/>
      <c r="H208" s="236"/>
      <c r="I208" s="236"/>
      <c r="J208" s="236"/>
      <c r="K208" s="236"/>
      <c r="L208" s="236"/>
      <c r="M208" s="236"/>
      <c r="N208" s="226" t="s">
        <v>530</v>
      </c>
    </row>
    <row r="209" s="207" customFormat="1" ht="18" customHeight="1" spans="1:14">
      <c r="A209" s="234"/>
      <c r="B209" s="224" t="s">
        <v>598</v>
      </c>
      <c r="C209" s="225">
        <v>35992.420546</v>
      </c>
      <c r="D209" s="225">
        <v>27376.140546</v>
      </c>
      <c r="E209" s="225">
        <v>26239.029025</v>
      </c>
      <c r="F209" s="225">
        <v>1137.111521</v>
      </c>
      <c r="G209" s="225">
        <v>0</v>
      </c>
      <c r="H209" s="225">
        <v>8616.28</v>
      </c>
      <c r="I209" s="225">
        <v>8461.84</v>
      </c>
      <c r="J209" s="225">
        <v>0</v>
      </c>
      <c r="K209" s="225">
        <v>0</v>
      </c>
      <c r="L209" s="225">
        <v>0</v>
      </c>
      <c r="M209" s="225">
        <v>154.44</v>
      </c>
      <c r="N209" s="226" t="s">
        <v>530</v>
      </c>
    </row>
    <row r="210" s="208" customFormat="1" ht="18" customHeight="1" spans="1:14">
      <c r="A210" s="228" t="s">
        <v>1225</v>
      </c>
      <c r="B210" s="229" t="s">
        <v>599</v>
      </c>
      <c r="C210" s="225">
        <v>9517</v>
      </c>
      <c r="D210" s="225">
        <v>9517</v>
      </c>
      <c r="E210" s="225">
        <v>9517</v>
      </c>
      <c r="F210" s="225"/>
      <c r="G210" s="225"/>
      <c r="H210" s="225"/>
      <c r="I210" s="225"/>
      <c r="J210" s="225"/>
      <c r="K210" s="225"/>
      <c r="L210" s="225"/>
      <c r="M210" s="225"/>
      <c r="N210" s="226" t="s">
        <v>530</v>
      </c>
    </row>
    <row r="211" ht="18" customHeight="1" spans="1:14">
      <c r="A211" s="234"/>
      <c r="B211" s="235" t="s">
        <v>2993</v>
      </c>
      <c r="C211" s="232">
        <v>1700</v>
      </c>
      <c r="D211" s="232">
        <v>1700</v>
      </c>
      <c r="E211" s="232">
        <v>1700</v>
      </c>
      <c r="F211" s="232"/>
      <c r="G211" s="232"/>
      <c r="H211" s="232"/>
      <c r="I211" s="232"/>
      <c r="J211" s="232"/>
      <c r="K211" s="232"/>
      <c r="L211" s="232"/>
      <c r="M211" s="232"/>
      <c r="N211" s="226" t="s">
        <v>530</v>
      </c>
    </row>
    <row r="212" ht="18" customHeight="1" spans="1:14">
      <c r="A212" s="234"/>
      <c r="B212" s="235" t="s">
        <v>2994</v>
      </c>
      <c r="C212" s="232">
        <v>3000</v>
      </c>
      <c r="D212" s="232">
        <v>3000</v>
      </c>
      <c r="E212" s="232">
        <v>3000</v>
      </c>
      <c r="F212" s="232"/>
      <c r="G212" s="232"/>
      <c r="H212" s="232"/>
      <c r="I212" s="232"/>
      <c r="J212" s="232"/>
      <c r="K212" s="232"/>
      <c r="L212" s="232"/>
      <c r="M212" s="232"/>
      <c r="N212" s="226" t="s">
        <v>530</v>
      </c>
    </row>
    <row r="213" ht="18" customHeight="1" spans="1:14">
      <c r="A213" s="234"/>
      <c r="B213" s="235" t="s">
        <v>2995</v>
      </c>
      <c r="C213" s="232">
        <v>2300</v>
      </c>
      <c r="D213" s="232">
        <v>2300</v>
      </c>
      <c r="E213" s="232">
        <v>2300</v>
      </c>
      <c r="F213" s="232"/>
      <c r="G213" s="232"/>
      <c r="H213" s="232"/>
      <c r="I213" s="232"/>
      <c r="J213" s="232"/>
      <c r="K213" s="232"/>
      <c r="L213" s="232"/>
      <c r="M213" s="232"/>
      <c r="N213" s="226" t="s">
        <v>530</v>
      </c>
    </row>
    <row r="214" ht="18" customHeight="1" spans="1:14">
      <c r="A214" s="234"/>
      <c r="B214" s="235" t="s">
        <v>2996</v>
      </c>
      <c r="C214" s="232">
        <v>10.2</v>
      </c>
      <c r="D214" s="232">
        <v>10.2</v>
      </c>
      <c r="E214" s="232">
        <v>10.2</v>
      </c>
      <c r="F214" s="232"/>
      <c r="G214" s="232"/>
      <c r="H214" s="232"/>
      <c r="I214" s="232"/>
      <c r="J214" s="232"/>
      <c r="K214" s="232"/>
      <c r="L214" s="232"/>
      <c r="M214" s="232"/>
      <c r="N214" s="226" t="s">
        <v>530</v>
      </c>
    </row>
    <row r="215" ht="18" customHeight="1" spans="1:14">
      <c r="A215" s="234"/>
      <c r="B215" s="235" t="s">
        <v>2997</v>
      </c>
      <c r="C215" s="232">
        <v>8</v>
      </c>
      <c r="D215" s="232">
        <v>8</v>
      </c>
      <c r="E215" s="232">
        <v>8</v>
      </c>
      <c r="F215" s="232"/>
      <c r="G215" s="232"/>
      <c r="H215" s="232"/>
      <c r="I215" s="232"/>
      <c r="J215" s="232"/>
      <c r="K215" s="232"/>
      <c r="L215" s="232"/>
      <c r="M215" s="232"/>
      <c r="N215" s="226" t="s">
        <v>530</v>
      </c>
    </row>
    <row r="216" ht="18" customHeight="1" spans="1:14">
      <c r="A216" s="234"/>
      <c r="B216" s="235" t="s">
        <v>2998</v>
      </c>
      <c r="C216" s="232">
        <v>43.2</v>
      </c>
      <c r="D216" s="232">
        <v>43.2</v>
      </c>
      <c r="E216" s="232">
        <v>43.2</v>
      </c>
      <c r="F216" s="232"/>
      <c r="G216" s="232"/>
      <c r="H216" s="232"/>
      <c r="I216" s="232"/>
      <c r="J216" s="232"/>
      <c r="K216" s="232"/>
      <c r="L216" s="232"/>
      <c r="M216" s="232"/>
      <c r="N216" s="226" t="s">
        <v>530</v>
      </c>
    </row>
    <row r="217" ht="18" customHeight="1" spans="1:14">
      <c r="A217" s="234"/>
      <c r="B217" s="235" t="s">
        <v>2999</v>
      </c>
      <c r="C217" s="232">
        <v>1200</v>
      </c>
      <c r="D217" s="232">
        <v>1200</v>
      </c>
      <c r="E217" s="232">
        <v>1200</v>
      </c>
      <c r="F217" s="232"/>
      <c r="G217" s="232"/>
      <c r="H217" s="232"/>
      <c r="I217" s="232"/>
      <c r="J217" s="232"/>
      <c r="K217" s="232"/>
      <c r="L217" s="232"/>
      <c r="M217" s="232"/>
      <c r="N217" s="226" t="s">
        <v>530</v>
      </c>
    </row>
    <row r="218" ht="18" customHeight="1" spans="1:14">
      <c r="A218" s="234"/>
      <c r="B218" s="235" t="s">
        <v>3000</v>
      </c>
      <c r="C218" s="232">
        <v>3.1</v>
      </c>
      <c r="D218" s="232">
        <v>3.1</v>
      </c>
      <c r="E218" s="232">
        <v>3.1</v>
      </c>
      <c r="F218" s="232"/>
      <c r="G218" s="232"/>
      <c r="H218" s="232"/>
      <c r="I218" s="232"/>
      <c r="J218" s="232"/>
      <c r="K218" s="232"/>
      <c r="L218" s="232"/>
      <c r="M218" s="232"/>
      <c r="N218" s="226" t="s">
        <v>530</v>
      </c>
    </row>
    <row r="219" ht="18" customHeight="1" spans="1:14">
      <c r="A219" s="234"/>
      <c r="B219" s="235" t="s">
        <v>3001</v>
      </c>
      <c r="C219" s="232">
        <v>122.5</v>
      </c>
      <c r="D219" s="232">
        <v>122.5</v>
      </c>
      <c r="E219" s="232">
        <v>122.5</v>
      </c>
      <c r="F219" s="232"/>
      <c r="G219" s="232"/>
      <c r="H219" s="232"/>
      <c r="I219" s="232"/>
      <c r="J219" s="232"/>
      <c r="K219" s="232"/>
      <c r="L219" s="232"/>
      <c r="M219" s="232"/>
      <c r="N219" s="226" t="s">
        <v>530</v>
      </c>
    </row>
    <row r="220" ht="18" customHeight="1" spans="1:14">
      <c r="A220" s="234"/>
      <c r="B220" s="235" t="s">
        <v>3002</v>
      </c>
      <c r="C220" s="232">
        <v>20</v>
      </c>
      <c r="D220" s="232">
        <v>20</v>
      </c>
      <c r="E220" s="232">
        <v>20</v>
      </c>
      <c r="F220" s="232"/>
      <c r="G220" s="232"/>
      <c r="H220" s="232"/>
      <c r="I220" s="232"/>
      <c r="J220" s="232"/>
      <c r="K220" s="232"/>
      <c r="L220" s="232"/>
      <c r="M220" s="232"/>
      <c r="N220" s="226" t="s">
        <v>530</v>
      </c>
    </row>
    <row r="221" ht="18" customHeight="1" spans="1:14">
      <c r="A221" s="234"/>
      <c r="B221" s="235" t="s">
        <v>3003</v>
      </c>
      <c r="C221" s="232">
        <v>20</v>
      </c>
      <c r="D221" s="232">
        <v>20</v>
      </c>
      <c r="E221" s="232">
        <v>20</v>
      </c>
      <c r="F221" s="232"/>
      <c r="G221" s="232"/>
      <c r="H221" s="232"/>
      <c r="I221" s="232"/>
      <c r="J221" s="232"/>
      <c r="K221" s="232"/>
      <c r="L221" s="232"/>
      <c r="M221" s="232"/>
      <c r="N221" s="226" t="s">
        <v>530</v>
      </c>
    </row>
    <row r="222" ht="18" customHeight="1" spans="1:14">
      <c r="A222" s="234"/>
      <c r="B222" s="235" t="s">
        <v>3004</v>
      </c>
      <c r="C222" s="232">
        <v>300</v>
      </c>
      <c r="D222" s="232">
        <v>300</v>
      </c>
      <c r="E222" s="232">
        <v>300</v>
      </c>
      <c r="F222" s="232"/>
      <c r="G222" s="232"/>
      <c r="H222" s="232"/>
      <c r="I222" s="232"/>
      <c r="J222" s="232"/>
      <c r="K222" s="232"/>
      <c r="L222" s="232"/>
      <c r="M222" s="232"/>
      <c r="N222" s="226" t="s">
        <v>530</v>
      </c>
    </row>
    <row r="223" ht="18" customHeight="1" spans="1:14">
      <c r="A223" s="234"/>
      <c r="B223" s="235" t="s">
        <v>3005</v>
      </c>
      <c r="C223" s="232">
        <v>4</v>
      </c>
      <c r="D223" s="232">
        <v>4</v>
      </c>
      <c r="E223" s="232">
        <v>4</v>
      </c>
      <c r="F223" s="232"/>
      <c r="G223" s="232"/>
      <c r="H223" s="232"/>
      <c r="I223" s="232"/>
      <c r="J223" s="232"/>
      <c r="K223" s="232"/>
      <c r="L223" s="232"/>
      <c r="M223" s="232"/>
      <c r="N223" s="226" t="s">
        <v>530</v>
      </c>
    </row>
    <row r="224" ht="18" customHeight="1" spans="1:14">
      <c r="A224" s="234"/>
      <c r="B224" s="235" t="s">
        <v>3006</v>
      </c>
      <c r="C224" s="232">
        <v>248</v>
      </c>
      <c r="D224" s="232">
        <v>248</v>
      </c>
      <c r="E224" s="232">
        <v>248</v>
      </c>
      <c r="F224" s="232"/>
      <c r="G224" s="232"/>
      <c r="H224" s="232"/>
      <c r="I224" s="232"/>
      <c r="J224" s="232"/>
      <c r="K224" s="232"/>
      <c r="L224" s="232"/>
      <c r="M224" s="232"/>
      <c r="N224" s="226" t="s">
        <v>530</v>
      </c>
    </row>
    <row r="225" ht="18" customHeight="1" spans="1:14">
      <c r="A225" s="234"/>
      <c r="B225" s="235" t="s">
        <v>3007</v>
      </c>
      <c r="C225" s="232">
        <v>33</v>
      </c>
      <c r="D225" s="232">
        <v>33</v>
      </c>
      <c r="E225" s="232">
        <v>33</v>
      </c>
      <c r="F225" s="232"/>
      <c r="G225" s="232"/>
      <c r="H225" s="232"/>
      <c r="I225" s="232"/>
      <c r="J225" s="232"/>
      <c r="K225" s="232"/>
      <c r="L225" s="232"/>
      <c r="M225" s="232"/>
      <c r="N225" s="226" t="s">
        <v>530</v>
      </c>
    </row>
    <row r="226" ht="18" customHeight="1" spans="1:14">
      <c r="A226" s="234"/>
      <c r="B226" s="235" t="s">
        <v>3008</v>
      </c>
      <c r="C226" s="232">
        <v>8</v>
      </c>
      <c r="D226" s="232">
        <v>8</v>
      </c>
      <c r="E226" s="232">
        <v>8</v>
      </c>
      <c r="F226" s="232"/>
      <c r="G226" s="232"/>
      <c r="H226" s="232"/>
      <c r="I226" s="232"/>
      <c r="J226" s="232"/>
      <c r="K226" s="232"/>
      <c r="L226" s="232"/>
      <c r="M226" s="232"/>
      <c r="N226" s="226" t="s">
        <v>530</v>
      </c>
    </row>
    <row r="227" ht="18" customHeight="1" spans="1:14">
      <c r="A227" s="234"/>
      <c r="B227" s="235" t="s">
        <v>3009</v>
      </c>
      <c r="C227" s="232">
        <v>33</v>
      </c>
      <c r="D227" s="232">
        <v>33</v>
      </c>
      <c r="E227" s="232">
        <v>33</v>
      </c>
      <c r="F227" s="232"/>
      <c r="G227" s="232"/>
      <c r="H227" s="232"/>
      <c r="I227" s="232"/>
      <c r="J227" s="232"/>
      <c r="K227" s="232"/>
      <c r="L227" s="232"/>
      <c r="M227" s="232"/>
      <c r="N227" s="226" t="s">
        <v>530</v>
      </c>
    </row>
    <row r="228" ht="18" customHeight="1" spans="1:14">
      <c r="A228" s="234"/>
      <c r="B228" s="235" t="s">
        <v>3010</v>
      </c>
      <c r="C228" s="232">
        <v>240</v>
      </c>
      <c r="D228" s="232">
        <v>240</v>
      </c>
      <c r="E228" s="232">
        <v>240</v>
      </c>
      <c r="F228" s="232"/>
      <c r="G228" s="232"/>
      <c r="H228" s="232"/>
      <c r="I228" s="232"/>
      <c r="J228" s="232"/>
      <c r="K228" s="232"/>
      <c r="L228" s="232"/>
      <c r="M228" s="232"/>
      <c r="N228" s="226" t="s">
        <v>530</v>
      </c>
    </row>
    <row r="229" ht="18" customHeight="1" spans="1:14">
      <c r="A229" s="234"/>
      <c r="B229" s="235" t="s">
        <v>3011</v>
      </c>
      <c r="C229" s="232">
        <v>19</v>
      </c>
      <c r="D229" s="232">
        <v>19</v>
      </c>
      <c r="E229" s="232">
        <v>19</v>
      </c>
      <c r="F229" s="232"/>
      <c r="G229" s="232"/>
      <c r="H229" s="232"/>
      <c r="I229" s="232"/>
      <c r="J229" s="232"/>
      <c r="K229" s="232"/>
      <c r="L229" s="232"/>
      <c r="M229" s="232"/>
      <c r="N229" s="226" t="s">
        <v>530</v>
      </c>
    </row>
    <row r="230" ht="18" customHeight="1" spans="1:14">
      <c r="A230" s="234"/>
      <c r="B230" s="235" t="s">
        <v>3012</v>
      </c>
      <c r="C230" s="232">
        <v>200</v>
      </c>
      <c r="D230" s="232">
        <v>200</v>
      </c>
      <c r="E230" s="232">
        <v>200</v>
      </c>
      <c r="F230" s="232"/>
      <c r="G230" s="232"/>
      <c r="H230" s="232"/>
      <c r="I230" s="232"/>
      <c r="J230" s="232"/>
      <c r="K230" s="232"/>
      <c r="L230" s="232"/>
      <c r="M230" s="232"/>
      <c r="N230" s="226" t="s">
        <v>530</v>
      </c>
    </row>
    <row r="231" ht="18" customHeight="1" spans="1:14">
      <c r="A231" s="234"/>
      <c r="B231" s="235" t="s">
        <v>3013</v>
      </c>
      <c r="C231" s="232">
        <v>5</v>
      </c>
      <c r="D231" s="232">
        <v>5</v>
      </c>
      <c r="E231" s="232">
        <v>5</v>
      </c>
      <c r="F231" s="232"/>
      <c r="G231" s="232"/>
      <c r="H231" s="232"/>
      <c r="I231" s="232"/>
      <c r="J231" s="232"/>
      <c r="K231" s="232"/>
      <c r="L231" s="232"/>
      <c r="M231" s="232"/>
      <c r="N231" s="226" t="s">
        <v>530</v>
      </c>
    </row>
    <row r="232" s="208" customFormat="1" ht="18" customHeight="1" spans="1:14">
      <c r="A232" s="228" t="s">
        <v>1236</v>
      </c>
      <c r="B232" s="229" t="s">
        <v>600</v>
      </c>
      <c r="C232" s="225">
        <v>43.5</v>
      </c>
      <c r="D232" s="225">
        <v>43.5</v>
      </c>
      <c r="E232" s="225">
        <v>43.5</v>
      </c>
      <c r="F232" s="225"/>
      <c r="G232" s="225"/>
      <c r="H232" s="225"/>
      <c r="I232" s="225"/>
      <c r="J232" s="225"/>
      <c r="K232" s="225"/>
      <c r="L232" s="225"/>
      <c r="M232" s="225"/>
      <c r="N232" s="226" t="s">
        <v>530</v>
      </c>
    </row>
    <row r="233" ht="18" customHeight="1" spans="1:14">
      <c r="A233" s="234"/>
      <c r="B233" s="235" t="s">
        <v>3014</v>
      </c>
      <c r="C233" s="232">
        <v>20</v>
      </c>
      <c r="D233" s="232">
        <v>20</v>
      </c>
      <c r="E233" s="232">
        <v>20</v>
      </c>
      <c r="F233" s="232"/>
      <c r="G233" s="232"/>
      <c r="H233" s="232"/>
      <c r="I233" s="232"/>
      <c r="J233" s="232"/>
      <c r="K233" s="232"/>
      <c r="L233" s="232"/>
      <c r="M233" s="232"/>
      <c r="N233" s="226" t="s">
        <v>530</v>
      </c>
    </row>
    <row r="234" ht="18" customHeight="1" spans="1:14">
      <c r="A234" s="234"/>
      <c r="B234" s="235" t="s">
        <v>3015</v>
      </c>
      <c r="C234" s="232">
        <v>10.5</v>
      </c>
      <c r="D234" s="232">
        <v>10.5</v>
      </c>
      <c r="E234" s="232">
        <v>10.5</v>
      </c>
      <c r="F234" s="232"/>
      <c r="G234" s="232"/>
      <c r="H234" s="232"/>
      <c r="I234" s="232"/>
      <c r="J234" s="232"/>
      <c r="K234" s="232"/>
      <c r="L234" s="232"/>
      <c r="M234" s="232"/>
      <c r="N234" s="226" t="s">
        <v>530</v>
      </c>
    </row>
    <row r="235" ht="18" customHeight="1" spans="1:14">
      <c r="A235" s="234"/>
      <c r="B235" s="235" t="s">
        <v>3016</v>
      </c>
      <c r="C235" s="232">
        <v>3</v>
      </c>
      <c r="D235" s="232">
        <v>3</v>
      </c>
      <c r="E235" s="232">
        <v>3</v>
      </c>
      <c r="F235" s="232"/>
      <c r="G235" s="232"/>
      <c r="H235" s="232"/>
      <c r="I235" s="232"/>
      <c r="J235" s="232"/>
      <c r="K235" s="232"/>
      <c r="L235" s="232"/>
      <c r="M235" s="232"/>
      <c r="N235" s="226" t="s">
        <v>530</v>
      </c>
    </row>
    <row r="236" ht="18" customHeight="1" spans="1:14">
      <c r="A236" s="234"/>
      <c r="B236" s="235" t="s">
        <v>3017</v>
      </c>
      <c r="C236" s="232">
        <v>10</v>
      </c>
      <c r="D236" s="232">
        <v>10</v>
      </c>
      <c r="E236" s="232">
        <v>10</v>
      </c>
      <c r="F236" s="232"/>
      <c r="G236" s="232"/>
      <c r="H236" s="232"/>
      <c r="I236" s="232"/>
      <c r="J236" s="232"/>
      <c r="K236" s="232"/>
      <c r="L236" s="232"/>
      <c r="M236" s="232"/>
      <c r="N236" s="226" t="s">
        <v>530</v>
      </c>
    </row>
    <row r="237" s="208" customFormat="1" ht="18" customHeight="1" spans="1:14">
      <c r="A237" s="228" t="s">
        <v>1245</v>
      </c>
      <c r="B237" s="229" t="s">
        <v>601</v>
      </c>
      <c r="C237" s="225">
        <v>730</v>
      </c>
      <c r="D237" s="225">
        <v>730</v>
      </c>
      <c r="E237" s="225">
        <v>730</v>
      </c>
      <c r="F237" s="225"/>
      <c r="G237" s="225"/>
      <c r="H237" s="225"/>
      <c r="I237" s="225"/>
      <c r="J237" s="225"/>
      <c r="K237" s="225"/>
      <c r="L237" s="225"/>
      <c r="M237" s="225"/>
      <c r="N237" s="226" t="s">
        <v>530</v>
      </c>
    </row>
    <row r="238" ht="18" customHeight="1" spans="1:14">
      <c r="A238" s="234"/>
      <c r="B238" s="235" t="s">
        <v>3018</v>
      </c>
      <c r="C238" s="232">
        <v>600</v>
      </c>
      <c r="D238" s="232">
        <v>600</v>
      </c>
      <c r="E238" s="232">
        <v>600</v>
      </c>
      <c r="F238" s="232"/>
      <c r="G238" s="232"/>
      <c r="H238" s="232"/>
      <c r="I238" s="232"/>
      <c r="J238" s="232"/>
      <c r="K238" s="232"/>
      <c r="L238" s="232"/>
      <c r="M238" s="232"/>
      <c r="N238" s="226" t="s">
        <v>530</v>
      </c>
    </row>
    <row r="239" ht="18" customHeight="1" spans="1:14">
      <c r="A239" s="234"/>
      <c r="B239" s="235" t="s">
        <v>3019</v>
      </c>
      <c r="C239" s="232">
        <v>126</v>
      </c>
      <c r="D239" s="232">
        <v>126</v>
      </c>
      <c r="E239" s="232">
        <v>126</v>
      </c>
      <c r="F239" s="232"/>
      <c r="G239" s="232"/>
      <c r="H239" s="232"/>
      <c r="I239" s="232"/>
      <c r="J239" s="232"/>
      <c r="K239" s="232"/>
      <c r="L239" s="232"/>
      <c r="M239" s="232"/>
      <c r="N239" s="226" t="s">
        <v>530</v>
      </c>
    </row>
    <row r="240" ht="18" customHeight="1" spans="1:14">
      <c r="A240" s="234"/>
      <c r="B240" s="235" t="s">
        <v>3020</v>
      </c>
      <c r="C240" s="232">
        <v>4</v>
      </c>
      <c r="D240" s="232">
        <v>4</v>
      </c>
      <c r="E240" s="232">
        <v>4</v>
      </c>
      <c r="F240" s="232"/>
      <c r="G240" s="232"/>
      <c r="H240" s="232"/>
      <c r="I240" s="232"/>
      <c r="J240" s="232"/>
      <c r="K240" s="232"/>
      <c r="L240" s="232"/>
      <c r="M240" s="232"/>
      <c r="N240" s="226" t="s">
        <v>530</v>
      </c>
    </row>
    <row r="241" s="208" customFormat="1" ht="18" customHeight="1" spans="1:14">
      <c r="A241" s="228" t="s">
        <v>1255</v>
      </c>
      <c r="B241" s="229" t="s">
        <v>602</v>
      </c>
      <c r="C241" s="225">
        <v>1486.5</v>
      </c>
      <c r="D241" s="225">
        <v>1486.5</v>
      </c>
      <c r="E241" s="225">
        <v>1486.5</v>
      </c>
      <c r="F241" s="225"/>
      <c r="G241" s="225"/>
      <c r="H241" s="225"/>
      <c r="I241" s="225"/>
      <c r="J241" s="225"/>
      <c r="K241" s="225"/>
      <c r="L241" s="225"/>
      <c r="M241" s="225"/>
      <c r="N241" s="226" t="s">
        <v>530</v>
      </c>
    </row>
    <row r="242" ht="18" customHeight="1" spans="1:14">
      <c r="A242" s="234"/>
      <c r="B242" s="235" t="s">
        <v>3021</v>
      </c>
      <c r="C242" s="232">
        <v>540</v>
      </c>
      <c r="D242" s="232">
        <v>540</v>
      </c>
      <c r="E242" s="232">
        <v>540</v>
      </c>
      <c r="F242" s="232"/>
      <c r="G242" s="232"/>
      <c r="H242" s="232"/>
      <c r="I242" s="232"/>
      <c r="J242" s="232"/>
      <c r="K242" s="232"/>
      <c r="L242" s="232"/>
      <c r="M242" s="232"/>
      <c r="N242" s="226" t="s">
        <v>530</v>
      </c>
    </row>
    <row r="243" ht="18" customHeight="1" spans="1:14">
      <c r="A243" s="234"/>
      <c r="B243" s="235" t="s">
        <v>3022</v>
      </c>
      <c r="C243" s="232">
        <v>800</v>
      </c>
      <c r="D243" s="232">
        <v>800</v>
      </c>
      <c r="E243" s="232">
        <v>800</v>
      </c>
      <c r="F243" s="232"/>
      <c r="G243" s="232"/>
      <c r="H243" s="232"/>
      <c r="I243" s="232"/>
      <c r="J243" s="232"/>
      <c r="K243" s="232"/>
      <c r="L243" s="232"/>
      <c r="M243" s="232"/>
      <c r="N243" s="226" t="s">
        <v>530</v>
      </c>
    </row>
    <row r="244" ht="18" customHeight="1" spans="1:14">
      <c r="A244" s="234"/>
      <c r="B244" s="235" t="s">
        <v>3023</v>
      </c>
      <c r="C244" s="232">
        <v>73</v>
      </c>
      <c r="D244" s="232">
        <v>73</v>
      </c>
      <c r="E244" s="232">
        <v>73</v>
      </c>
      <c r="F244" s="232"/>
      <c r="G244" s="232"/>
      <c r="H244" s="232"/>
      <c r="I244" s="232"/>
      <c r="J244" s="232"/>
      <c r="K244" s="232"/>
      <c r="L244" s="232"/>
      <c r="M244" s="232"/>
      <c r="N244" s="226" t="s">
        <v>530</v>
      </c>
    </row>
    <row r="245" ht="18" customHeight="1" spans="1:14">
      <c r="A245" s="234"/>
      <c r="B245" s="235" t="s">
        <v>3024</v>
      </c>
      <c r="C245" s="232">
        <v>73.5</v>
      </c>
      <c r="D245" s="232">
        <v>73.5</v>
      </c>
      <c r="E245" s="232">
        <v>73.5</v>
      </c>
      <c r="F245" s="232"/>
      <c r="G245" s="232"/>
      <c r="H245" s="232"/>
      <c r="I245" s="232"/>
      <c r="J245" s="232"/>
      <c r="K245" s="232"/>
      <c r="L245" s="232"/>
      <c r="M245" s="232"/>
      <c r="N245" s="226" t="s">
        <v>530</v>
      </c>
    </row>
    <row r="246" s="208" customFormat="1" ht="18" customHeight="1" spans="1:14">
      <c r="A246" s="228" t="s">
        <v>1264</v>
      </c>
      <c r="B246" s="229" t="s">
        <v>603</v>
      </c>
      <c r="C246" s="225">
        <v>38</v>
      </c>
      <c r="D246" s="225">
        <v>38</v>
      </c>
      <c r="E246" s="225">
        <v>38</v>
      </c>
      <c r="F246" s="225"/>
      <c r="G246" s="225"/>
      <c r="H246" s="225"/>
      <c r="I246" s="225"/>
      <c r="J246" s="225"/>
      <c r="K246" s="225"/>
      <c r="L246" s="225"/>
      <c r="M246" s="225"/>
      <c r="N246" s="226" t="s">
        <v>530</v>
      </c>
    </row>
    <row r="247" ht="18" customHeight="1" spans="1:14">
      <c r="A247" s="234"/>
      <c r="B247" s="235" t="s">
        <v>3025</v>
      </c>
      <c r="C247" s="232">
        <v>38</v>
      </c>
      <c r="D247" s="232">
        <v>38</v>
      </c>
      <c r="E247" s="232">
        <v>38</v>
      </c>
      <c r="F247" s="232"/>
      <c r="G247" s="232"/>
      <c r="H247" s="232"/>
      <c r="I247" s="232"/>
      <c r="J247" s="232"/>
      <c r="K247" s="232"/>
      <c r="L247" s="232"/>
      <c r="M247" s="232"/>
      <c r="N247" s="226" t="s">
        <v>530</v>
      </c>
    </row>
    <row r="248" s="208" customFormat="1" ht="18" customHeight="1" spans="1:14">
      <c r="A248" s="228" t="s">
        <v>1273</v>
      </c>
      <c r="B248" s="229" t="s">
        <v>604</v>
      </c>
      <c r="C248" s="225">
        <v>1137.111521</v>
      </c>
      <c r="D248" s="225">
        <v>1137.111521</v>
      </c>
      <c r="E248" s="225"/>
      <c r="F248" s="225">
        <v>1137.111521</v>
      </c>
      <c r="G248" s="225"/>
      <c r="H248" s="225"/>
      <c r="I248" s="225"/>
      <c r="J248" s="225"/>
      <c r="K248" s="225"/>
      <c r="L248" s="225"/>
      <c r="M248" s="225"/>
      <c r="N248" s="226" t="s">
        <v>530</v>
      </c>
    </row>
    <row r="249" s="208" customFormat="1" ht="18" customHeight="1" spans="1:14">
      <c r="A249" s="234"/>
      <c r="B249" s="235" t="s">
        <v>3026</v>
      </c>
      <c r="C249" s="232">
        <v>1137.111521</v>
      </c>
      <c r="D249" s="232">
        <v>1137.111521</v>
      </c>
      <c r="E249" s="232"/>
      <c r="F249" s="232">
        <v>1137.111521</v>
      </c>
      <c r="G249" s="225"/>
      <c r="H249" s="225"/>
      <c r="I249" s="225"/>
      <c r="J249" s="225"/>
      <c r="K249" s="225"/>
      <c r="L249" s="225"/>
      <c r="M249" s="225"/>
      <c r="N249" s="226" t="s">
        <v>530</v>
      </c>
    </row>
    <row r="250" s="208" customFormat="1" ht="18" customHeight="1" spans="1:14">
      <c r="A250" s="228" t="s">
        <v>1276</v>
      </c>
      <c r="B250" s="229" t="s">
        <v>605</v>
      </c>
      <c r="C250" s="225">
        <v>1093.4</v>
      </c>
      <c r="D250" s="225">
        <v>1093.4</v>
      </c>
      <c r="E250" s="225">
        <v>1093.4</v>
      </c>
      <c r="F250" s="225"/>
      <c r="G250" s="225"/>
      <c r="H250" s="225"/>
      <c r="I250" s="225"/>
      <c r="J250" s="225"/>
      <c r="K250" s="225"/>
      <c r="L250" s="225"/>
      <c r="M250" s="225"/>
      <c r="N250" s="226" t="s">
        <v>530</v>
      </c>
    </row>
    <row r="251" ht="18" customHeight="1" spans="1:14">
      <c r="A251" s="234"/>
      <c r="B251" s="235" t="s">
        <v>2863</v>
      </c>
      <c r="C251" s="232">
        <v>98</v>
      </c>
      <c r="D251" s="232">
        <v>98</v>
      </c>
      <c r="E251" s="232">
        <v>98</v>
      </c>
      <c r="F251" s="232"/>
      <c r="G251" s="232"/>
      <c r="H251" s="232"/>
      <c r="I251" s="232"/>
      <c r="J251" s="232"/>
      <c r="K251" s="232"/>
      <c r="L251" s="232"/>
      <c r="M251" s="232"/>
      <c r="N251" s="226" t="s">
        <v>530</v>
      </c>
    </row>
    <row r="252" ht="18" customHeight="1" spans="1:14">
      <c r="A252" s="234"/>
      <c r="B252" s="235" t="s">
        <v>3027</v>
      </c>
      <c r="C252" s="232">
        <v>10</v>
      </c>
      <c r="D252" s="232">
        <v>10</v>
      </c>
      <c r="E252" s="232">
        <v>10</v>
      </c>
      <c r="F252" s="232"/>
      <c r="G252" s="232"/>
      <c r="H252" s="232"/>
      <c r="I252" s="232"/>
      <c r="J252" s="232"/>
      <c r="K252" s="232"/>
      <c r="L252" s="232"/>
      <c r="M252" s="232"/>
      <c r="N252" s="226" t="s">
        <v>530</v>
      </c>
    </row>
    <row r="253" ht="18" customHeight="1" spans="1:14">
      <c r="A253" s="234"/>
      <c r="B253" s="235" t="s">
        <v>3028</v>
      </c>
      <c r="C253" s="232">
        <v>9</v>
      </c>
      <c r="D253" s="232">
        <v>9</v>
      </c>
      <c r="E253" s="232">
        <v>9</v>
      </c>
      <c r="F253" s="232"/>
      <c r="G253" s="232"/>
      <c r="H253" s="232"/>
      <c r="I253" s="232"/>
      <c r="J253" s="232"/>
      <c r="K253" s="232"/>
      <c r="L253" s="232"/>
      <c r="M253" s="232"/>
      <c r="N253" s="226" t="s">
        <v>530</v>
      </c>
    </row>
    <row r="254" ht="18" customHeight="1" spans="1:14">
      <c r="A254" s="234"/>
      <c r="B254" s="235" t="s">
        <v>3029</v>
      </c>
      <c r="C254" s="232">
        <v>41</v>
      </c>
      <c r="D254" s="232">
        <v>41</v>
      </c>
      <c r="E254" s="232">
        <v>41</v>
      </c>
      <c r="F254" s="232"/>
      <c r="G254" s="232"/>
      <c r="H254" s="232"/>
      <c r="I254" s="232"/>
      <c r="J254" s="232"/>
      <c r="K254" s="232"/>
      <c r="L254" s="232"/>
      <c r="M254" s="232"/>
      <c r="N254" s="226" t="s">
        <v>530</v>
      </c>
    </row>
    <row r="255" ht="18" customHeight="1" spans="1:14">
      <c r="A255" s="234"/>
      <c r="B255" s="235" t="s">
        <v>3030</v>
      </c>
      <c r="C255" s="232">
        <v>4</v>
      </c>
      <c r="D255" s="232">
        <v>4</v>
      </c>
      <c r="E255" s="232">
        <v>4</v>
      </c>
      <c r="F255" s="232"/>
      <c r="G255" s="232"/>
      <c r="H255" s="232"/>
      <c r="I255" s="232"/>
      <c r="J255" s="232"/>
      <c r="K255" s="232"/>
      <c r="L255" s="232"/>
      <c r="M255" s="232"/>
      <c r="N255" s="226" t="s">
        <v>530</v>
      </c>
    </row>
    <row r="256" ht="18" customHeight="1" spans="1:14">
      <c r="A256" s="234"/>
      <c r="B256" s="235" t="s">
        <v>3031</v>
      </c>
      <c r="C256" s="232">
        <v>8</v>
      </c>
      <c r="D256" s="232">
        <v>8</v>
      </c>
      <c r="E256" s="232">
        <v>8</v>
      </c>
      <c r="F256" s="232"/>
      <c r="G256" s="232"/>
      <c r="H256" s="232"/>
      <c r="I256" s="232"/>
      <c r="J256" s="232"/>
      <c r="K256" s="232"/>
      <c r="L256" s="232"/>
      <c r="M256" s="232"/>
      <c r="N256" s="226" t="s">
        <v>530</v>
      </c>
    </row>
    <row r="257" ht="18" customHeight="1" spans="1:14">
      <c r="A257" s="234"/>
      <c r="B257" s="235" t="s">
        <v>3032</v>
      </c>
      <c r="C257" s="232">
        <v>108</v>
      </c>
      <c r="D257" s="232">
        <v>108</v>
      </c>
      <c r="E257" s="232">
        <v>108</v>
      </c>
      <c r="F257" s="232"/>
      <c r="G257" s="232"/>
      <c r="H257" s="232"/>
      <c r="I257" s="232"/>
      <c r="J257" s="232"/>
      <c r="K257" s="232"/>
      <c r="L257" s="232"/>
      <c r="M257" s="232"/>
      <c r="N257" s="226" t="s">
        <v>530</v>
      </c>
    </row>
    <row r="258" ht="18" customHeight="1" spans="1:14">
      <c r="A258" s="234"/>
      <c r="B258" s="235" t="s">
        <v>3033</v>
      </c>
      <c r="C258" s="232">
        <v>400</v>
      </c>
      <c r="D258" s="232">
        <v>400</v>
      </c>
      <c r="E258" s="232">
        <v>400</v>
      </c>
      <c r="F258" s="232"/>
      <c r="G258" s="232"/>
      <c r="H258" s="232"/>
      <c r="I258" s="232"/>
      <c r="J258" s="232"/>
      <c r="K258" s="232"/>
      <c r="L258" s="232"/>
      <c r="M258" s="232"/>
      <c r="N258" s="226" t="s">
        <v>530</v>
      </c>
    </row>
    <row r="259" ht="18" customHeight="1" spans="1:14">
      <c r="A259" s="234"/>
      <c r="B259" s="235" t="s">
        <v>3034</v>
      </c>
      <c r="C259" s="232">
        <v>15</v>
      </c>
      <c r="D259" s="232">
        <v>15</v>
      </c>
      <c r="E259" s="232">
        <v>15</v>
      </c>
      <c r="F259" s="232"/>
      <c r="G259" s="232"/>
      <c r="H259" s="232"/>
      <c r="I259" s="232"/>
      <c r="J259" s="232"/>
      <c r="K259" s="232"/>
      <c r="L259" s="232"/>
      <c r="M259" s="232"/>
      <c r="N259" s="226" t="s">
        <v>530</v>
      </c>
    </row>
    <row r="260" ht="18" customHeight="1" spans="1:14">
      <c r="A260" s="234"/>
      <c r="B260" s="235" t="s">
        <v>3035</v>
      </c>
      <c r="C260" s="232">
        <v>50</v>
      </c>
      <c r="D260" s="232">
        <v>50</v>
      </c>
      <c r="E260" s="232">
        <v>50</v>
      </c>
      <c r="F260" s="232"/>
      <c r="G260" s="232"/>
      <c r="H260" s="232"/>
      <c r="I260" s="232"/>
      <c r="J260" s="232"/>
      <c r="K260" s="232"/>
      <c r="L260" s="232"/>
      <c r="M260" s="232"/>
      <c r="N260" s="226" t="s">
        <v>530</v>
      </c>
    </row>
    <row r="261" ht="18" customHeight="1" spans="1:14">
      <c r="A261" s="234"/>
      <c r="B261" s="235" t="s">
        <v>3036</v>
      </c>
      <c r="C261" s="232">
        <v>22.4</v>
      </c>
      <c r="D261" s="232">
        <v>22.4</v>
      </c>
      <c r="E261" s="232">
        <v>22.4</v>
      </c>
      <c r="F261" s="232"/>
      <c r="G261" s="232"/>
      <c r="H261" s="232"/>
      <c r="I261" s="232"/>
      <c r="J261" s="232"/>
      <c r="K261" s="232"/>
      <c r="L261" s="232"/>
      <c r="M261" s="232"/>
      <c r="N261" s="226" t="s">
        <v>530</v>
      </c>
    </row>
    <row r="262" ht="18" customHeight="1" spans="1:14">
      <c r="A262" s="234"/>
      <c r="B262" s="235" t="s">
        <v>3037</v>
      </c>
      <c r="C262" s="232">
        <v>16</v>
      </c>
      <c r="D262" s="232">
        <v>16</v>
      </c>
      <c r="E262" s="232">
        <v>16</v>
      </c>
      <c r="F262" s="232"/>
      <c r="G262" s="232"/>
      <c r="H262" s="232"/>
      <c r="I262" s="232"/>
      <c r="J262" s="232"/>
      <c r="K262" s="232"/>
      <c r="L262" s="232"/>
      <c r="M262" s="232"/>
      <c r="N262" s="226" t="s">
        <v>530</v>
      </c>
    </row>
    <row r="263" ht="18" customHeight="1" spans="1:14">
      <c r="A263" s="234"/>
      <c r="B263" s="235" t="s">
        <v>3038</v>
      </c>
      <c r="C263" s="232">
        <v>77</v>
      </c>
      <c r="D263" s="232">
        <v>77</v>
      </c>
      <c r="E263" s="232">
        <v>77</v>
      </c>
      <c r="F263" s="232"/>
      <c r="G263" s="232"/>
      <c r="H263" s="232"/>
      <c r="I263" s="232"/>
      <c r="J263" s="232"/>
      <c r="K263" s="232"/>
      <c r="L263" s="232"/>
      <c r="M263" s="232"/>
      <c r="N263" s="226" t="s">
        <v>530</v>
      </c>
    </row>
    <row r="264" ht="18" customHeight="1" spans="1:14">
      <c r="A264" s="234"/>
      <c r="B264" s="235" t="s">
        <v>3039</v>
      </c>
      <c r="C264" s="232">
        <v>52</v>
      </c>
      <c r="D264" s="232">
        <v>52</v>
      </c>
      <c r="E264" s="232">
        <v>52</v>
      </c>
      <c r="F264" s="232"/>
      <c r="G264" s="232"/>
      <c r="H264" s="232"/>
      <c r="I264" s="232"/>
      <c r="J264" s="232"/>
      <c r="K264" s="232"/>
      <c r="L264" s="232"/>
      <c r="M264" s="232"/>
      <c r="N264" s="226" t="s">
        <v>530</v>
      </c>
    </row>
    <row r="265" ht="18" customHeight="1" spans="1:14">
      <c r="A265" s="234"/>
      <c r="B265" s="235" t="s">
        <v>3040</v>
      </c>
      <c r="C265" s="232">
        <v>30</v>
      </c>
      <c r="D265" s="232">
        <v>30</v>
      </c>
      <c r="E265" s="232">
        <v>30</v>
      </c>
      <c r="F265" s="232"/>
      <c r="G265" s="232"/>
      <c r="H265" s="232"/>
      <c r="I265" s="232"/>
      <c r="J265" s="232"/>
      <c r="K265" s="232"/>
      <c r="L265" s="232"/>
      <c r="M265" s="232"/>
      <c r="N265" s="226" t="s">
        <v>530</v>
      </c>
    </row>
    <row r="266" ht="18" customHeight="1" spans="1:14">
      <c r="A266" s="234"/>
      <c r="B266" s="235" t="s">
        <v>3041</v>
      </c>
      <c r="C266" s="232">
        <v>5</v>
      </c>
      <c r="D266" s="232">
        <v>5</v>
      </c>
      <c r="E266" s="232">
        <v>5</v>
      </c>
      <c r="F266" s="232"/>
      <c r="G266" s="232"/>
      <c r="H266" s="232"/>
      <c r="I266" s="232"/>
      <c r="J266" s="232"/>
      <c r="K266" s="232"/>
      <c r="L266" s="232"/>
      <c r="M266" s="232"/>
      <c r="N266" s="226" t="s">
        <v>530</v>
      </c>
    </row>
    <row r="267" ht="18" customHeight="1" spans="1:14">
      <c r="A267" s="234"/>
      <c r="B267" s="235" t="s">
        <v>3042</v>
      </c>
      <c r="C267" s="232">
        <v>90</v>
      </c>
      <c r="D267" s="232">
        <v>90</v>
      </c>
      <c r="E267" s="232">
        <v>90</v>
      </c>
      <c r="F267" s="232"/>
      <c r="G267" s="232"/>
      <c r="H267" s="232"/>
      <c r="I267" s="232"/>
      <c r="J267" s="232"/>
      <c r="K267" s="232"/>
      <c r="L267" s="232"/>
      <c r="M267" s="232"/>
      <c r="N267" s="226" t="s">
        <v>530</v>
      </c>
    </row>
    <row r="268" ht="18" customHeight="1" spans="1:14">
      <c r="A268" s="234"/>
      <c r="B268" s="235" t="s">
        <v>3043</v>
      </c>
      <c r="C268" s="232">
        <v>30</v>
      </c>
      <c r="D268" s="232">
        <v>30</v>
      </c>
      <c r="E268" s="232">
        <v>30</v>
      </c>
      <c r="F268" s="232"/>
      <c r="G268" s="232"/>
      <c r="H268" s="232"/>
      <c r="I268" s="232"/>
      <c r="J268" s="232"/>
      <c r="K268" s="232"/>
      <c r="L268" s="232"/>
      <c r="M268" s="232"/>
      <c r="N268" s="226" t="s">
        <v>530</v>
      </c>
    </row>
    <row r="269" ht="18" customHeight="1" spans="1:14">
      <c r="A269" s="234"/>
      <c r="B269" s="235" t="s">
        <v>3044</v>
      </c>
      <c r="C269" s="232">
        <v>3</v>
      </c>
      <c r="D269" s="232">
        <v>3</v>
      </c>
      <c r="E269" s="232">
        <v>3</v>
      </c>
      <c r="F269" s="232"/>
      <c r="G269" s="232"/>
      <c r="H269" s="232"/>
      <c r="I269" s="232"/>
      <c r="J269" s="232"/>
      <c r="K269" s="232"/>
      <c r="L269" s="232"/>
      <c r="M269" s="232"/>
      <c r="N269" s="226" t="s">
        <v>530</v>
      </c>
    </row>
    <row r="270" ht="18" customHeight="1" spans="1:14">
      <c r="A270" s="234"/>
      <c r="B270" s="235" t="s">
        <v>3045</v>
      </c>
      <c r="C270" s="232">
        <v>25</v>
      </c>
      <c r="D270" s="232">
        <v>25</v>
      </c>
      <c r="E270" s="232">
        <v>25</v>
      </c>
      <c r="F270" s="232"/>
      <c r="G270" s="232"/>
      <c r="H270" s="232"/>
      <c r="I270" s="232"/>
      <c r="J270" s="232"/>
      <c r="K270" s="232"/>
      <c r="L270" s="232"/>
      <c r="M270" s="232"/>
      <c r="N270" s="226" t="s">
        <v>530</v>
      </c>
    </row>
    <row r="271" s="208" customFormat="1" ht="18" customHeight="1" spans="1:14">
      <c r="A271" s="228" t="s">
        <v>1285</v>
      </c>
      <c r="B271" s="229" t="s">
        <v>606</v>
      </c>
      <c r="C271" s="225">
        <v>2839.5</v>
      </c>
      <c r="D271" s="225">
        <v>2839.5</v>
      </c>
      <c r="E271" s="225">
        <v>2839.5</v>
      </c>
      <c r="F271" s="225"/>
      <c r="G271" s="225"/>
      <c r="H271" s="225"/>
      <c r="I271" s="225"/>
      <c r="J271" s="225"/>
      <c r="K271" s="225"/>
      <c r="L271" s="225"/>
      <c r="M271" s="225"/>
      <c r="N271" s="226" t="s">
        <v>530</v>
      </c>
    </row>
    <row r="272" ht="18" customHeight="1" spans="1:14">
      <c r="A272" s="234"/>
      <c r="B272" s="235" t="s">
        <v>3046</v>
      </c>
      <c r="C272" s="232">
        <v>3</v>
      </c>
      <c r="D272" s="232">
        <v>3</v>
      </c>
      <c r="E272" s="232">
        <v>3</v>
      </c>
      <c r="F272" s="232"/>
      <c r="G272" s="232"/>
      <c r="H272" s="232"/>
      <c r="I272" s="232"/>
      <c r="J272" s="232"/>
      <c r="K272" s="232"/>
      <c r="L272" s="232"/>
      <c r="M272" s="232"/>
      <c r="N272" s="226" t="s">
        <v>530</v>
      </c>
    </row>
    <row r="273" ht="18" customHeight="1" spans="1:14">
      <c r="A273" s="234"/>
      <c r="B273" s="235" t="s">
        <v>3047</v>
      </c>
      <c r="C273" s="232">
        <v>20</v>
      </c>
      <c r="D273" s="232">
        <v>20</v>
      </c>
      <c r="E273" s="232">
        <v>20</v>
      </c>
      <c r="F273" s="232"/>
      <c r="G273" s="232"/>
      <c r="H273" s="232"/>
      <c r="I273" s="232"/>
      <c r="J273" s="232"/>
      <c r="K273" s="232"/>
      <c r="L273" s="232"/>
      <c r="M273" s="232"/>
      <c r="N273" s="226" t="s">
        <v>530</v>
      </c>
    </row>
    <row r="274" ht="18" customHeight="1" spans="1:14">
      <c r="A274" s="234"/>
      <c r="B274" s="235" t="s">
        <v>3048</v>
      </c>
      <c r="C274" s="232">
        <v>20</v>
      </c>
      <c r="D274" s="232">
        <v>20</v>
      </c>
      <c r="E274" s="232">
        <v>20</v>
      </c>
      <c r="F274" s="232"/>
      <c r="G274" s="232"/>
      <c r="H274" s="232"/>
      <c r="I274" s="232"/>
      <c r="J274" s="232"/>
      <c r="K274" s="232"/>
      <c r="L274" s="232"/>
      <c r="M274" s="232"/>
      <c r="N274" s="226" t="s">
        <v>530</v>
      </c>
    </row>
    <row r="275" ht="18" customHeight="1" spans="1:14">
      <c r="A275" s="234"/>
      <c r="B275" s="235" t="s">
        <v>3049</v>
      </c>
      <c r="C275" s="232">
        <v>2700</v>
      </c>
      <c r="D275" s="232">
        <v>2700</v>
      </c>
      <c r="E275" s="232">
        <v>2700</v>
      </c>
      <c r="F275" s="232"/>
      <c r="G275" s="232"/>
      <c r="H275" s="232"/>
      <c r="I275" s="232"/>
      <c r="J275" s="232"/>
      <c r="K275" s="232"/>
      <c r="L275" s="232"/>
      <c r="M275" s="232"/>
      <c r="N275" s="226" t="s">
        <v>530</v>
      </c>
    </row>
    <row r="276" ht="18" customHeight="1" spans="1:14">
      <c r="A276" s="234"/>
      <c r="B276" s="235" t="s">
        <v>3050</v>
      </c>
      <c r="C276" s="232">
        <v>1.5</v>
      </c>
      <c r="D276" s="232">
        <v>1.5</v>
      </c>
      <c r="E276" s="232">
        <v>1.5</v>
      </c>
      <c r="F276" s="232"/>
      <c r="G276" s="232"/>
      <c r="H276" s="232"/>
      <c r="I276" s="232"/>
      <c r="J276" s="232"/>
      <c r="K276" s="232"/>
      <c r="L276" s="232"/>
      <c r="M276" s="232"/>
      <c r="N276" s="226" t="s">
        <v>530</v>
      </c>
    </row>
    <row r="277" ht="18" customHeight="1" spans="1:14">
      <c r="A277" s="234"/>
      <c r="B277" s="235" t="s">
        <v>3051</v>
      </c>
      <c r="C277" s="232">
        <v>56</v>
      </c>
      <c r="D277" s="232">
        <v>56</v>
      </c>
      <c r="E277" s="232">
        <v>56</v>
      </c>
      <c r="F277" s="232"/>
      <c r="G277" s="232"/>
      <c r="H277" s="232"/>
      <c r="I277" s="232"/>
      <c r="J277" s="232"/>
      <c r="K277" s="232"/>
      <c r="L277" s="232"/>
      <c r="M277" s="232"/>
      <c r="N277" s="226" t="s">
        <v>530</v>
      </c>
    </row>
    <row r="278" ht="18" customHeight="1" spans="1:14">
      <c r="A278" s="234"/>
      <c r="B278" s="235" t="s">
        <v>3052</v>
      </c>
      <c r="C278" s="232">
        <v>6</v>
      </c>
      <c r="D278" s="232">
        <v>6</v>
      </c>
      <c r="E278" s="232">
        <v>6</v>
      </c>
      <c r="F278" s="232"/>
      <c r="G278" s="232"/>
      <c r="H278" s="232"/>
      <c r="I278" s="232"/>
      <c r="J278" s="232"/>
      <c r="K278" s="232"/>
      <c r="L278" s="232"/>
      <c r="M278" s="232"/>
      <c r="N278" s="226" t="s">
        <v>530</v>
      </c>
    </row>
    <row r="279" ht="18" customHeight="1" spans="1:14">
      <c r="A279" s="234"/>
      <c r="B279" s="235" t="s">
        <v>3053</v>
      </c>
      <c r="C279" s="232">
        <v>5</v>
      </c>
      <c r="D279" s="232">
        <v>5</v>
      </c>
      <c r="E279" s="232">
        <v>5</v>
      </c>
      <c r="F279" s="232"/>
      <c r="G279" s="232"/>
      <c r="H279" s="232"/>
      <c r="I279" s="232"/>
      <c r="J279" s="232"/>
      <c r="K279" s="232"/>
      <c r="L279" s="232"/>
      <c r="M279" s="232"/>
      <c r="N279" s="226" t="s">
        <v>530</v>
      </c>
    </row>
    <row r="280" ht="18" customHeight="1" spans="1:14">
      <c r="A280" s="234"/>
      <c r="B280" s="235" t="s">
        <v>3054</v>
      </c>
      <c r="C280" s="232">
        <v>25</v>
      </c>
      <c r="D280" s="232">
        <v>25</v>
      </c>
      <c r="E280" s="232">
        <v>25</v>
      </c>
      <c r="F280" s="232"/>
      <c r="G280" s="232"/>
      <c r="H280" s="232"/>
      <c r="I280" s="232"/>
      <c r="J280" s="232"/>
      <c r="K280" s="232"/>
      <c r="L280" s="232"/>
      <c r="M280" s="232"/>
      <c r="N280" s="226" t="s">
        <v>530</v>
      </c>
    </row>
    <row r="281" ht="18" customHeight="1" spans="1:14">
      <c r="A281" s="234"/>
      <c r="B281" s="235" t="s">
        <v>3055</v>
      </c>
      <c r="C281" s="232">
        <v>3</v>
      </c>
      <c r="D281" s="232">
        <v>3</v>
      </c>
      <c r="E281" s="232">
        <v>3</v>
      </c>
      <c r="F281" s="232"/>
      <c r="G281" s="232"/>
      <c r="H281" s="232"/>
      <c r="I281" s="232"/>
      <c r="J281" s="232"/>
      <c r="K281" s="232"/>
      <c r="L281" s="232"/>
      <c r="M281" s="232"/>
      <c r="N281" s="226" t="s">
        <v>530</v>
      </c>
    </row>
    <row r="282" s="208" customFormat="1" ht="18" customHeight="1" spans="1:14">
      <c r="A282" s="228" t="s">
        <v>1295</v>
      </c>
      <c r="B282" s="229" t="s">
        <v>607</v>
      </c>
      <c r="C282" s="225">
        <v>432</v>
      </c>
      <c r="D282" s="225">
        <v>432</v>
      </c>
      <c r="E282" s="225">
        <v>432</v>
      </c>
      <c r="F282" s="225"/>
      <c r="G282" s="225"/>
      <c r="H282" s="225"/>
      <c r="I282" s="225"/>
      <c r="J282" s="225"/>
      <c r="K282" s="225"/>
      <c r="L282" s="225"/>
      <c r="M282" s="225"/>
      <c r="N282" s="226" t="s">
        <v>530</v>
      </c>
    </row>
    <row r="283" ht="18" customHeight="1" spans="1:14">
      <c r="A283" s="234"/>
      <c r="B283" s="235" t="s">
        <v>3056</v>
      </c>
      <c r="C283" s="232">
        <v>4</v>
      </c>
      <c r="D283" s="232">
        <v>4</v>
      </c>
      <c r="E283" s="232">
        <v>4</v>
      </c>
      <c r="F283" s="232"/>
      <c r="G283" s="232"/>
      <c r="H283" s="232"/>
      <c r="I283" s="232"/>
      <c r="J283" s="232"/>
      <c r="K283" s="232"/>
      <c r="L283" s="232"/>
      <c r="M283" s="232"/>
      <c r="N283" s="226" t="s">
        <v>530</v>
      </c>
    </row>
    <row r="284" ht="18" customHeight="1" spans="1:14">
      <c r="A284" s="234"/>
      <c r="B284" s="235" t="s">
        <v>3057</v>
      </c>
      <c r="C284" s="232">
        <v>38.5</v>
      </c>
      <c r="D284" s="232">
        <v>38.5</v>
      </c>
      <c r="E284" s="232">
        <v>38.5</v>
      </c>
      <c r="F284" s="232"/>
      <c r="G284" s="232"/>
      <c r="H284" s="232"/>
      <c r="I284" s="232"/>
      <c r="J284" s="232"/>
      <c r="K284" s="232"/>
      <c r="L284" s="232"/>
      <c r="M284" s="232"/>
      <c r="N284" s="226" t="s">
        <v>530</v>
      </c>
    </row>
    <row r="285" ht="18" customHeight="1" spans="1:14">
      <c r="A285" s="234"/>
      <c r="B285" s="235" t="s">
        <v>3058</v>
      </c>
      <c r="C285" s="232">
        <v>4</v>
      </c>
      <c r="D285" s="232">
        <v>4</v>
      </c>
      <c r="E285" s="232">
        <v>4</v>
      </c>
      <c r="F285" s="232"/>
      <c r="G285" s="232"/>
      <c r="H285" s="232"/>
      <c r="I285" s="232"/>
      <c r="J285" s="232"/>
      <c r="K285" s="232"/>
      <c r="L285" s="232"/>
      <c r="M285" s="232"/>
      <c r="N285" s="226" t="s">
        <v>530</v>
      </c>
    </row>
    <row r="286" ht="18" customHeight="1" spans="1:14">
      <c r="A286" s="234"/>
      <c r="B286" s="235" t="s">
        <v>3059</v>
      </c>
      <c r="C286" s="232">
        <v>25</v>
      </c>
      <c r="D286" s="232">
        <v>25</v>
      </c>
      <c r="E286" s="232">
        <v>25</v>
      </c>
      <c r="F286" s="232"/>
      <c r="G286" s="232"/>
      <c r="H286" s="232"/>
      <c r="I286" s="232"/>
      <c r="J286" s="232"/>
      <c r="K286" s="232"/>
      <c r="L286" s="232"/>
      <c r="M286" s="232"/>
      <c r="N286" s="226" t="s">
        <v>530</v>
      </c>
    </row>
    <row r="287" ht="18" customHeight="1" spans="1:14">
      <c r="A287" s="234"/>
      <c r="B287" s="235" t="s">
        <v>3060</v>
      </c>
      <c r="C287" s="232">
        <v>160</v>
      </c>
      <c r="D287" s="232">
        <v>160</v>
      </c>
      <c r="E287" s="232">
        <v>160</v>
      </c>
      <c r="F287" s="232"/>
      <c r="G287" s="232"/>
      <c r="H287" s="232"/>
      <c r="I287" s="232"/>
      <c r="J287" s="232"/>
      <c r="K287" s="232"/>
      <c r="L287" s="232"/>
      <c r="M287" s="232"/>
      <c r="N287" s="226" t="s">
        <v>530</v>
      </c>
    </row>
    <row r="288" ht="18" customHeight="1" spans="1:14">
      <c r="A288" s="234"/>
      <c r="B288" s="235" t="s">
        <v>3061</v>
      </c>
      <c r="C288" s="232">
        <v>1.5</v>
      </c>
      <c r="D288" s="232">
        <v>1.5</v>
      </c>
      <c r="E288" s="232">
        <v>1.5</v>
      </c>
      <c r="F288" s="232"/>
      <c r="G288" s="232"/>
      <c r="H288" s="232"/>
      <c r="I288" s="232"/>
      <c r="J288" s="232"/>
      <c r="K288" s="232"/>
      <c r="L288" s="232"/>
      <c r="M288" s="232"/>
      <c r="N288" s="226" t="s">
        <v>530</v>
      </c>
    </row>
    <row r="289" ht="18" customHeight="1" spans="1:14">
      <c r="A289" s="234"/>
      <c r="B289" s="235" t="s">
        <v>3062</v>
      </c>
      <c r="C289" s="232">
        <v>7</v>
      </c>
      <c r="D289" s="232">
        <v>7</v>
      </c>
      <c r="E289" s="232">
        <v>7</v>
      </c>
      <c r="F289" s="232"/>
      <c r="G289" s="232"/>
      <c r="H289" s="232"/>
      <c r="I289" s="232"/>
      <c r="J289" s="232"/>
      <c r="K289" s="232"/>
      <c r="L289" s="232"/>
      <c r="M289" s="232"/>
      <c r="N289" s="226" t="s">
        <v>530</v>
      </c>
    </row>
    <row r="290" ht="18" customHeight="1" spans="1:14">
      <c r="A290" s="234"/>
      <c r="B290" s="235" t="s">
        <v>3063</v>
      </c>
      <c r="C290" s="232">
        <v>160</v>
      </c>
      <c r="D290" s="232">
        <v>160</v>
      </c>
      <c r="E290" s="232">
        <v>160</v>
      </c>
      <c r="F290" s="232"/>
      <c r="G290" s="232"/>
      <c r="H290" s="232"/>
      <c r="I290" s="232"/>
      <c r="J290" s="232"/>
      <c r="K290" s="232"/>
      <c r="L290" s="232"/>
      <c r="M290" s="232"/>
      <c r="N290" s="226" t="s">
        <v>530</v>
      </c>
    </row>
    <row r="291" ht="18" customHeight="1" spans="1:14">
      <c r="A291" s="234"/>
      <c r="B291" s="235" t="s">
        <v>3064</v>
      </c>
      <c r="C291" s="232">
        <v>5</v>
      </c>
      <c r="D291" s="232">
        <v>5</v>
      </c>
      <c r="E291" s="232">
        <v>5</v>
      </c>
      <c r="F291" s="232"/>
      <c r="G291" s="232"/>
      <c r="H291" s="232"/>
      <c r="I291" s="232"/>
      <c r="J291" s="232"/>
      <c r="K291" s="232"/>
      <c r="L291" s="232"/>
      <c r="M291" s="232"/>
      <c r="N291" s="226" t="s">
        <v>530</v>
      </c>
    </row>
    <row r="292" ht="18" customHeight="1" spans="1:14">
      <c r="A292" s="234"/>
      <c r="B292" s="235" t="s">
        <v>3065</v>
      </c>
      <c r="C292" s="232">
        <v>27</v>
      </c>
      <c r="D292" s="232">
        <v>27</v>
      </c>
      <c r="E292" s="232">
        <v>27</v>
      </c>
      <c r="F292" s="232"/>
      <c r="G292" s="232"/>
      <c r="H292" s="232"/>
      <c r="I292" s="232"/>
      <c r="J292" s="232"/>
      <c r="K292" s="232"/>
      <c r="L292" s="232"/>
      <c r="M292" s="232"/>
      <c r="N292" s="226" t="s">
        <v>530</v>
      </c>
    </row>
    <row r="293" s="208" customFormat="1" ht="18" customHeight="1" spans="1:14">
      <c r="A293" s="228" t="s">
        <v>1304</v>
      </c>
      <c r="B293" s="229" t="s">
        <v>608</v>
      </c>
      <c r="C293" s="225">
        <v>1563.169025</v>
      </c>
      <c r="D293" s="225">
        <v>1563.169025</v>
      </c>
      <c r="E293" s="225">
        <v>1563.169025</v>
      </c>
      <c r="F293" s="225"/>
      <c r="G293" s="225"/>
      <c r="H293" s="225"/>
      <c r="I293" s="225"/>
      <c r="J293" s="225"/>
      <c r="K293" s="225"/>
      <c r="L293" s="225"/>
      <c r="M293" s="225"/>
      <c r="N293" s="226" t="s">
        <v>530</v>
      </c>
    </row>
    <row r="294" ht="18" customHeight="1" spans="1:14">
      <c r="A294" s="234"/>
      <c r="B294" s="235" t="s">
        <v>3066</v>
      </c>
      <c r="C294" s="232">
        <v>4</v>
      </c>
      <c r="D294" s="232">
        <v>4</v>
      </c>
      <c r="E294" s="232">
        <v>4</v>
      </c>
      <c r="F294" s="232"/>
      <c r="G294" s="232"/>
      <c r="H294" s="232"/>
      <c r="I294" s="232"/>
      <c r="J294" s="232"/>
      <c r="K294" s="232"/>
      <c r="L294" s="232"/>
      <c r="M294" s="232"/>
      <c r="N294" s="226" t="s">
        <v>530</v>
      </c>
    </row>
    <row r="295" ht="18" customHeight="1" spans="1:14">
      <c r="A295" s="234"/>
      <c r="B295" s="235" t="s">
        <v>3067</v>
      </c>
      <c r="C295" s="232">
        <v>3</v>
      </c>
      <c r="D295" s="232">
        <v>3</v>
      </c>
      <c r="E295" s="232">
        <v>3</v>
      </c>
      <c r="F295" s="232"/>
      <c r="G295" s="232"/>
      <c r="H295" s="232"/>
      <c r="I295" s="232"/>
      <c r="J295" s="232"/>
      <c r="K295" s="232"/>
      <c r="L295" s="232"/>
      <c r="M295" s="232"/>
      <c r="N295" s="226" t="s">
        <v>530</v>
      </c>
    </row>
    <row r="296" ht="18" customHeight="1" spans="1:14">
      <c r="A296" s="234"/>
      <c r="B296" s="235" t="s">
        <v>3068</v>
      </c>
      <c r="C296" s="232">
        <v>25</v>
      </c>
      <c r="D296" s="232">
        <v>25</v>
      </c>
      <c r="E296" s="232">
        <v>25</v>
      </c>
      <c r="F296" s="232"/>
      <c r="G296" s="232"/>
      <c r="H296" s="232"/>
      <c r="I296" s="232"/>
      <c r="J296" s="232"/>
      <c r="K296" s="232"/>
      <c r="L296" s="232"/>
      <c r="M296" s="232"/>
      <c r="N296" s="226" t="s">
        <v>530</v>
      </c>
    </row>
    <row r="297" ht="18" customHeight="1" spans="1:14">
      <c r="A297" s="234"/>
      <c r="B297" s="235" t="s">
        <v>3069</v>
      </c>
      <c r="C297" s="232">
        <v>10</v>
      </c>
      <c r="D297" s="232">
        <v>10</v>
      </c>
      <c r="E297" s="232">
        <v>10</v>
      </c>
      <c r="F297" s="232"/>
      <c r="G297" s="232"/>
      <c r="H297" s="232"/>
      <c r="I297" s="232"/>
      <c r="J297" s="232"/>
      <c r="K297" s="232"/>
      <c r="L297" s="232"/>
      <c r="M297" s="232"/>
      <c r="N297" s="226" t="s">
        <v>530</v>
      </c>
    </row>
    <row r="298" ht="18" customHeight="1" spans="1:14">
      <c r="A298" s="234"/>
      <c r="B298" s="235" t="s">
        <v>3070</v>
      </c>
      <c r="C298" s="232">
        <v>21.169025</v>
      </c>
      <c r="D298" s="232">
        <v>21.169025</v>
      </c>
      <c r="E298" s="232">
        <v>21.169025</v>
      </c>
      <c r="F298" s="232"/>
      <c r="G298" s="232"/>
      <c r="H298" s="232"/>
      <c r="I298" s="232"/>
      <c r="J298" s="232"/>
      <c r="K298" s="232"/>
      <c r="L298" s="232"/>
      <c r="M298" s="232"/>
      <c r="N298" s="226" t="s">
        <v>530</v>
      </c>
    </row>
    <row r="299" ht="18" customHeight="1" spans="1:14">
      <c r="A299" s="234"/>
      <c r="B299" s="235" t="s">
        <v>3071</v>
      </c>
      <c r="C299" s="232">
        <v>1500</v>
      </c>
      <c r="D299" s="232">
        <v>1500</v>
      </c>
      <c r="E299" s="232">
        <v>1500</v>
      </c>
      <c r="F299" s="232"/>
      <c r="G299" s="232"/>
      <c r="H299" s="232"/>
      <c r="I299" s="232"/>
      <c r="J299" s="232"/>
      <c r="K299" s="232"/>
      <c r="L299" s="232"/>
      <c r="M299" s="232"/>
      <c r="N299" s="226" t="s">
        <v>530</v>
      </c>
    </row>
    <row r="300" s="208" customFormat="1" ht="18" customHeight="1" spans="1:14">
      <c r="A300" s="228" t="s">
        <v>1313</v>
      </c>
      <c r="B300" s="229" t="s">
        <v>609</v>
      </c>
      <c r="C300" s="225">
        <v>54</v>
      </c>
      <c r="D300" s="225">
        <v>54</v>
      </c>
      <c r="E300" s="225">
        <v>54</v>
      </c>
      <c r="F300" s="225"/>
      <c r="G300" s="225"/>
      <c r="H300" s="225"/>
      <c r="I300" s="225"/>
      <c r="J300" s="225"/>
      <c r="K300" s="225"/>
      <c r="L300" s="225"/>
      <c r="M300" s="225"/>
      <c r="N300" s="226" t="s">
        <v>530</v>
      </c>
    </row>
    <row r="301" ht="18" customHeight="1" spans="1:14">
      <c r="A301" s="234"/>
      <c r="B301" s="235" t="s">
        <v>3072</v>
      </c>
      <c r="C301" s="232">
        <v>19</v>
      </c>
      <c r="D301" s="232">
        <v>19</v>
      </c>
      <c r="E301" s="232">
        <v>19</v>
      </c>
      <c r="F301" s="232"/>
      <c r="G301" s="232"/>
      <c r="H301" s="232"/>
      <c r="I301" s="232"/>
      <c r="J301" s="232"/>
      <c r="K301" s="232"/>
      <c r="L301" s="232"/>
      <c r="M301" s="232"/>
      <c r="N301" s="226" t="s">
        <v>530</v>
      </c>
    </row>
    <row r="302" ht="18" customHeight="1" spans="1:14">
      <c r="A302" s="234"/>
      <c r="B302" s="235" t="s">
        <v>3073</v>
      </c>
      <c r="C302" s="232">
        <v>8</v>
      </c>
      <c r="D302" s="232">
        <v>8</v>
      </c>
      <c r="E302" s="232">
        <v>8</v>
      </c>
      <c r="F302" s="232"/>
      <c r="G302" s="232"/>
      <c r="H302" s="232"/>
      <c r="I302" s="232"/>
      <c r="J302" s="232"/>
      <c r="K302" s="232"/>
      <c r="L302" s="232"/>
      <c r="M302" s="232"/>
      <c r="N302" s="226" t="s">
        <v>530</v>
      </c>
    </row>
    <row r="303" ht="18" customHeight="1" spans="1:14">
      <c r="A303" s="234"/>
      <c r="B303" s="235" t="s">
        <v>3074</v>
      </c>
      <c r="C303" s="232">
        <v>4</v>
      </c>
      <c r="D303" s="232">
        <v>4</v>
      </c>
      <c r="E303" s="232">
        <v>4</v>
      </c>
      <c r="F303" s="232"/>
      <c r="G303" s="232"/>
      <c r="H303" s="232"/>
      <c r="I303" s="232"/>
      <c r="J303" s="232"/>
      <c r="K303" s="232"/>
      <c r="L303" s="232"/>
      <c r="M303" s="232"/>
      <c r="N303" s="226" t="s">
        <v>530</v>
      </c>
    </row>
    <row r="304" ht="18" customHeight="1" spans="1:14">
      <c r="A304" s="234"/>
      <c r="B304" s="235" t="s">
        <v>3075</v>
      </c>
      <c r="C304" s="232">
        <v>9</v>
      </c>
      <c r="D304" s="232">
        <v>9</v>
      </c>
      <c r="E304" s="232">
        <v>9</v>
      </c>
      <c r="F304" s="232"/>
      <c r="G304" s="232"/>
      <c r="H304" s="232"/>
      <c r="I304" s="232"/>
      <c r="J304" s="232"/>
      <c r="K304" s="232"/>
      <c r="L304" s="232"/>
      <c r="M304" s="232"/>
      <c r="N304" s="226" t="s">
        <v>530</v>
      </c>
    </row>
    <row r="305" ht="18" customHeight="1" spans="1:14">
      <c r="A305" s="234"/>
      <c r="B305" s="235" t="s">
        <v>3076</v>
      </c>
      <c r="C305" s="232">
        <v>14</v>
      </c>
      <c r="D305" s="232">
        <v>14</v>
      </c>
      <c r="E305" s="232">
        <v>14</v>
      </c>
      <c r="F305" s="232"/>
      <c r="G305" s="232"/>
      <c r="H305" s="232"/>
      <c r="I305" s="232"/>
      <c r="J305" s="232"/>
      <c r="K305" s="232"/>
      <c r="L305" s="232"/>
      <c r="M305" s="232"/>
      <c r="N305" s="226" t="s">
        <v>530</v>
      </c>
    </row>
    <row r="306" s="208" customFormat="1" ht="18" customHeight="1" spans="1:14">
      <c r="A306" s="228" t="s">
        <v>1324</v>
      </c>
      <c r="B306" s="229" t="s">
        <v>610</v>
      </c>
      <c r="C306" s="225">
        <v>312</v>
      </c>
      <c r="D306" s="225">
        <v>312</v>
      </c>
      <c r="E306" s="225">
        <v>312</v>
      </c>
      <c r="F306" s="225"/>
      <c r="G306" s="225"/>
      <c r="H306" s="225"/>
      <c r="I306" s="225"/>
      <c r="J306" s="225"/>
      <c r="K306" s="225"/>
      <c r="L306" s="225"/>
      <c r="M306" s="225"/>
      <c r="N306" s="226" t="s">
        <v>530</v>
      </c>
    </row>
    <row r="307" ht="18" customHeight="1" spans="1:14">
      <c r="A307" s="234"/>
      <c r="B307" s="235" t="s">
        <v>3077</v>
      </c>
      <c r="C307" s="232">
        <v>23</v>
      </c>
      <c r="D307" s="232">
        <v>23</v>
      </c>
      <c r="E307" s="232">
        <v>23</v>
      </c>
      <c r="F307" s="232"/>
      <c r="G307" s="232"/>
      <c r="H307" s="232"/>
      <c r="I307" s="232"/>
      <c r="J307" s="232"/>
      <c r="K307" s="232"/>
      <c r="L307" s="232"/>
      <c r="M307" s="232"/>
      <c r="N307" s="226" t="s">
        <v>530</v>
      </c>
    </row>
    <row r="308" ht="18" customHeight="1" spans="1:14">
      <c r="A308" s="234"/>
      <c r="B308" s="235" t="s">
        <v>3078</v>
      </c>
      <c r="C308" s="232">
        <v>280</v>
      </c>
      <c r="D308" s="232">
        <v>280</v>
      </c>
      <c r="E308" s="232">
        <v>280</v>
      </c>
      <c r="F308" s="232"/>
      <c r="G308" s="232"/>
      <c r="H308" s="232"/>
      <c r="I308" s="232"/>
      <c r="J308" s="232"/>
      <c r="K308" s="232"/>
      <c r="L308" s="232"/>
      <c r="M308" s="232"/>
      <c r="N308" s="226" t="s">
        <v>530</v>
      </c>
    </row>
    <row r="309" ht="18" customHeight="1" spans="1:14">
      <c r="A309" s="234"/>
      <c r="B309" s="235" t="s">
        <v>3079</v>
      </c>
      <c r="C309" s="232">
        <v>9</v>
      </c>
      <c r="D309" s="232">
        <v>9</v>
      </c>
      <c r="E309" s="232">
        <v>9</v>
      </c>
      <c r="F309" s="232"/>
      <c r="G309" s="232"/>
      <c r="H309" s="232"/>
      <c r="I309" s="232"/>
      <c r="J309" s="232"/>
      <c r="K309" s="232"/>
      <c r="L309" s="232"/>
      <c r="M309" s="232"/>
      <c r="N309" s="226" t="s">
        <v>530</v>
      </c>
    </row>
    <row r="310" s="208" customFormat="1" ht="18" customHeight="1" spans="1:14">
      <c r="A310" s="228" t="s">
        <v>1332</v>
      </c>
      <c r="B310" s="229" t="s">
        <v>611</v>
      </c>
      <c r="C310" s="225">
        <v>1221.68</v>
      </c>
      <c r="D310" s="225">
        <v>1221.68</v>
      </c>
      <c r="E310" s="225">
        <v>1221.68</v>
      </c>
      <c r="F310" s="225"/>
      <c r="G310" s="225"/>
      <c r="H310" s="225"/>
      <c r="I310" s="225"/>
      <c r="J310" s="225"/>
      <c r="K310" s="225"/>
      <c r="L310" s="225"/>
      <c r="M310" s="225"/>
      <c r="N310" s="226" t="s">
        <v>530</v>
      </c>
    </row>
    <row r="311" ht="18" customHeight="1" spans="1:14">
      <c r="A311" s="234"/>
      <c r="B311" s="235" t="s">
        <v>3080</v>
      </c>
      <c r="C311" s="232">
        <v>4</v>
      </c>
      <c r="D311" s="232">
        <v>4</v>
      </c>
      <c r="E311" s="232">
        <v>4</v>
      </c>
      <c r="F311" s="232"/>
      <c r="G311" s="232"/>
      <c r="H311" s="232"/>
      <c r="I311" s="232"/>
      <c r="J311" s="232"/>
      <c r="K311" s="232"/>
      <c r="L311" s="232"/>
      <c r="M311" s="232"/>
      <c r="N311" s="226" t="s">
        <v>530</v>
      </c>
    </row>
    <row r="312" ht="18" customHeight="1" spans="1:14">
      <c r="A312" s="234"/>
      <c r="B312" s="235" t="s">
        <v>3081</v>
      </c>
      <c r="C312" s="232">
        <v>31.68</v>
      </c>
      <c r="D312" s="232">
        <v>31.68</v>
      </c>
      <c r="E312" s="232">
        <v>31.68</v>
      </c>
      <c r="F312" s="232"/>
      <c r="G312" s="232"/>
      <c r="H312" s="232"/>
      <c r="I312" s="232"/>
      <c r="J312" s="232"/>
      <c r="K312" s="232"/>
      <c r="L312" s="232"/>
      <c r="M312" s="232"/>
      <c r="N312" s="226" t="s">
        <v>530</v>
      </c>
    </row>
    <row r="313" ht="18" customHeight="1" spans="1:14">
      <c r="A313" s="234"/>
      <c r="B313" s="235" t="s">
        <v>3082</v>
      </c>
      <c r="C313" s="232">
        <v>23.5</v>
      </c>
      <c r="D313" s="232">
        <v>23.5</v>
      </c>
      <c r="E313" s="232">
        <v>23.5</v>
      </c>
      <c r="F313" s="232"/>
      <c r="G313" s="232"/>
      <c r="H313" s="232"/>
      <c r="I313" s="232"/>
      <c r="J313" s="232"/>
      <c r="K313" s="232"/>
      <c r="L313" s="232"/>
      <c r="M313" s="232"/>
      <c r="N313" s="226" t="s">
        <v>530</v>
      </c>
    </row>
    <row r="314" ht="18" customHeight="1" spans="1:14">
      <c r="A314" s="234"/>
      <c r="B314" s="235" t="s">
        <v>3083</v>
      </c>
      <c r="C314" s="232">
        <v>25</v>
      </c>
      <c r="D314" s="232">
        <v>25</v>
      </c>
      <c r="E314" s="232">
        <v>25</v>
      </c>
      <c r="F314" s="232"/>
      <c r="G314" s="232"/>
      <c r="H314" s="232"/>
      <c r="I314" s="232"/>
      <c r="J314" s="232"/>
      <c r="K314" s="232"/>
      <c r="L314" s="232"/>
      <c r="M314" s="232"/>
      <c r="N314" s="226" t="s">
        <v>530</v>
      </c>
    </row>
    <row r="315" ht="18" customHeight="1" spans="1:14">
      <c r="A315" s="234"/>
      <c r="B315" s="235" t="s">
        <v>3084</v>
      </c>
      <c r="C315" s="232">
        <v>280</v>
      </c>
      <c r="D315" s="232">
        <v>280</v>
      </c>
      <c r="E315" s="232">
        <v>280</v>
      </c>
      <c r="F315" s="232"/>
      <c r="G315" s="232"/>
      <c r="H315" s="232"/>
      <c r="I315" s="232"/>
      <c r="J315" s="232"/>
      <c r="K315" s="232"/>
      <c r="L315" s="232"/>
      <c r="M315" s="232"/>
      <c r="N315" s="226" t="s">
        <v>530</v>
      </c>
    </row>
    <row r="316" ht="18" customHeight="1" spans="1:14">
      <c r="A316" s="234"/>
      <c r="B316" s="235" t="s">
        <v>3085</v>
      </c>
      <c r="C316" s="232">
        <v>70</v>
      </c>
      <c r="D316" s="232">
        <v>70</v>
      </c>
      <c r="E316" s="232">
        <v>70</v>
      </c>
      <c r="F316" s="232"/>
      <c r="G316" s="232"/>
      <c r="H316" s="232"/>
      <c r="I316" s="232"/>
      <c r="J316" s="232"/>
      <c r="K316" s="232"/>
      <c r="L316" s="232"/>
      <c r="M316" s="232"/>
      <c r="N316" s="226" t="s">
        <v>530</v>
      </c>
    </row>
    <row r="317" ht="18" customHeight="1" spans="1:14">
      <c r="A317" s="234"/>
      <c r="B317" s="235" t="s">
        <v>3086</v>
      </c>
      <c r="C317" s="232">
        <v>19.5</v>
      </c>
      <c r="D317" s="232">
        <v>19.5</v>
      </c>
      <c r="E317" s="232">
        <v>19.5</v>
      </c>
      <c r="F317" s="232"/>
      <c r="G317" s="232"/>
      <c r="H317" s="232"/>
      <c r="I317" s="232"/>
      <c r="J317" s="232"/>
      <c r="K317" s="232"/>
      <c r="L317" s="232"/>
      <c r="M317" s="232"/>
      <c r="N317" s="226" t="s">
        <v>530</v>
      </c>
    </row>
    <row r="318" ht="18" customHeight="1" spans="1:14">
      <c r="A318" s="234"/>
      <c r="B318" s="235" t="s">
        <v>3087</v>
      </c>
      <c r="C318" s="232">
        <v>43</v>
      </c>
      <c r="D318" s="232">
        <v>43</v>
      </c>
      <c r="E318" s="232">
        <v>43</v>
      </c>
      <c r="F318" s="232"/>
      <c r="G318" s="232"/>
      <c r="H318" s="232"/>
      <c r="I318" s="232"/>
      <c r="J318" s="232"/>
      <c r="K318" s="232"/>
      <c r="L318" s="232"/>
      <c r="M318" s="232"/>
      <c r="N318" s="226" t="s">
        <v>530</v>
      </c>
    </row>
    <row r="319" ht="18" customHeight="1" spans="1:14">
      <c r="A319" s="234"/>
      <c r="B319" s="235" t="s">
        <v>3088</v>
      </c>
      <c r="C319" s="232">
        <v>100</v>
      </c>
      <c r="D319" s="232">
        <v>100</v>
      </c>
      <c r="E319" s="232">
        <v>100</v>
      </c>
      <c r="F319" s="232"/>
      <c r="G319" s="232"/>
      <c r="H319" s="232"/>
      <c r="I319" s="232"/>
      <c r="J319" s="232"/>
      <c r="K319" s="232"/>
      <c r="L319" s="232"/>
      <c r="M319" s="232"/>
      <c r="N319" s="226" t="s">
        <v>530</v>
      </c>
    </row>
    <row r="320" ht="18" customHeight="1" spans="1:14">
      <c r="A320" s="234"/>
      <c r="B320" s="235" t="s">
        <v>3089</v>
      </c>
      <c r="C320" s="232">
        <v>3</v>
      </c>
      <c r="D320" s="232">
        <v>3</v>
      </c>
      <c r="E320" s="232">
        <v>3</v>
      </c>
      <c r="F320" s="232"/>
      <c r="G320" s="232"/>
      <c r="H320" s="232"/>
      <c r="I320" s="232"/>
      <c r="J320" s="232"/>
      <c r="K320" s="232"/>
      <c r="L320" s="232"/>
      <c r="M320" s="232"/>
      <c r="N320" s="226" t="s">
        <v>530</v>
      </c>
    </row>
    <row r="321" ht="18" customHeight="1" spans="1:14">
      <c r="A321" s="234"/>
      <c r="B321" s="235" t="s">
        <v>3090</v>
      </c>
      <c r="C321" s="232">
        <v>260</v>
      </c>
      <c r="D321" s="232">
        <v>260</v>
      </c>
      <c r="E321" s="232">
        <v>260</v>
      </c>
      <c r="F321" s="232"/>
      <c r="G321" s="232"/>
      <c r="H321" s="232"/>
      <c r="I321" s="232"/>
      <c r="J321" s="232"/>
      <c r="K321" s="232"/>
      <c r="L321" s="232"/>
      <c r="M321" s="232"/>
      <c r="N321" s="226" t="s">
        <v>530</v>
      </c>
    </row>
    <row r="322" ht="18" customHeight="1" spans="1:14">
      <c r="A322" s="234"/>
      <c r="B322" s="235" t="s">
        <v>3091</v>
      </c>
      <c r="C322" s="232">
        <v>10</v>
      </c>
      <c r="D322" s="232">
        <v>10</v>
      </c>
      <c r="E322" s="232">
        <v>10</v>
      </c>
      <c r="F322" s="232"/>
      <c r="G322" s="232"/>
      <c r="H322" s="232"/>
      <c r="I322" s="232"/>
      <c r="J322" s="232"/>
      <c r="K322" s="232"/>
      <c r="L322" s="232"/>
      <c r="M322" s="232"/>
      <c r="N322" s="226" t="s">
        <v>530</v>
      </c>
    </row>
    <row r="323" ht="18" customHeight="1" spans="1:14">
      <c r="A323" s="234"/>
      <c r="B323" s="235" t="s">
        <v>3092</v>
      </c>
      <c r="C323" s="232">
        <v>30</v>
      </c>
      <c r="D323" s="232">
        <v>30</v>
      </c>
      <c r="E323" s="232">
        <v>30</v>
      </c>
      <c r="F323" s="232"/>
      <c r="G323" s="232"/>
      <c r="H323" s="232"/>
      <c r="I323" s="232"/>
      <c r="J323" s="232"/>
      <c r="K323" s="232"/>
      <c r="L323" s="232"/>
      <c r="M323" s="232"/>
      <c r="N323" s="226" t="s">
        <v>530</v>
      </c>
    </row>
    <row r="324" ht="18" customHeight="1" spans="1:14">
      <c r="A324" s="234"/>
      <c r="B324" s="235" t="s">
        <v>3093</v>
      </c>
      <c r="C324" s="232">
        <v>50</v>
      </c>
      <c r="D324" s="232">
        <v>50</v>
      </c>
      <c r="E324" s="232">
        <v>50</v>
      </c>
      <c r="F324" s="232"/>
      <c r="G324" s="232"/>
      <c r="H324" s="232"/>
      <c r="I324" s="232"/>
      <c r="J324" s="232"/>
      <c r="K324" s="232"/>
      <c r="L324" s="232"/>
      <c r="M324" s="232"/>
      <c r="N324" s="226" t="s">
        <v>530</v>
      </c>
    </row>
    <row r="325" ht="18" customHeight="1" spans="1:14">
      <c r="A325" s="234"/>
      <c r="B325" s="235" t="s">
        <v>3094</v>
      </c>
      <c r="C325" s="232">
        <v>75</v>
      </c>
      <c r="D325" s="232">
        <v>75</v>
      </c>
      <c r="E325" s="232">
        <v>75</v>
      </c>
      <c r="F325" s="232"/>
      <c r="G325" s="232"/>
      <c r="H325" s="232"/>
      <c r="I325" s="232"/>
      <c r="J325" s="232"/>
      <c r="K325" s="232"/>
      <c r="L325" s="232"/>
      <c r="M325" s="232"/>
      <c r="N325" s="226" t="s">
        <v>530</v>
      </c>
    </row>
    <row r="326" ht="18" customHeight="1" spans="1:14">
      <c r="A326" s="234"/>
      <c r="B326" s="235" t="s">
        <v>3095</v>
      </c>
      <c r="C326" s="232">
        <v>9</v>
      </c>
      <c r="D326" s="232">
        <v>9</v>
      </c>
      <c r="E326" s="232">
        <v>9</v>
      </c>
      <c r="F326" s="232"/>
      <c r="G326" s="232"/>
      <c r="H326" s="232"/>
      <c r="I326" s="232"/>
      <c r="J326" s="232"/>
      <c r="K326" s="232"/>
      <c r="L326" s="232"/>
      <c r="M326" s="232"/>
      <c r="N326" s="226" t="s">
        <v>530</v>
      </c>
    </row>
    <row r="327" ht="18" customHeight="1" spans="1:14">
      <c r="A327" s="234"/>
      <c r="B327" s="235" t="s">
        <v>3096</v>
      </c>
      <c r="C327" s="232">
        <v>8</v>
      </c>
      <c r="D327" s="232">
        <v>8</v>
      </c>
      <c r="E327" s="232">
        <v>8</v>
      </c>
      <c r="F327" s="232"/>
      <c r="G327" s="232"/>
      <c r="H327" s="232"/>
      <c r="I327" s="232"/>
      <c r="J327" s="232"/>
      <c r="K327" s="232"/>
      <c r="L327" s="232"/>
      <c r="M327" s="232"/>
      <c r="N327" s="226" t="s">
        <v>530</v>
      </c>
    </row>
    <row r="328" ht="18" customHeight="1" spans="1:14">
      <c r="A328" s="234"/>
      <c r="B328" s="235" t="s">
        <v>3097</v>
      </c>
      <c r="C328" s="232">
        <v>180</v>
      </c>
      <c r="D328" s="232">
        <v>180</v>
      </c>
      <c r="E328" s="232">
        <v>180</v>
      </c>
      <c r="F328" s="232"/>
      <c r="G328" s="232"/>
      <c r="H328" s="232"/>
      <c r="I328" s="232"/>
      <c r="J328" s="232"/>
      <c r="K328" s="232"/>
      <c r="L328" s="232"/>
      <c r="M328" s="232"/>
      <c r="N328" s="226" t="s">
        <v>530</v>
      </c>
    </row>
    <row r="329" s="208" customFormat="1" ht="18" customHeight="1" spans="1:14">
      <c r="A329" s="228" t="s">
        <v>1344</v>
      </c>
      <c r="B329" s="229" t="s">
        <v>612</v>
      </c>
      <c r="C329" s="225">
        <v>2003</v>
      </c>
      <c r="D329" s="225">
        <v>1095.4</v>
      </c>
      <c r="E329" s="225">
        <v>1095.4</v>
      </c>
      <c r="F329" s="225"/>
      <c r="G329" s="225"/>
      <c r="H329" s="225">
        <v>907.6</v>
      </c>
      <c r="I329" s="225">
        <v>907.6</v>
      </c>
      <c r="J329" s="225"/>
      <c r="K329" s="225"/>
      <c r="L329" s="225"/>
      <c r="M329" s="225"/>
      <c r="N329" s="226" t="s">
        <v>530</v>
      </c>
    </row>
    <row r="330" ht="18" customHeight="1" spans="1:14">
      <c r="A330" s="234"/>
      <c r="B330" s="235" t="s">
        <v>3098</v>
      </c>
      <c r="C330" s="232">
        <v>500</v>
      </c>
      <c r="D330" s="232">
        <v>92.4</v>
      </c>
      <c r="E330" s="232">
        <v>92.4</v>
      </c>
      <c r="F330" s="232"/>
      <c r="G330" s="232"/>
      <c r="H330" s="232">
        <v>407.6</v>
      </c>
      <c r="I330" s="232">
        <v>407.6</v>
      </c>
      <c r="J330" s="232"/>
      <c r="K330" s="232"/>
      <c r="L330" s="232"/>
      <c r="M330" s="232"/>
      <c r="N330" s="226" t="s">
        <v>530</v>
      </c>
    </row>
    <row r="331" ht="18" customHeight="1" spans="1:14">
      <c r="A331" s="234"/>
      <c r="B331" s="235" t="s">
        <v>3099</v>
      </c>
      <c r="C331" s="232">
        <v>500</v>
      </c>
      <c r="D331" s="232">
        <v>300</v>
      </c>
      <c r="E331" s="232">
        <v>300</v>
      </c>
      <c r="F331" s="232"/>
      <c r="G331" s="232"/>
      <c r="H331" s="232">
        <v>200</v>
      </c>
      <c r="I331" s="232">
        <v>200</v>
      </c>
      <c r="J331" s="232"/>
      <c r="K331" s="232"/>
      <c r="L331" s="232"/>
      <c r="M331" s="232"/>
      <c r="N331" s="226" t="s">
        <v>530</v>
      </c>
    </row>
    <row r="332" ht="18" customHeight="1" spans="1:14">
      <c r="A332" s="234"/>
      <c r="B332" s="235" t="s">
        <v>3100</v>
      </c>
      <c r="C332" s="232">
        <v>3</v>
      </c>
      <c r="D332" s="232">
        <v>3</v>
      </c>
      <c r="E332" s="232">
        <v>3</v>
      </c>
      <c r="F332" s="232"/>
      <c r="G332" s="232"/>
      <c r="H332" s="232"/>
      <c r="I332" s="232"/>
      <c r="J332" s="232"/>
      <c r="K332" s="232"/>
      <c r="L332" s="232"/>
      <c r="M332" s="232"/>
      <c r="N332" s="226" t="s">
        <v>530</v>
      </c>
    </row>
    <row r="333" ht="18" customHeight="1" spans="1:14">
      <c r="A333" s="234"/>
      <c r="B333" s="235" t="s">
        <v>3101</v>
      </c>
      <c r="C333" s="232">
        <v>1000</v>
      </c>
      <c r="D333" s="232">
        <v>700</v>
      </c>
      <c r="E333" s="232">
        <v>700</v>
      </c>
      <c r="F333" s="232"/>
      <c r="G333" s="232"/>
      <c r="H333" s="232">
        <v>300</v>
      </c>
      <c r="I333" s="232">
        <v>300</v>
      </c>
      <c r="J333" s="232"/>
      <c r="K333" s="232"/>
      <c r="L333" s="232"/>
      <c r="M333" s="232"/>
      <c r="N333" s="226" t="s">
        <v>530</v>
      </c>
    </row>
    <row r="334" s="208" customFormat="1" ht="18" customHeight="1" spans="1:14">
      <c r="A334" s="228" t="s">
        <v>1351</v>
      </c>
      <c r="B334" s="229" t="s">
        <v>613</v>
      </c>
      <c r="C334" s="225">
        <v>225</v>
      </c>
      <c r="D334" s="225">
        <v>225</v>
      </c>
      <c r="E334" s="225">
        <v>225</v>
      </c>
      <c r="F334" s="225"/>
      <c r="G334" s="225"/>
      <c r="H334" s="225"/>
      <c r="I334" s="225"/>
      <c r="J334" s="225"/>
      <c r="K334" s="225"/>
      <c r="L334" s="225"/>
      <c r="M334" s="225"/>
      <c r="N334" s="226" t="s">
        <v>530</v>
      </c>
    </row>
    <row r="335" ht="18" customHeight="1" spans="1:14">
      <c r="A335" s="234"/>
      <c r="B335" s="235" t="s">
        <v>3102</v>
      </c>
      <c r="C335" s="232">
        <v>25</v>
      </c>
      <c r="D335" s="232">
        <v>25</v>
      </c>
      <c r="E335" s="232">
        <v>25</v>
      </c>
      <c r="F335" s="232"/>
      <c r="G335" s="232"/>
      <c r="H335" s="232"/>
      <c r="I335" s="232"/>
      <c r="J335" s="232"/>
      <c r="K335" s="232"/>
      <c r="L335" s="232"/>
      <c r="M335" s="232"/>
      <c r="N335" s="226" t="s">
        <v>530</v>
      </c>
    </row>
    <row r="336" ht="18" customHeight="1" spans="1:14">
      <c r="A336" s="234"/>
      <c r="B336" s="235" t="s">
        <v>3103</v>
      </c>
      <c r="C336" s="232">
        <v>200</v>
      </c>
      <c r="D336" s="232">
        <v>200</v>
      </c>
      <c r="E336" s="232">
        <v>200</v>
      </c>
      <c r="F336" s="232"/>
      <c r="G336" s="232"/>
      <c r="H336" s="232"/>
      <c r="I336" s="232"/>
      <c r="J336" s="236"/>
      <c r="K336" s="236"/>
      <c r="L336" s="236"/>
      <c r="M336" s="236"/>
      <c r="N336" s="226" t="s">
        <v>530</v>
      </c>
    </row>
    <row r="337" s="208" customFormat="1" ht="18" customHeight="1" spans="1:14">
      <c r="A337" s="228" t="s">
        <v>1363</v>
      </c>
      <c r="B337" s="229" t="s">
        <v>614</v>
      </c>
      <c r="C337" s="225">
        <v>673</v>
      </c>
      <c r="D337" s="225">
        <v>673</v>
      </c>
      <c r="E337" s="225">
        <v>673</v>
      </c>
      <c r="F337" s="225"/>
      <c r="G337" s="225"/>
      <c r="H337" s="225"/>
      <c r="I337" s="225"/>
      <c r="J337" s="225"/>
      <c r="K337" s="225"/>
      <c r="L337" s="225"/>
      <c r="M337" s="225"/>
      <c r="N337" s="226" t="s">
        <v>530</v>
      </c>
    </row>
    <row r="338" ht="18" customHeight="1" spans="1:14">
      <c r="A338" s="234"/>
      <c r="B338" s="235" t="s">
        <v>3104</v>
      </c>
      <c r="C338" s="232">
        <v>12</v>
      </c>
      <c r="D338" s="232">
        <v>12</v>
      </c>
      <c r="E338" s="232">
        <v>12</v>
      </c>
      <c r="F338" s="232"/>
      <c r="G338" s="232"/>
      <c r="H338" s="232"/>
      <c r="I338" s="232"/>
      <c r="J338" s="232"/>
      <c r="K338" s="232"/>
      <c r="L338" s="232"/>
      <c r="M338" s="232"/>
      <c r="N338" s="226" t="s">
        <v>530</v>
      </c>
    </row>
    <row r="339" ht="18" customHeight="1" spans="1:14">
      <c r="A339" s="234"/>
      <c r="B339" s="235" t="s">
        <v>3105</v>
      </c>
      <c r="C339" s="232">
        <v>52</v>
      </c>
      <c r="D339" s="232">
        <v>52</v>
      </c>
      <c r="E339" s="232">
        <v>52</v>
      </c>
      <c r="F339" s="232"/>
      <c r="G339" s="232"/>
      <c r="H339" s="232"/>
      <c r="I339" s="232"/>
      <c r="J339" s="232"/>
      <c r="K339" s="232"/>
      <c r="L339" s="232"/>
      <c r="M339" s="232"/>
      <c r="N339" s="226" t="s">
        <v>530</v>
      </c>
    </row>
    <row r="340" ht="18" customHeight="1" spans="1:14">
      <c r="A340" s="234"/>
      <c r="B340" s="235" t="s">
        <v>3106</v>
      </c>
      <c r="C340" s="232">
        <v>200</v>
      </c>
      <c r="D340" s="232">
        <v>200</v>
      </c>
      <c r="E340" s="232">
        <v>200</v>
      </c>
      <c r="F340" s="232"/>
      <c r="G340" s="232"/>
      <c r="H340" s="232"/>
      <c r="I340" s="232"/>
      <c r="J340" s="232"/>
      <c r="K340" s="232"/>
      <c r="L340" s="232"/>
      <c r="M340" s="232"/>
      <c r="N340" s="226" t="s">
        <v>530</v>
      </c>
    </row>
    <row r="341" ht="18" customHeight="1" spans="1:14">
      <c r="A341" s="234"/>
      <c r="B341" s="235" t="s">
        <v>3107</v>
      </c>
      <c r="C341" s="232">
        <v>6</v>
      </c>
      <c r="D341" s="232">
        <v>6</v>
      </c>
      <c r="E341" s="232">
        <v>6</v>
      </c>
      <c r="F341" s="232"/>
      <c r="G341" s="232"/>
      <c r="H341" s="232"/>
      <c r="I341" s="232"/>
      <c r="J341" s="232"/>
      <c r="K341" s="232"/>
      <c r="L341" s="232"/>
      <c r="M341" s="232"/>
      <c r="N341" s="226" t="s">
        <v>530</v>
      </c>
    </row>
    <row r="342" ht="18" customHeight="1" spans="1:14">
      <c r="A342" s="234"/>
      <c r="B342" s="235" t="s">
        <v>3108</v>
      </c>
      <c r="C342" s="232">
        <v>310</v>
      </c>
      <c r="D342" s="232">
        <v>310</v>
      </c>
      <c r="E342" s="232">
        <v>310</v>
      </c>
      <c r="F342" s="232"/>
      <c r="G342" s="232"/>
      <c r="H342" s="232"/>
      <c r="I342" s="232"/>
      <c r="J342" s="232"/>
      <c r="K342" s="232"/>
      <c r="L342" s="232"/>
      <c r="M342" s="232"/>
      <c r="N342" s="226" t="s">
        <v>530</v>
      </c>
    </row>
    <row r="343" ht="18" customHeight="1" spans="1:14">
      <c r="A343" s="234"/>
      <c r="B343" s="235" t="s">
        <v>3109</v>
      </c>
      <c r="C343" s="232">
        <v>85</v>
      </c>
      <c r="D343" s="232">
        <v>85</v>
      </c>
      <c r="E343" s="232">
        <v>85</v>
      </c>
      <c r="F343" s="232"/>
      <c r="G343" s="232"/>
      <c r="H343" s="232"/>
      <c r="I343" s="232"/>
      <c r="J343" s="232"/>
      <c r="K343" s="232"/>
      <c r="L343" s="232"/>
      <c r="M343" s="232"/>
      <c r="N343" s="226" t="s">
        <v>530</v>
      </c>
    </row>
    <row r="344" ht="18" customHeight="1" spans="1:14">
      <c r="A344" s="234"/>
      <c r="B344" s="235" t="s">
        <v>3110</v>
      </c>
      <c r="C344" s="232">
        <v>8</v>
      </c>
      <c r="D344" s="232">
        <v>8</v>
      </c>
      <c r="E344" s="232">
        <v>8</v>
      </c>
      <c r="F344" s="232"/>
      <c r="G344" s="232"/>
      <c r="H344" s="232"/>
      <c r="I344" s="232"/>
      <c r="J344" s="232"/>
      <c r="K344" s="232"/>
      <c r="L344" s="232"/>
      <c r="M344" s="232"/>
      <c r="N344" s="226" t="s">
        <v>530</v>
      </c>
    </row>
    <row r="345" s="208" customFormat="1" ht="18" customHeight="1" spans="1:14">
      <c r="A345" s="228" t="s">
        <v>1369</v>
      </c>
      <c r="B345" s="229" t="s">
        <v>615</v>
      </c>
      <c r="C345" s="225">
        <v>63</v>
      </c>
      <c r="D345" s="225">
        <v>63</v>
      </c>
      <c r="E345" s="225">
        <v>63</v>
      </c>
      <c r="F345" s="225"/>
      <c r="G345" s="225"/>
      <c r="H345" s="225"/>
      <c r="I345" s="225"/>
      <c r="J345" s="225"/>
      <c r="K345" s="225"/>
      <c r="L345" s="225"/>
      <c r="M345" s="225"/>
      <c r="N345" s="226" t="s">
        <v>530</v>
      </c>
    </row>
    <row r="346" ht="18" customHeight="1" spans="1:14">
      <c r="A346" s="234"/>
      <c r="B346" s="235" t="s">
        <v>3111</v>
      </c>
      <c r="C346" s="232">
        <v>2</v>
      </c>
      <c r="D346" s="232">
        <v>2</v>
      </c>
      <c r="E346" s="232">
        <v>2</v>
      </c>
      <c r="F346" s="232"/>
      <c r="G346" s="232"/>
      <c r="H346" s="232"/>
      <c r="I346" s="232"/>
      <c r="J346" s="232"/>
      <c r="K346" s="232"/>
      <c r="L346" s="232"/>
      <c r="M346" s="232"/>
      <c r="N346" s="226" t="s">
        <v>530</v>
      </c>
    </row>
    <row r="347" ht="18" customHeight="1" spans="1:14">
      <c r="A347" s="234"/>
      <c r="B347" s="235" t="s">
        <v>3112</v>
      </c>
      <c r="C347" s="232">
        <v>28</v>
      </c>
      <c r="D347" s="232">
        <v>28</v>
      </c>
      <c r="E347" s="232">
        <v>28</v>
      </c>
      <c r="F347" s="232"/>
      <c r="G347" s="232"/>
      <c r="H347" s="232"/>
      <c r="I347" s="232"/>
      <c r="J347" s="232"/>
      <c r="K347" s="232"/>
      <c r="L347" s="232"/>
      <c r="M347" s="232"/>
      <c r="N347" s="226" t="s">
        <v>530</v>
      </c>
    </row>
    <row r="348" ht="18" customHeight="1" spans="1:14">
      <c r="A348" s="234"/>
      <c r="B348" s="235" t="s">
        <v>3113</v>
      </c>
      <c r="C348" s="232">
        <v>6</v>
      </c>
      <c r="D348" s="232">
        <v>6</v>
      </c>
      <c r="E348" s="232">
        <v>6</v>
      </c>
      <c r="F348" s="232"/>
      <c r="G348" s="232"/>
      <c r="H348" s="232"/>
      <c r="I348" s="232"/>
      <c r="J348" s="232"/>
      <c r="K348" s="232"/>
      <c r="L348" s="232"/>
      <c r="M348" s="232"/>
      <c r="N348" s="226" t="s">
        <v>530</v>
      </c>
    </row>
    <row r="349" ht="18" customHeight="1" spans="1:14">
      <c r="A349" s="234"/>
      <c r="B349" s="235" t="s">
        <v>3114</v>
      </c>
      <c r="C349" s="232">
        <v>8</v>
      </c>
      <c r="D349" s="232">
        <v>8</v>
      </c>
      <c r="E349" s="232">
        <v>8</v>
      </c>
      <c r="F349" s="232"/>
      <c r="G349" s="232"/>
      <c r="H349" s="232"/>
      <c r="I349" s="232"/>
      <c r="J349" s="232"/>
      <c r="K349" s="232"/>
      <c r="L349" s="232"/>
      <c r="M349" s="232"/>
      <c r="N349" s="226" t="s">
        <v>530</v>
      </c>
    </row>
    <row r="350" ht="18" customHeight="1" spans="1:14">
      <c r="A350" s="234"/>
      <c r="B350" s="235" t="s">
        <v>3115</v>
      </c>
      <c r="C350" s="232">
        <v>4</v>
      </c>
      <c r="D350" s="232">
        <v>4</v>
      </c>
      <c r="E350" s="232">
        <v>4</v>
      </c>
      <c r="F350" s="232"/>
      <c r="G350" s="232"/>
      <c r="H350" s="232"/>
      <c r="I350" s="232"/>
      <c r="J350" s="232"/>
      <c r="K350" s="232"/>
      <c r="L350" s="232"/>
      <c r="M350" s="232"/>
      <c r="N350" s="226" t="s">
        <v>530</v>
      </c>
    </row>
    <row r="351" ht="18" customHeight="1" spans="1:14">
      <c r="A351" s="234"/>
      <c r="B351" s="235" t="s">
        <v>3116</v>
      </c>
      <c r="C351" s="232">
        <v>5</v>
      </c>
      <c r="D351" s="232">
        <v>5</v>
      </c>
      <c r="E351" s="232">
        <v>5</v>
      </c>
      <c r="F351" s="232"/>
      <c r="G351" s="232"/>
      <c r="H351" s="232"/>
      <c r="I351" s="232"/>
      <c r="J351" s="232"/>
      <c r="K351" s="232"/>
      <c r="L351" s="232"/>
      <c r="M351" s="232"/>
      <c r="N351" s="226" t="s">
        <v>530</v>
      </c>
    </row>
    <row r="352" ht="18" customHeight="1" spans="1:14">
      <c r="A352" s="234"/>
      <c r="B352" s="235" t="s">
        <v>3117</v>
      </c>
      <c r="C352" s="232">
        <v>10</v>
      </c>
      <c r="D352" s="232">
        <v>10</v>
      </c>
      <c r="E352" s="232">
        <v>10</v>
      </c>
      <c r="F352" s="232"/>
      <c r="G352" s="232"/>
      <c r="H352" s="232"/>
      <c r="I352" s="232"/>
      <c r="J352" s="232"/>
      <c r="K352" s="232"/>
      <c r="L352" s="232"/>
      <c r="M352" s="232"/>
      <c r="N352" s="226" t="s">
        <v>530</v>
      </c>
    </row>
    <row r="353" s="208" customFormat="1" ht="18" customHeight="1" spans="1:14">
      <c r="A353" s="228" t="s">
        <v>1382</v>
      </c>
      <c r="B353" s="229" t="s">
        <v>616</v>
      </c>
      <c r="C353" s="225">
        <v>1906.2</v>
      </c>
      <c r="D353" s="225">
        <v>1906.2</v>
      </c>
      <c r="E353" s="225">
        <v>1906.2</v>
      </c>
      <c r="F353" s="225"/>
      <c r="G353" s="225"/>
      <c r="H353" s="225"/>
      <c r="I353" s="225"/>
      <c r="J353" s="225"/>
      <c r="K353" s="225"/>
      <c r="L353" s="225"/>
      <c r="M353" s="225"/>
      <c r="N353" s="226" t="s">
        <v>530</v>
      </c>
    </row>
    <row r="354" ht="18" customHeight="1" spans="1:14">
      <c r="A354" s="234"/>
      <c r="B354" s="235" t="s">
        <v>3118</v>
      </c>
      <c r="C354" s="232">
        <v>5</v>
      </c>
      <c r="D354" s="232">
        <v>5</v>
      </c>
      <c r="E354" s="232">
        <v>5</v>
      </c>
      <c r="F354" s="232"/>
      <c r="G354" s="232"/>
      <c r="H354" s="232"/>
      <c r="I354" s="232"/>
      <c r="J354" s="232"/>
      <c r="K354" s="232"/>
      <c r="L354" s="232"/>
      <c r="M354" s="232"/>
      <c r="N354" s="226" t="s">
        <v>530</v>
      </c>
    </row>
    <row r="355" ht="18" customHeight="1" spans="1:14">
      <c r="A355" s="234"/>
      <c r="B355" s="235" t="s">
        <v>3119</v>
      </c>
      <c r="C355" s="232">
        <v>600</v>
      </c>
      <c r="D355" s="232">
        <v>600</v>
      </c>
      <c r="E355" s="232">
        <v>600</v>
      </c>
      <c r="F355" s="232"/>
      <c r="G355" s="232"/>
      <c r="H355" s="232"/>
      <c r="I355" s="232"/>
      <c r="J355" s="232"/>
      <c r="K355" s="232"/>
      <c r="L355" s="232"/>
      <c r="M355" s="232"/>
      <c r="N355" s="226" t="s">
        <v>530</v>
      </c>
    </row>
    <row r="356" ht="18" customHeight="1" spans="1:14">
      <c r="A356" s="234"/>
      <c r="B356" s="235" t="s">
        <v>3120</v>
      </c>
      <c r="C356" s="232">
        <v>600</v>
      </c>
      <c r="D356" s="232">
        <v>600</v>
      </c>
      <c r="E356" s="232">
        <v>600</v>
      </c>
      <c r="F356" s="232"/>
      <c r="G356" s="232"/>
      <c r="H356" s="232"/>
      <c r="I356" s="232"/>
      <c r="J356" s="232"/>
      <c r="K356" s="232"/>
      <c r="L356" s="232"/>
      <c r="M356" s="232"/>
      <c r="N356" s="226" t="s">
        <v>530</v>
      </c>
    </row>
    <row r="357" ht="18" customHeight="1" spans="1:14">
      <c r="A357" s="234"/>
      <c r="B357" s="235" t="s">
        <v>3121</v>
      </c>
      <c r="C357" s="232">
        <v>80</v>
      </c>
      <c r="D357" s="232">
        <v>80</v>
      </c>
      <c r="E357" s="232">
        <v>80</v>
      </c>
      <c r="F357" s="232"/>
      <c r="G357" s="232"/>
      <c r="H357" s="232"/>
      <c r="I357" s="232"/>
      <c r="J357" s="232"/>
      <c r="K357" s="232"/>
      <c r="L357" s="232"/>
      <c r="M357" s="232"/>
      <c r="N357" s="226" t="s">
        <v>530</v>
      </c>
    </row>
    <row r="358" ht="18" customHeight="1" spans="1:14">
      <c r="A358" s="234"/>
      <c r="B358" s="235" t="s">
        <v>3122</v>
      </c>
      <c r="C358" s="232">
        <v>481.2</v>
      </c>
      <c r="D358" s="232">
        <v>481.2</v>
      </c>
      <c r="E358" s="232">
        <v>481.2</v>
      </c>
      <c r="F358" s="232"/>
      <c r="G358" s="232"/>
      <c r="H358" s="232"/>
      <c r="I358" s="232"/>
      <c r="J358" s="232"/>
      <c r="K358" s="232"/>
      <c r="L358" s="232"/>
      <c r="M358" s="232"/>
      <c r="N358" s="226" t="s">
        <v>530</v>
      </c>
    </row>
    <row r="359" ht="18" customHeight="1" spans="1:14">
      <c r="A359" s="234"/>
      <c r="B359" s="235" t="s">
        <v>3123</v>
      </c>
      <c r="C359" s="232">
        <v>140</v>
      </c>
      <c r="D359" s="232">
        <v>140</v>
      </c>
      <c r="E359" s="232">
        <v>140</v>
      </c>
      <c r="F359" s="232"/>
      <c r="G359" s="232"/>
      <c r="H359" s="232"/>
      <c r="I359" s="232"/>
      <c r="J359" s="232"/>
      <c r="K359" s="232"/>
      <c r="L359" s="232"/>
      <c r="M359" s="232"/>
      <c r="N359" s="226" t="s">
        <v>530</v>
      </c>
    </row>
    <row r="360" s="208" customFormat="1" ht="18" customHeight="1" spans="1:14">
      <c r="A360" s="228" t="s">
        <v>1386</v>
      </c>
      <c r="B360" s="229" t="s">
        <v>617</v>
      </c>
      <c r="C360" s="225">
        <v>100.68</v>
      </c>
      <c r="D360" s="225"/>
      <c r="E360" s="225"/>
      <c r="F360" s="225"/>
      <c r="G360" s="225"/>
      <c r="H360" s="225">
        <v>100.68</v>
      </c>
      <c r="I360" s="225">
        <v>100.68</v>
      </c>
      <c r="J360" s="225"/>
      <c r="K360" s="225"/>
      <c r="L360" s="225"/>
      <c r="M360" s="225"/>
      <c r="N360" s="226" t="s">
        <v>530</v>
      </c>
    </row>
    <row r="361" ht="18" customHeight="1" spans="1:14">
      <c r="A361" s="234"/>
      <c r="B361" s="235" t="s">
        <v>3124</v>
      </c>
      <c r="C361" s="232">
        <v>50</v>
      </c>
      <c r="D361" s="232"/>
      <c r="E361" s="232"/>
      <c r="F361" s="232"/>
      <c r="G361" s="232"/>
      <c r="H361" s="232">
        <v>50</v>
      </c>
      <c r="I361" s="232">
        <v>50</v>
      </c>
      <c r="J361" s="232"/>
      <c r="K361" s="232"/>
      <c r="L361" s="232"/>
      <c r="M361" s="232"/>
      <c r="N361" s="226" t="s">
        <v>530</v>
      </c>
    </row>
    <row r="362" ht="18" customHeight="1" spans="1:14">
      <c r="A362" s="234"/>
      <c r="B362" s="235" t="s">
        <v>3125</v>
      </c>
      <c r="C362" s="232">
        <v>46.97</v>
      </c>
      <c r="D362" s="232"/>
      <c r="E362" s="232"/>
      <c r="F362" s="232"/>
      <c r="G362" s="232"/>
      <c r="H362" s="232">
        <v>46.97</v>
      </c>
      <c r="I362" s="232">
        <v>46.97</v>
      </c>
      <c r="J362" s="232"/>
      <c r="K362" s="232"/>
      <c r="L362" s="232"/>
      <c r="M362" s="232"/>
      <c r="N362" s="226" t="s">
        <v>530</v>
      </c>
    </row>
    <row r="363" ht="18" customHeight="1" spans="1:14">
      <c r="A363" s="234"/>
      <c r="B363" s="235" t="s">
        <v>3126</v>
      </c>
      <c r="C363" s="232">
        <v>3.71</v>
      </c>
      <c r="D363" s="232"/>
      <c r="E363" s="232"/>
      <c r="F363" s="232"/>
      <c r="G363" s="232"/>
      <c r="H363" s="232">
        <v>3.71</v>
      </c>
      <c r="I363" s="232">
        <v>3.71</v>
      </c>
      <c r="J363" s="232"/>
      <c r="K363" s="232"/>
      <c r="L363" s="232"/>
      <c r="M363" s="232"/>
      <c r="N363" s="226" t="s">
        <v>530</v>
      </c>
    </row>
    <row r="364" s="208" customFormat="1" ht="18" customHeight="1" spans="1:14">
      <c r="A364" s="228" t="s">
        <v>1397</v>
      </c>
      <c r="B364" s="229" t="s">
        <v>618</v>
      </c>
      <c r="C364" s="225">
        <v>593.49</v>
      </c>
      <c r="D364" s="225"/>
      <c r="E364" s="225"/>
      <c r="F364" s="225"/>
      <c r="G364" s="225"/>
      <c r="H364" s="225">
        <v>593.49</v>
      </c>
      <c r="I364" s="225">
        <v>593.49</v>
      </c>
      <c r="J364" s="225"/>
      <c r="K364" s="225"/>
      <c r="L364" s="225"/>
      <c r="M364" s="225"/>
      <c r="N364" s="226" t="s">
        <v>530</v>
      </c>
    </row>
    <row r="365" ht="18" customHeight="1" spans="1:14">
      <c r="A365" s="234"/>
      <c r="B365" s="235" t="s">
        <v>3127</v>
      </c>
      <c r="C365" s="232">
        <v>153.49</v>
      </c>
      <c r="D365" s="232"/>
      <c r="E365" s="232"/>
      <c r="F365" s="232"/>
      <c r="G365" s="232"/>
      <c r="H365" s="232">
        <v>153.49</v>
      </c>
      <c r="I365" s="232">
        <v>153.49</v>
      </c>
      <c r="J365" s="232"/>
      <c r="K365" s="232"/>
      <c r="L365" s="232"/>
      <c r="M365" s="232"/>
      <c r="N365" s="226" t="s">
        <v>530</v>
      </c>
    </row>
    <row r="366" ht="18" customHeight="1" spans="1:14">
      <c r="A366" s="234"/>
      <c r="B366" s="235" t="s">
        <v>3128</v>
      </c>
      <c r="C366" s="232">
        <v>440</v>
      </c>
      <c r="D366" s="232"/>
      <c r="E366" s="232"/>
      <c r="F366" s="232"/>
      <c r="G366" s="232"/>
      <c r="H366" s="232">
        <v>440</v>
      </c>
      <c r="I366" s="232">
        <v>440</v>
      </c>
      <c r="J366" s="232"/>
      <c r="K366" s="232"/>
      <c r="L366" s="232"/>
      <c r="M366" s="232"/>
      <c r="N366" s="226" t="s">
        <v>530</v>
      </c>
    </row>
    <row r="367" s="208" customFormat="1" ht="18" customHeight="1" spans="1:14">
      <c r="A367" s="228" t="s">
        <v>1405</v>
      </c>
      <c r="B367" s="229" t="s">
        <v>619</v>
      </c>
      <c r="C367" s="225">
        <v>1084.36</v>
      </c>
      <c r="D367" s="225"/>
      <c r="E367" s="225"/>
      <c r="F367" s="225"/>
      <c r="G367" s="225"/>
      <c r="H367" s="225">
        <v>1084.36</v>
      </c>
      <c r="I367" s="225">
        <v>1084.36</v>
      </c>
      <c r="J367" s="225"/>
      <c r="K367" s="225"/>
      <c r="L367" s="225"/>
      <c r="M367" s="225"/>
      <c r="N367" s="226" t="s">
        <v>530</v>
      </c>
    </row>
    <row r="368" ht="18" customHeight="1" spans="1:14">
      <c r="A368" s="234"/>
      <c r="B368" s="235" t="s">
        <v>3127</v>
      </c>
      <c r="C368" s="232">
        <v>167.96</v>
      </c>
      <c r="D368" s="232"/>
      <c r="E368" s="232"/>
      <c r="F368" s="232"/>
      <c r="G368" s="232"/>
      <c r="H368" s="232">
        <v>167.96</v>
      </c>
      <c r="I368" s="232">
        <v>167.96</v>
      </c>
      <c r="J368" s="232"/>
      <c r="K368" s="232"/>
      <c r="L368" s="232"/>
      <c r="M368" s="232"/>
      <c r="N368" s="226" t="s">
        <v>530</v>
      </c>
    </row>
    <row r="369" ht="18" customHeight="1" spans="1:14">
      <c r="A369" s="234"/>
      <c r="B369" s="235" t="s">
        <v>3129</v>
      </c>
      <c r="C369" s="232">
        <v>126.4</v>
      </c>
      <c r="D369" s="232"/>
      <c r="E369" s="232"/>
      <c r="F369" s="232"/>
      <c r="G369" s="232"/>
      <c r="H369" s="232">
        <v>126.4</v>
      </c>
      <c r="I369" s="232">
        <v>126.4</v>
      </c>
      <c r="J369" s="232"/>
      <c r="K369" s="232"/>
      <c r="L369" s="232"/>
      <c r="M369" s="232"/>
      <c r="N369" s="226" t="s">
        <v>530</v>
      </c>
    </row>
    <row r="370" ht="18" customHeight="1" spans="1:14">
      <c r="A370" s="234"/>
      <c r="B370" s="235" t="s">
        <v>3128</v>
      </c>
      <c r="C370" s="232">
        <v>790</v>
      </c>
      <c r="D370" s="232"/>
      <c r="E370" s="232"/>
      <c r="F370" s="232"/>
      <c r="G370" s="232"/>
      <c r="H370" s="232">
        <v>790</v>
      </c>
      <c r="I370" s="232">
        <v>790</v>
      </c>
      <c r="J370" s="232"/>
      <c r="K370" s="232"/>
      <c r="L370" s="232"/>
      <c r="M370" s="232"/>
      <c r="N370" s="226" t="s">
        <v>530</v>
      </c>
    </row>
    <row r="371" s="208" customFormat="1" ht="18" customHeight="1" spans="1:14">
      <c r="A371" s="228" t="s">
        <v>1414</v>
      </c>
      <c r="B371" s="229" t="s">
        <v>620</v>
      </c>
      <c r="C371" s="225">
        <v>969</v>
      </c>
      <c r="D371" s="225"/>
      <c r="E371" s="225"/>
      <c r="F371" s="225"/>
      <c r="G371" s="225"/>
      <c r="H371" s="225">
        <v>969</v>
      </c>
      <c r="I371" s="225">
        <v>969</v>
      </c>
      <c r="J371" s="225"/>
      <c r="K371" s="225"/>
      <c r="L371" s="225"/>
      <c r="M371" s="225"/>
      <c r="N371" s="226" t="s">
        <v>530</v>
      </c>
    </row>
    <row r="372" ht="18" customHeight="1" spans="1:14">
      <c r="A372" s="234"/>
      <c r="B372" s="235" t="s">
        <v>3128</v>
      </c>
      <c r="C372" s="232">
        <v>750</v>
      </c>
      <c r="D372" s="232"/>
      <c r="E372" s="232"/>
      <c r="F372" s="232"/>
      <c r="G372" s="232"/>
      <c r="H372" s="232">
        <v>750</v>
      </c>
      <c r="I372" s="232">
        <v>750</v>
      </c>
      <c r="J372" s="232"/>
      <c r="K372" s="232"/>
      <c r="L372" s="232"/>
      <c r="M372" s="232"/>
      <c r="N372" s="226" t="s">
        <v>530</v>
      </c>
    </row>
    <row r="373" ht="18" customHeight="1" spans="1:14">
      <c r="A373" s="234"/>
      <c r="B373" s="235" t="s">
        <v>3130</v>
      </c>
      <c r="C373" s="232">
        <v>120</v>
      </c>
      <c r="D373" s="232"/>
      <c r="E373" s="232"/>
      <c r="F373" s="232"/>
      <c r="G373" s="232"/>
      <c r="H373" s="232">
        <v>120</v>
      </c>
      <c r="I373" s="232">
        <v>120</v>
      </c>
      <c r="J373" s="232"/>
      <c r="K373" s="232"/>
      <c r="L373" s="232"/>
      <c r="M373" s="232"/>
      <c r="N373" s="226" t="s">
        <v>530</v>
      </c>
    </row>
    <row r="374" ht="18" customHeight="1" spans="1:14">
      <c r="A374" s="234"/>
      <c r="B374" s="235" t="s">
        <v>3127</v>
      </c>
      <c r="C374" s="232">
        <v>99</v>
      </c>
      <c r="D374" s="232"/>
      <c r="E374" s="232"/>
      <c r="F374" s="232"/>
      <c r="G374" s="232"/>
      <c r="H374" s="232">
        <v>99</v>
      </c>
      <c r="I374" s="232">
        <v>99</v>
      </c>
      <c r="J374" s="232"/>
      <c r="K374" s="232"/>
      <c r="L374" s="232"/>
      <c r="M374" s="232"/>
      <c r="N374" s="226" t="s">
        <v>530</v>
      </c>
    </row>
    <row r="375" s="208" customFormat="1" ht="18" customHeight="1" spans="1:14">
      <c r="A375" s="228" t="s">
        <v>1423</v>
      </c>
      <c r="B375" s="229" t="s">
        <v>621</v>
      </c>
      <c r="C375" s="225">
        <v>300.98</v>
      </c>
      <c r="D375" s="225"/>
      <c r="E375" s="225"/>
      <c r="F375" s="225"/>
      <c r="G375" s="225"/>
      <c r="H375" s="225">
        <v>300.98</v>
      </c>
      <c r="I375" s="225">
        <v>300.98</v>
      </c>
      <c r="J375" s="225"/>
      <c r="K375" s="225"/>
      <c r="L375" s="225"/>
      <c r="M375" s="225"/>
      <c r="N375" s="226" t="s">
        <v>530</v>
      </c>
    </row>
    <row r="376" ht="18" customHeight="1" spans="1:14">
      <c r="A376" s="234"/>
      <c r="B376" s="235" t="s">
        <v>3125</v>
      </c>
      <c r="C376" s="232">
        <v>18.98</v>
      </c>
      <c r="D376" s="232"/>
      <c r="E376" s="232"/>
      <c r="F376" s="232"/>
      <c r="G376" s="232"/>
      <c r="H376" s="232">
        <v>18.98</v>
      </c>
      <c r="I376" s="232">
        <v>18.98</v>
      </c>
      <c r="J376" s="232"/>
      <c r="K376" s="232"/>
      <c r="L376" s="232"/>
      <c r="M376" s="232"/>
      <c r="N376" s="226" t="s">
        <v>530</v>
      </c>
    </row>
    <row r="377" ht="18" customHeight="1" spans="1:14">
      <c r="A377" s="234"/>
      <c r="B377" s="235" t="s">
        <v>3124</v>
      </c>
      <c r="C377" s="232">
        <v>282</v>
      </c>
      <c r="D377" s="232"/>
      <c r="E377" s="232"/>
      <c r="F377" s="232"/>
      <c r="G377" s="232"/>
      <c r="H377" s="232">
        <v>282</v>
      </c>
      <c r="I377" s="232">
        <v>282</v>
      </c>
      <c r="J377" s="232"/>
      <c r="K377" s="232"/>
      <c r="L377" s="232"/>
      <c r="M377" s="232"/>
      <c r="N377" s="226" t="s">
        <v>530</v>
      </c>
    </row>
    <row r="378" s="208" customFormat="1" ht="18" customHeight="1" spans="1:14">
      <c r="A378" s="228" t="s">
        <v>1432</v>
      </c>
      <c r="B378" s="229" t="s">
        <v>622</v>
      </c>
      <c r="C378" s="225">
        <v>192</v>
      </c>
      <c r="D378" s="225"/>
      <c r="E378" s="225"/>
      <c r="F378" s="225"/>
      <c r="G378" s="225"/>
      <c r="H378" s="225">
        <v>192</v>
      </c>
      <c r="I378" s="225">
        <v>192</v>
      </c>
      <c r="J378" s="225"/>
      <c r="K378" s="225"/>
      <c r="L378" s="225"/>
      <c r="M378" s="225"/>
      <c r="N378" s="226" t="s">
        <v>530</v>
      </c>
    </row>
    <row r="379" ht="18" customHeight="1" spans="1:14">
      <c r="A379" s="234"/>
      <c r="B379" s="235" t="s">
        <v>3127</v>
      </c>
      <c r="C379" s="232">
        <v>23.47</v>
      </c>
      <c r="D379" s="232"/>
      <c r="E379" s="232"/>
      <c r="F379" s="232"/>
      <c r="G379" s="232"/>
      <c r="H379" s="232">
        <v>23.47</v>
      </c>
      <c r="I379" s="232">
        <v>23.47</v>
      </c>
      <c r="J379" s="232"/>
      <c r="K379" s="232"/>
      <c r="L379" s="232"/>
      <c r="M379" s="232"/>
      <c r="N379" s="226" t="s">
        <v>530</v>
      </c>
    </row>
    <row r="380" ht="18" customHeight="1" spans="1:14">
      <c r="A380" s="234"/>
      <c r="B380" s="235" t="s">
        <v>3131</v>
      </c>
      <c r="C380" s="232">
        <v>168.53</v>
      </c>
      <c r="D380" s="232"/>
      <c r="E380" s="232"/>
      <c r="F380" s="232"/>
      <c r="G380" s="232"/>
      <c r="H380" s="232">
        <v>168.53</v>
      </c>
      <c r="I380" s="232">
        <v>168.53</v>
      </c>
      <c r="J380" s="232"/>
      <c r="K380" s="232"/>
      <c r="L380" s="232"/>
      <c r="M380" s="232"/>
      <c r="N380" s="226" t="s">
        <v>530</v>
      </c>
    </row>
    <row r="381" s="208" customFormat="1" ht="18" customHeight="1" spans="1:14">
      <c r="A381" s="228" t="s">
        <v>1441</v>
      </c>
      <c r="B381" s="229" t="s">
        <v>623</v>
      </c>
      <c r="C381" s="225">
        <v>214.94</v>
      </c>
      <c r="D381" s="225"/>
      <c r="E381" s="225"/>
      <c r="F381" s="225"/>
      <c r="G381" s="225"/>
      <c r="H381" s="225">
        <v>214.94</v>
      </c>
      <c r="I381" s="225">
        <v>185.5</v>
      </c>
      <c r="J381" s="225"/>
      <c r="K381" s="225"/>
      <c r="L381" s="225"/>
      <c r="M381" s="225">
        <v>29.44</v>
      </c>
      <c r="N381" s="226" t="s">
        <v>530</v>
      </c>
    </row>
    <row r="382" ht="18" customHeight="1" spans="1:14">
      <c r="A382" s="234"/>
      <c r="B382" s="235" t="s">
        <v>3127</v>
      </c>
      <c r="C382" s="232">
        <v>18.5</v>
      </c>
      <c r="D382" s="232"/>
      <c r="E382" s="232"/>
      <c r="F382" s="232"/>
      <c r="G382" s="232"/>
      <c r="H382" s="232">
        <v>18.5</v>
      </c>
      <c r="I382" s="232"/>
      <c r="J382" s="232"/>
      <c r="K382" s="232"/>
      <c r="L382" s="232"/>
      <c r="M382" s="232">
        <v>18.5</v>
      </c>
      <c r="N382" s="226" t="s">
        <v>530</v>
      </c>
    </row>
    <row r="383" ht="18" customHeight="1" spans="1:14">
      <c r="A383" s="234"/>
      <c r="B383" s="235" t="s">
        <v>3125</v>
      </c>
      <c r="C383" s="232">
        <v>10.94</v>
      </c>
      <c r="D383" s="232"/>
      <c r="E383" s="232"/>
      <c r="F383" s="232"/>
      <c r="G383" s="232"/>
      <c r="H383" s="232">
        <v>10.94</v>
      </c>
      <c r="I383" s="232"/>
      <c r="J383" s="232"/>
      <c r="K383" s="232"/>
      <c r="L383" s="232"/>
      <c r="M383" s="232">
        <v>10.94</v>
      </c>
      <c r="N383" s="226" t="s">
        <v>530</v>
      </c>
    </row>
    <row r="384" ht="18" customHeight="1" spans="1:14">
      <c r="A384" s="234"/>
      <c r="B384" s="235" t="s">
        <v>3132</v>
      </c>
      <c r="C384" s="232">
        <v>185.5</v>
      </c>
      <c r="D384" s="232"/>
      <c r="E384" s="232"/>
      <c r="F384" s="232"/>
      <c r="G384" s="232"/>
      <c r="H384" s="232">
        <v>185.5</v>
      </c>
      <c r="I384" s="232">
        <v>185.5</v>
      </c>
      <c r="J384" s="232"/>
      <c r="K384" s="232"/>
      <c r="L384" s="232"/>
      <c r="M384" s="232"/>
      <c r="N384" s="226" t="s">
        <v>530</v>
      </c>
    </row>
    <row r="385" s="208" customFormat="1" ht="18" customHeight="1" spans="1:14">
      <c r="A385" s="228" t="s">
        <v>1450</v>
      </c>
      <c r="B385" s="229" t="s">
        <v>624</v>
      </c>
      <c r="C385" s="225">
        <v>443.79</v>
      </c>
      <c r="D385" s="225"/>
      <c r="E385" s="225"/>
      <c r="F385" s="225"/>
      <c r="G385" s="225"/>
      <c r="H385" s="225">
        <v>443.79</v>
      </c>
      <c r="I385" s="225">
        <v>443.79</v>
      </c>
      <c r="J385" s="225"/>
      <c r="K385" s="225"/>
      <c r="L385" s="225"/>
      <c r="M385" s="225"/>
      <c r="N385" s="226" t="s">
        <v>530</v>
      </c>
    </row>
    <row r="386" ht="18" customHeight="1" spans="1:14">
      <c r="A386" s="234"/>
      <c r="B386" s="235" t="s">
        <v>3124</v>
      </c>
      <c r="C386" s="232">
        <v>340</v>
      </c>
      <c r="D386" s="232"/>
      <c r="E386" s="232"/>
      <c r="F386" s="232"/>
      <c r="G386" s="232"/>
      <c r="H386" s="232">
        <v>340</v>
      </c>
      <c r="I386" s="232">
        <v>340</v>
      </c>
      <c r="J386" s="232"/>
      <c r="K386" s="232"/>
      <c r="L386" s="232"/>
      <c r="M386" s="232"/>
      <c r="N386" s="226" t="s">
        <v>530</v>
      </c>
    </row>
    <row r="387" ht="18" customHeight="1" spans="1:14">
      <c r="A387" s="234"/>
      <c r="B387" s="235" t="s">
        <v>3127</v>
      </c>
      <c r="C387" s="232">
        <v>103.79</v>
      </c>
      <c r="D387" s="232"/>
      <c r="E387" s="232"/>
      <c r="F387" s="232"/>
      <c r="G387" s="232"/>
      <c r="H387" s="232">
        <v>103.79</v>
      </c>
      <c r="I387" s="232">
        <v>103.79</v>
      </c>
      <c r="J387" s="232"/>
      <c r="K387" s="232"/>
      <c r="L387" s="232"/>
      <c r="M387" s="232"/>
      <c r="N387" s="226" t="s">
        <v>530</v>
      </c>
    </row>
    <row r="388" s="208" customFormat="1" ht="18" customHeight="1" spans="1:14">
      <c r="A388" s="228" t="s">
        <v>1460</v>
      </c>
      <c r="B388" s="229" t="s">
        <v>625</v>
      </c>
      <c r="C388" s="225">
        <v>2734.59</v>
      </c>
      <c r="D388" s="225">
        <v>3.5</v>
      </c>
      <c r="E388" s="225">
        <v>3.5</v>
      </c>
      <c r="F388" s="225"/>
      <c r="G388" s="225"/>
      <c r="H388" s="225">
        <v>2731.09</v>
      </c>
      <c r="I388" s="225">
        <v>2731.09</v>
      </c>
      <c r="J388" s="225"/>
      <c r="K388" s="225"/>
      <c r="L388" s="225"/>
      <c r="M388" s="225"/>
      <c r="N388" s="226" t="s">
        <v>530</v>
      </c>
    </row>
    <row r="389" ht="18" customHeight="1" spans="1:14">
      <c r="A389" s="234"/>
      <c r="B389" s="235" t="s">
        <v>3133</v>
      </c>
      <c r="C389" s="232">
        <v>3.5</v>
      </c>
      <c r="D389" s="232">
        <v>3.5</v>
      </c>
      <c r="E389" s="232">
        <v>3.5</v>
      </c>
      <c r="F389" s="232"/>
      <c r="G389" s="232"/>
      <c r="H389" s="232"/>
      <c r="I389" s="232"/>
      <c r="J389" s="232"/>
      <c r="K389" s="232"/>
      <c r="L389" s="232"/>
      <c r="M389" s="232"/>
      <c r="N389" s="226" t="s">
        <v>530</v>
      </c>
    </row>
    <row r="390" ht="18" customHeight="1" spans="1:14">
      <c r="A390" s="234"/>
      <c r="B390" s="235" t="s">
        <v>3129</v>
      </c>
      <c r="C390" s="232">
        <v>320</v>
      </c>
      <c r="D390" s="232"/>
      <c r="E390" s="232"/>
      <c r="F390" s="232"/>
      <c r="G390" s="232"/>
      <c r="H390" s="232">
        <v>320</v>
      </c>
      <c r="I390" s="232">
        <v>320</v>
      </c>
      <c r="J390" s="232"/>
      <c r="K390" s="232"/>
      <c r="L390" s="232"/>
      <c r="M390" s="232"/>
      <c r="N390" s="226" t="s">
        <v>530</v>
      </c>
    </row>
    <row r="391" ht="18" customHeight="1" spans="1:14">
      <c r="A391" s="234"/>
      <c r="B391" s="235" t="s">
        <v>3127</v>
      </c>
      <c r="C391" s="232">
        <v>411.09</v>
      </c>
      <c r="D391" s="232"/>
      <c r="E391" s="232"/>
      <c r="F391" s="232"/>
      <c r="G391" s="232"/>
      <c r="H391" s="232">
        <v>411.09</v>
      </c>
      <c r="I391" s="232">
        <v>411.09</v>
      </c>
      <c r="J391" s="232"/>
      <c r="K391" s="232"/>
      <c r="L391" s="232"/>
      <c r="M391" s="232"/>
      <c r="N391" s="226" t="s">
        <v>530</v>
      </c>
    </row>
    <row r="392" ht="18" customHeight="1" spans="1:14">
      <c r="A392" s="234"/>
      <c r="B392" s="235" t="s">
        <v>3128</v>
      </c>
      <c r="C392" s="232">
        <v>2000</v>
      </c>
      <c r="D392" s="232"/>
      <c r="E392" s="232"/>
      <c r="F392" s="232"/>
      <c r="G392" s="232"/>
      <c r="H392" s="232">
        <v>2000</v>
      </c>
      <c r="I392" s="232">
        <v>2000</v>
      </c>
      <c r="J392" s="232"/>
      <c r="K392" s="232"/>
      <c r="L392" s="232"/>
      <c r="M392" s="232"/>
      <c r="N392" s="226" t="s">
        <v>530</v>
      </c>
    </row>
    <row r="393" s="208" customFormat="1" ht="18" customHeight="1" spans="1:14">
      <c r="A393" s="228" t="s">
        <v>1471</v>
      </c>
      <c r="B393" s="229" t="s">
        <v>626</v>
      </c>
      <c r="C393" s="225">
        <v>361.46</v>
      </c>
      <c r="D393" s="225"/>
      <c r="E393" s="225"/>
      <c r="F393" s="225"/>
      <c r="G393" s="225"/>
      <c r="H393" s="225">
        <v>361.46</v>
      </c>
      <c r="I393" s="225">
        <v>236.46</v>
      </c>
      <c r="J393" s="225"/>
      <c r="K393" s="225"/>
      <c r="L393" s="225"/>
      <c r="M393" s="225">
        <v>125</v>
      </c>
      <c r="N393" s="226" t="s">
        <v>530</v>
      </c>
    </row>
    <row r="394" ht="18" customHeight="1" spans="1:14">
      <c r="A394" s="234"/>
      <c r="B394" s="235" t="s">
        <v>3125</v>
      </c>
      <c r="C394" s="232">
        <v>8.28</v>
      </c>
      <c r="D394" s="232"/>
      <c r="E394" s="232"/>
      <c r="F394" s="232"/>
      <c r="G394" s="232"/>
      <c r="H394" s="232">
        <v>8.28</v>
      </c>
      <c r="I394" s="232">
        <v>8.28</v>
      </c>
      <c r="J394" s="232"/>
      <c r="K394" s="232"/>
      <c r="L394" s="232"/>
      <c r="M394" s="232"/>
      <c r="N394" s="226" t="s">
        <v>530</v>
      </c>
    </row>
    <row r="395" ht="18" customHeight="1" spans="1:14">
      <c r="A395" s="234"/>
      <c r="B395" s="235" t="s">
        <v>3124</v>
      </c>
      <c r="C395" s="232">
        <v>289.88</v>
      </c>
      <c r="D395" s="232"/>
      <c r="E395" s="232"/>
      <c r="F395" s="232"/>
      <c r="G395" s="232"/>
      <c r="H395" s="232">
        <v>289.88</v>
      </c>
      <c r="I395" s="232">
        <v>164.88</v>
      </c>
      <c r="J395" s="232"/>
      <c r="K395" s="232"/>
      <c r="L395" s="232"/>
      <c r="M395" s="232">
        <v>125</v>
      </c>
      <c r="N395" s="226" t="s">
        <v>530</v>
      </c>
    </row>
    <row r="396" ht="18" customHeight="1" spans="1:14">
      <c r="A396" s="234"/>
      <c r="B396" s="235" t="s">
        <v>3129</v>
      </c>
      <c r="C396" s="232">
        <v>63.3</v>
      </c>
      <c r="D396" s="232"/>
      <c r="E396" s="232"/>
      <c r="F396" s="232"/>
      <c r="G396" s="232"/>
      <c r="H396" s="232">
        <v>63.3</v>
      </c>
      <c r="I396" s="232">
        <v>63.3</v>
      </c>
      <c r="J396" s="232"/>
      <c r="K396" s="232"/>
      <c r="L396" s="232"/>
      <c r="M396" s="232"/>
      <c r="N396" s="226" t="s">
        <v>530</v>
      </c>
    </row>
    <row r="397" s="208" customFormat="1" ht="18" customHeight="1" spans="1:14">
      <c r="A397" s="228" t="s">
        <v>1481</v>
      </c>
      <c r="B397" s="229" t="s">
        <v>627</v>
      </c>
      <c r="C397" s="225">
        <v>428.04</v>
      </c>
      <c r="D397" s="225"/>
      <c r="E397" s="225"/>
      <c r="F397" s="225"/>
      <c r="G397" s="225"/>
      <c r="H397" s="225">
        <v>428.04</v>
      </c>
      <c r="I397" s="225">
        <v>428.04</v>
      </c>
      <c r="J397" s="225"/>
      <c r="K397" s="225"/>
      <c r="L397" s="225"/>
      <c r="M397" s="225"/>
      <c r="N397" s="226" t="s">
        <v>530</v>
      </c>
    </row>
    <row r="398" ht="18" customHeight="1" spans="1:14">
      <c r="A398" s="234"/>
      <c r="B398" s="235" t="s">
        <v>3134</v>
      </c>
      <c r="C398" s="232">
        <v>69</v>
      </c>
      <c r="D398" s="232"/>
      <c r="E398" s="232"/>
      <c r="F398" s="232"/>
      <c r="G398" s="232"/>
      <c r="H398" s="232">
        <v>69</v>
      </c>
      <c r="I398" s="232">
        <v>69</v>
      </c>
      <c r="J398" s="232"/>
      <c r="K398" s="232"/>
      <c r="L398" s="232"/>
      <c r="M398" s="232"/>
      <c r="N398" s="226" t="s">
        <v>530</v>
      </c>
    </row>
    <row r="399" ht="18" customHeight="1" spans="1:14">
      <c r="A399" s="234"/>
      <c r="B399" s="235" t="s">
        <v>3125</v>
      </c>
      <c r="C399" s="232">
        <v>19.04</v>
      </c>
      <c r="D399" s="232"/>
      <c r="E399" s="232"/>
      <c r="F399" s="232"/>
      <c r="G399" s="232"/>
      <c r="H399" s="232">
        <v>19.04</v>
      </c>
      <c r="I399" s="232">
        <v>19.04</v>
      </c>
      <c r="J399" s="232"/>
      <c r="K399" s="232"/>
      <c r="L399" s="232"/>
      <c r="M399" s="232"/>
      <c r="N399" s="226" t="s">
        <v>530</v>
      </c>
    </row>
    <row r="400" ht="18" customHeight="1" spans="1:14">
      <c r="A400" s="234"/>
      <c r="B400" s="235" t="s">
        <v>3128</v>
      </c>
      <c r="C400" s="232">
        <v>340</v>
      </c>
      <c r="D400" s="232"/>
      <c r="E400" s="232"/>
      <c r="F400" s="232"/>
      <c r="G400" s="232"/>
      <c r="H400" s="232">
        <v>340</v>
      </c>
      <c r="I400" s="232">
        <v>340</v>
      </c>
      <c r="J400" s="232"/>
      <c r="K400" s="232"/>
      <c r="L400" s="232"/>
      <c r="M400" s="232"/>
      <c r="N400" s="226" t="s">
        <v>530</v>
      </c>
    </row>
    <row r="401" s="208" customFormat="1" ht="18" customHeight="1" spans="1:14">
      <c r="A401" s="228" t="s">
        <v>1490</v>
      </c>
      <c r="B401" s="229" t="s">
        <v>628</v>
      </c>
      <c r="C401" s="225">
        <v>2.34</v>
      </c>
      <c r="D401" s="225">
        <v>2.34</v>
      </c>
      <c r="E401" s="225">
        <v>2.34</v>
      </c>
      <c r="F401" s="225"/>
      <c r="G401" s="225"/>
      <c r="H401" s="225"/>
      <c r="I401" s="225"/>
      <c r="J401" s="225"/>
      <c r="K401" s="225"/>
      <c r="L401" s="225"/>
      <c r="M401" s="225"/>
      <c r="N401" s="226" t="s">
        <v>530</v>
      </c>
    </row>
    <row r="402" ht="18" customHeight="1" spans="1:14">
      <c r="A402" s="234"/>
      <c r="B402" s="235" t="s">
        <v>3135</v>
      </c>
      <c r="C402" s="232">
        <v>2.34</v>
      </c>
      <c r="D402" s="232">
        <v>2.34</v>
      </c>
      <c r="E402" s="232">
        <v>2.34</v>
      </c>
      <c r="F402" s="232"/>
      <c r="G402" s="232"/>
      <c r="H402" s="232"/>
      <c r="I402" s="232"/>
      <c r="J402" s="232"/>
      <c r="K402" s="232"/>
      <c r="L402" s="232"/>
      <c r="M402" s="232"/>
      <c r="N402" s="226" t="s">
        <v>530</v>
      </c>
    </row>
    <row r="403" s="208" customFormat="1" ht="18" customHeight="1" spans="1:14">
      <c r="A403" s="228" t="s">
        <v>1497</v>
      </c>
      <c r="B403" s="229" t="s">
        <v>629</v>
      </c>
      <c r="C403" s="225">
        <v>288.85</v>
      </c>
      <c r="D403" s="225"/>
      <c r="E403" s="225"/>
      <c r="F403" s="225"/>
      <c r="G403" s="225"/>
      <c r="H403" s="225">
        <v>288.85</v>
      </c>
      <c r="I403" s="225">
        <v>288.85</v>
      </c>
      <c r="J403" s="225"/>
      <c r="K403" s="225"/>
      <c r="L403" s="225"/>
      <c r="M403" s="225"/>
      <c r="N403" s="226" t="s">
        <v>530</v>
      </c>
    </row>
    <row r="404" ht="18" customHeight="1" spans="1:14">
      <c r="A404" s="234"/>
      <c r="B404" s="235" t="s">
        <v>3124</v>
      </c>
      <c r="C404" s="232">
        <v>230</v>
      </c>
      <c r="D404" s="232"/>
      <c r="E404" s="232"/>
      <c r="F404" s="232"/>
      <c r="G404" s="232"/>
      <c r="H404" s="232">
        <v>230</v>
      </c>
      <c r="I404" s="232">
        <v>230</v>
      </c>
      <c r="J404" s="232"/>
      <c r="K404" s="232"/>
      <c r="L404" s="232"/>
      <c r="M404" s="232"/>
      <c r="N404" s="226" t="s">
        <v>530</v>
      </c>
    </row>
    <row r="405" ht="18" customHeight="1" spans="1:14">
      <c r="A405" s="234"/>
      <c r="B405" s="235" t="s">
        <v>3125</v>
      </c>
      <c r="C405" s="232">
        <v>14.85</v>
      </c>
      <c r="D405" s="232"/>
      <c r="E405" s="232"/>
      <c r="F405" s="232"/>
      <c r="G405" s="232"/>
      <c r="H405" s="232">
        <v>14.85</v>
      </c>
      <c r="I405" s="232">
        <v>14.85</v>
      </c>
      <c r="J405" s="232"/>
      <c r="K405" s="232"/>
      <c r="L405" s="232"/>
      <c r="M405" s="232"/>
      <c r="N405" s="226" t="s">
        <v>530</v>
      </c>
    </row>
    <row r="406" ht="18" customHeight="1" spans="1:14">
      <c r="A406" s="234"/>
      <c r="B406" s="235" t="s">
        <v>3129</v>
      </c>
      <c r="C406" s="232">
        <v>36.8</v>
      </c>
      <c r="D406" s="232"/>
      <c r="E406" s="232"/>
      <c r="F406" s="232"/>
      <c r="G406" s="232"/>
      <c r="H406" s="232">
        <v>36.8</v>
      </c>
      <c r="I406" s="232">
        <v>36.8</v>
      </c>
      <c r="J406" s="232"/>
      <c r="K406" s="232"/>
      <c r="L406" s="232"/>
      <c r="M406" s="232"/>
      <c r="N406" s="226" t="s">
        <v>530</v>
      </c>
    </row>
    <row r="407" ht="18" customHeight="1" spans="1:14">
      <c r="A407" s="234"/>
      <c r="B407" s="235" t="s">
        <v>3127</v>
      </c>
      <c r="C407" s="232">
        <v>7.2</v>
      </c>
      <c r="D407" s="232"/>
      <c r="E407" s="232"/>
      <c r="F407" s="232"/>
      <c r="G407" s="232"/>
      <c r="H407" s="232">
        <v>7.2</v>
      </c>
      <c r="I407" s="232">
        <v>7.2</v>
      </c>
      <c r="J407" s="232"/>
      <c r="K407" s="232"/>
      <c r="L407" s="232"/>
      <c r="M407" s="232"/>
      <c r="N407" s="226" t="s">
        <v>530</v>
      </c>
    </row>
    <row r="408" s="208" customFormat="1" ht="18" customHeight="1" spans="1:14">
      <c r="A408" s="228" t="s">
        <v>1511</v>
      </c>
      <c r="B408" s="229" t="s">
        <v>633</v>
      </c>
      <c r="C408" s="225">
        <v>2906.34</v>
      </c>
      <c r="D408" s="225">
        <v>2906.34</v>
      </c>
      <c r="E408" s="225">
        <v>2906.34</v>
      </c>
      <c r="F408" s="225"/>
      <c r="G408" s="225"/>
      <c r="H408" s="225"/>
      <c r="I408" s="225"/>
      <c r="J408" s="225"/>
      <c r="K408" s="225"/>
      <c r="L408" s="225"/>
      <c r="M408" s="225"/>
      <c r="N408" s="226" t="s">
        <v>530</v>
      </c>
    </row>
    <row r="409" ht="18" customHeight="1" spans="1:14">
      <c r="A409" s="234"/>
      <c r="B409" s="235" t="s">
        <v>3136</v>
      </c>
      <c r="C409" s="232">
        <v>1300</v>
      </c>
      <c r="D409" s="232">
        <v>1300</v>
      </c>
      <c r="E409" s="232">
        <v>1300</v>
      </c>
      <c r="F409" s="232"/>
      <c r="G409" s="232"/>
      <c r="H409" s="232"/>
      <c r="I409" s="232"/>
      <c r="J409" s="232"/>
      <c r="K409" s="232"/>
      <c r="L409" s="232"/>
      <c r="M409" s="232"/>
      <c r="N409" s="226" t="s">
        <v>530</v>
      </c>
    </row>
    <row r="410" ht="18" customHeight="1" spans="1:14">
      <c r="A410" s="234"/>
      <c r="B410" s="235" t="s">
        <v>3137</v>
      </c>
      <c r="C410" s="232">
        <v>123.8</v>
      </c>
      <c r="D410" s="232">
        <v>123.8</v>
      </c>
      <c r="E410" s="232">
        <v>123.8</v>
      </c>
      <c r="F410" s="232"/>
      <c r="G410" s="232"/>
      <c r="H410" s="232"/>
      <c r="I410" s="232"/>
      <c r="J410" s="232"/>
      <c r="K410" s="232"/>
      <c r="L410" s="232"/>
      <c r="M410" s="232"/>
      <c r="N410" s="226" t="s">
        <v>530</v>
      </c>
    </row>
    <row r="411" ht="18" customHeight="1" spans="1:14">
      <c r="A411" s="234"/>
      <c r="B411" s="235" t="s">
        <v>3138</v>
      </c>
      <c r="C411" s="232">
        <v>150</v>
      </c>
      <c r="D411" s="232">
        <v>150</v>
      </c>
      <c r="E411" s="232">
        <v>150</v>
      </c>
      <c r="F411" s="232"/>
      <c r="G411" s="232"/>
      <c r="H411" s="232"/>
      <c r="I411" s="232"/>
      <c r="J411" s="232"/>
      <c r="K411" s="232"/>
      <c r="L411" s="232"/>
      <c r="M411" s="232"/>
      <c r="N411" s="226" t="s">
        <v>530</v>
      </c>
    </row>
    <row r="412" ht="18" customHeight="1" spans="1:14">
      <c r="A412" s="234"/>
      <c r="B412" s="235" t="s">
        <v>3139</v>
      </c>
      <c r="C412" s="232">
        <v>91.54</v>
      </c>
      <c r="D412" s="232">
        <v>91.54</v>
      </c>
      <c r="E412" s="232">
        <v>91.54</v>
      </c>
      <c r="F412" s="232"/>
      <c r="G412" s="232"/>
      <c r="H412" s="232"/>
      <c r="I412" s="232"/>
      <c r="J412" s="232"/>
      <c r="K412" s="232"/>
      <c r="L412" s="232"/>
      <c r="M412" s="232"/>
      <c r="N412" s="226" t="s">
        <v>530</v>
      </c>
    </row>
    <row r="413" ht="18" customHeight="1" spans="1:14">
      <c r="A413" s="234"/>
      <c r="B413" s="235" t="s">
        <v>3140</v>
      </c>
      <c r="C413" s="232">
        <v>6</v>
      </c>
      <c r="D413" s="232">
        <v>6</v>
      </c>
      <c r="E413" s="232">
        <v>6</v>
      </c>
      <c r="F413" s="232"/>
      <c r="G413" s="232"/>
      <c r="H413" s="232"/>
      <c r="I413" s="232"/>
      <c r="J413" s="232"/>
      <c r="K413" s="232"/>
      <c r="L413" s="232"/>
      <c r="M413" s="232"/>
      <c r="N413" s="226" t="s">
        <v>530</v>
      </c>
    </row>
    <row r="414" ht="18" customHeight="1" spans="1:14">
      <c r="A414" s="234"/>
      <c r="B414" s="235" t="s">
        <v>3141</v>
      </c>
      <c r="C414" s="232">
        <v>40</v>
      </c>
      <c r="D414" s="232">
        <v>40</v>
      </c>
      <c r="E414" s="232">
        <v>40</v>
      </c>
      <c r="F414" s="232"/>
      <c r="G414" s="232"/>
      <c r="H414" s="232"/>
      <c r="I414" s="232"/>
      <c r="J414" s="232"/>
      <c r="K414" s="232"/>
      <c r="L414" s="232"/>
      <c r="M414" s="232"/>
      <c r="N414" s="226" t="s">
        <v>530</v>
      </c>
    </row>
    <row r="415" ht="18" customHeight="1" spans="1:14">
      <c r="A415" s="234"/>
      <c r="B415" s="235" t="s">
        <v>3142</v>
      </c>
      <c r="C415" s="232">
        <v>30</v>
      </c>
      <c r="D415" s="232">
        <v>30</v>
      </c>
      <c r="E415" s="232">
        <v>30</v>
      </c>
      <c r="F415" s="232"/>
      <c r="G415" s="232"/>
      <c r="H415" s="232"/>
      <c r="I415" s="232"/>
      <c r="J415" s="232"/>
      <c r="K415" s="232"/>
      <c r="L415" s="232"/>
      <c r="M415" s="232"/>
      <c r="N415" s="226" t="s">
        <v>530</v>
      </c>
    </row>
    <row r="416" ht="18" customHeight="1" spans="1:14">
      <c r="A416" s="234"/>
      <c r="B416" s="235" t="s">
        <v>3143</v>
      </c>
      <c r="C416" s="232">
        <v>40</v>
      </c>
      <c r="D416" s="232">
        <v>40</v>
      </c>
      <c r="E416" s="232">
        <v>40</v>
      </c>
      <c r="F416" s="232"/>
      <c r="G416" s="232"/>
      <c r="H416" s="232"/>
      <c r="I416" s="232"/>
      <c r="J416" s="232"/>
      <c r="K416" s="232"/>
      <c r="L416" s="232"/>
      <c r="M416" s="232"/>
      <c r="N416" s="226" t="s">
        <v>530</v>
      </c>
    </row>
    <row r="417" ht="18" customHeight="1" spans="1:14">
      <c r="A417" s="234"/>
      <c r="B417" s="235" t="s">
        <v>3144</v>
      </c>
      <c r="C417" s="232">
        <v>80</v>
      </c>
      <c r="D417" s="232">
        <v>80</v>
      </c>
      <c r="E417" s="232">
        <v>80</v>
      </c>
      <c r="F417" s="232"/>
      <c r="G417" s="232"/>
      <c r="H417" s="232"/>
      <c r="I417" s="232"/>
      <c r="J417" s="232"/>
      <c r="K417" s="232"/>
      <c r="L417" s="232"/>
      <c r="M417" s="232"/>
      <c r="N417" s="226" t="s">
        <v>530</v>
      </c>
    </row>
    <row r="418" ht="18" customHeight="1" spans="1:14">
      <c r="A418" s="234"/>
      <c r="B418" s="235" t="s">
        <v>3145</v>
      </c>
      <c r="C418" s="232">
        <v>80</v>
      </c>
      <c r="D418" s="232">
        <v>80</v>
      </c>
      <c r="E418" s="232">
        <v>80</v>
      </c>
      <c r="F418" s="232"/>
      <c r="G418" s="232"/>
      <c r="H418" s="232"/>
      <c r="I418" s="232"/>
      <c r="J418" s="232"/>
      <c r="K418" s="232"/>
      <c r="L418" s="232"/>
      <c r="M418" s="232"/>
      <c r="N418" s="226" t="s">
        <v>530</v>
      </c>
    </row>
    <row r="419" ht="18" customHeight="1" spans="1:14">
      <c r="A419" s="234"/>
      <c r="B419" s="235" t="s">
        <v>3146</v>
      </c>
      <c r="C419" s="232">
        <v>70</v>
      </c>
      <c r="D419" s="232">
        <v>70</v>
      </c>
      <c r="E419" s="232">
        <v>70</v>
      </c>
      <c r="F419" s="232"/>
      <c r="G419" s="232"/>
      <c r="H419" s="232"/>
      <c r="I419" s="232"/>
      <c r="J419" s="232"/>
      <c r="K419" s="232"/>
      <c r="L419" s="232"/>
      <c r="M419" s="232"/>
      <c r="N419" s="226" t="s">
        <v>530</v>
      </c>
    </row>
    <row r="420" ht="18" customHeight="1" spans="1:14">
      <c r="A420" s="234"/>
      <c r="B420" s="235" t="s">
        <v>3147</v>
      </c>
      <c r="C420" s="232">
        <v>180</v>
      </c>
      <c r="D420" s="232">
        <v>180</v>
      </c>
      <c r="E420" s="232">
        <v>180</v>
      </c>
      <c r="F420" s="232"/>
      <c r="G420" s="232"/>
      <c r="H420" s="232"/>
      <c r="I420" s="232"/>
      <c r="J420" s="232"/>
      <c r="K420" s="232"/>
      <c r="L420" s="232"/>
      <c r="M420" s="232"/>
      <c r="N420" s="226" t="s">
        <v>530</v>
      </c>
    </row>
    <row r="421" ht="18" customHeight="1" spans="1:14">
      <c r="A421" s="234"/>
      <c r="B421" s="235" t="s">
        <v>3148</v>
      </c>
      <c r="C421" s="232">
        <v>200</v>
      </c>
      <c r="D421" s="232">
        <v>200</v>
      </c>
      <c r="E421" s="232">
        <v>200</v>
      </c>
      <c r="F421" s="232"/>
      <c r="G421" s="232"/>
      <c r="H421" s="232"/>
      <c r="I421" s="232"/>
      <c r="J421" s="232"/>
      <c r="K421" s="232"/>
      <c r="L421" s="232"/>
      <c r="M421" s="232"/>
      <c r="N421" s="226" t="s">
        <v>530</v>
      </c>
    </row>
    <row r="422" ht="18" customHeight="1" spans="1:14">
      <c r="A422" s="234"/>
      <c r="B422" s="235" t="s">
        <v>3149</v>
      </c>
      <c r="C422" s="232">
        <v>15</v>
      </c>
      <c r="D422" s="232">
        <v>15</v>
      </c>
      <c r="E422" s="232">
        <v>15</v>
      </c>
      <c r="F422" s="232"/>
      <c r="G422" s="232"/>
      <c r="H422" s="232"/>
      <c r="I422" s="232"/>
      <c r="J422" s="232"/>
      <c r="K422" s="232"/>
      <c r="L422" s="232"/>
      <c r="M422" s="232"/>
      <c r="N422" s="226" t="s">
        <v>530</v>
      </c>
    </row>
    <row r="423" ht="18" customHeight="1" spans="1:14">
      <c r="A423" s="234"/>
      <c r="B423" s="235" t="s">
        <v>3150</v>
      </c>
      <c r="C423" s="232">
        <v>100</v>
      </c>
      <c r="D423" s="232">
        <v>100</v>
      </c>
      <c r="E423" s="232">
        <v>100</v>
      </c>
      <c r="F423" s="232"/>
      <c r="G423" s="232"/>
      <c r="H423" s="232"/>
      <c r="I423" s="232"/>
      <c r="J423" s="232"/>
      <c r="K423" s="232"/>
      <c r="L423" s="232"/>
      <c r="M423" s="232"/>
      <c r="N423" s="226" t="s">
        <v>530</v>
      </c>
    </row>
    <row r="424" ht="18" customHeight="1" spans="1:14">
      <c r="A424" s="234"/>
      <c r="B424" s="235" t="s">
        <v>3151</v>
      </c>
      <c r="C424" s="232">
        <v>400</v>
      </c>
      <c r="D424" s="232">
        <v>400</v>
      </c>
      <c r="E424" s="232">
        <v>400</v>
      </c>
      <c r="F424" s="232"/>
      <c r="G424" s="232"/>
      <c r="H424" s="232"/>
      <c r="I424" s="232"/>
      <c r="J424" s="232"/>
      <c r="K424" s="232"/>
      <c r="L424" s="232"/>
      <c r="M424" s="232"/>
      <c r="N424" s="226" t="s">
        <v>530</v>
      </c>
    </row>
    <row r="425" s="208" customFormat="1" ht="18" customHeight="1" spans="1:14">
      <c r="A425" s="228" t="s">
        <v>1517</v>
      </c>
      <c r="B425" s="229" t="s">
        <v>634</v>
      </c>
      <c r="C425" s="225">
        <v>33.5</v>
      </c>
      <c r="D425" s="225">
        <v>33.5</v>
      </c>
      <c r="E425" s="225">
        <v>33.5</v>
      </c>
      <c r="F425" s="225"/>
      <c r="G425" s="225"/>
      <c r="H425" s="225"/>
      <c r="I425" s="225"/>
      <c r="J425" s="225"/>
      <c r="K425" s="225"/>
      <c r="L425" s="225"/>
      <c r="M425" s="225"/>
      <c r="N425" s="226" t="s">
        <v>530</v>
      </c>
    </row>
    <row r="426" ht="18" customHeight="1" spans="1:14">
      <c r="A426" s="234"/>
      <c r="B426" s="235" t="s">
        <v>3152</v>
      </c>
      <c r="C426" s="232">
        <v>4</v>
      </c>
      <c r="D426" s="232">
        <v>4</v>
      </c>
      <c r="E426" s="232">
        <v>4</v>
      </c>
      <c r="F426" s="232"/>
      <c r="G426" s="232"/>
      <c r="H426" s="232"/>
      <c r="I426" s="232"/>
      <c r="J426" s="232"/>
      <c r="K426" s="232"/>
      <c r="L426" s="232"/>
      <c r="M426" s="232"/>
      <c r="N426" s="226" t="s">
        <v>530</v>
      </c>
    </row>
    <row r="427" ht="18" customHeight="1" spans="1:14">
      <c r="A427" s="234"/>
      <c r="B427" s="235" t="s">
        <v>3153</v>
      </c>
      <c r="C427" s="232">
        <v>15</v>
      </c>
      <c r="D427" s="232">
        <v>15</v>
      </c>
      <c r="E427" s="232">
        <v>15</v>
      </c>
      <c r="F427" s="232"/>
      <c r="G427" s="232"/>
      <c r="H427" s="232"/>
      <c r="I427" s="232"/>
      <c r="J427" s="232"/>
      <c r="K427" s="232"/>
      <c r="L427" s="232"/>
      <c r="M427" s="232"/>
      <c r="N427" s="226" t="s">
        <v>530</v>
      </c>
    </row>
    <row r="428" ht="18" customHeight="1" spans="1:14">
      <c r="A428" s="234"/>
      <c r="B428" s="235" t="s">
        <v>2863</v>
      </c>
      <c r="C428" s="232">
        <v>10.5</v>
      </c>
      <c r="D428" s="232">
        <v>10.5</v>
      </c>
      <c r="E428" s="232">
        <v>10.5</v>
      </c>
      <c r="F428" s="232"/>
      <c r="G428" s="232"/>
      <c r="H428" s="232"/>
      <c r="I428" s="232"/>
      <c r="J428" s="232"/>
      <c r="K428" s="232"/>
      <c r="L428" s="232"/>
      <c r="M428" s="232"/>
      <c r="N428" s="226" t="s">
        <v>530</v>
      </c>
    </row>
    <row r="429" ht="18" customHeight="1" spans="1:14">
      <c r="A429" s="234"/>
      <c r="B429" s="235" t="s">
        <v>3154</v>
      </c>
      <c r="C429" s="232">
        <v>4</v>
      </c>
      <c r="D429" s="232">
        <v>4</v>
      </c>
      <c r="E429" s="232">
        <v>4</v>
      </c>
      <c r="F429" s="232"/>
      <c r="G429" s="232"/>
      <c r="H429" s="232"/>
      <c r="I429" s="232"/>
      <c r="J429" s="232"/>
      <c r="K429" s="232"/>
      <c r="L429" s="232"/>
      <c r="M429" s="232"/>
      <c r="N429" s="226" t="s">
        <v>530</v>
      </c>
    </row>
    <row r="430" s="207" customFormat="1" ht="18" customHeight="1" spans="1:14">
      <c r="A430" s="234"/>
      <c r="B430" s="224" t="s">
        <v>635</v>
      </c>
      <c r="C430" s="225">
        <v>23418.612863</v>
      </c>
      <c r="D430" s="225">
        <v>23418.612863</v>
      </c>
      <c r="E430" s="225">
        <v>21361.742863</v>
      </c>
      <c r="F430" s="225">
        <v>2056.87</v>
      </c>
      <c r="G430" s="225">
        <v>0</v>
      </c>
      <c r="H430" s="225">
        <v>0</v>
      </c>
      <c r="I430" s="225">
        <v>0</v>
      </c>
      <c r="J430" s="225">
        <v>0</v>
      </c>
      <c r="K430" s="225">
        <v>0</v>
      </c>
      <c r="L430" s="225">
        <v>0</v>
      </c>
      <c r="M430" s="225">
        <v>0</v>
      </c>
      <c r="N430" s="226" t="s">
        <v>530</v>
      </c>
    </row>
    <row r="431" s="208" customFormat="1" ht="18" customHeight="1" spans="1:14">
      <c r="A431" s="228" t="s">
        <v>636</v>
      </c>
      <c r="B431" s="229" t="s">
        <v>637</v>
      </c>
      <c r="C431" s="225">
        <v>70</v>
      </c>
      <c r="D431" s="225">
        <v>70</v>
      </c>
      <c r="E431" s="225">
        <v>70</v>
      </c>
      <c r="F431" s="225"/>
      <c r="G431" s="225"/>
      <c r="H431" s="225"/>
      <c r="I431" s="225"/>
      <c r="J431" s="225"/>
      <c r="K431" s="225"/>
      <c r="L431" s="225"/>
      <c r="M431" s="225"/>
      <c r="N431" s="226" t="s">
        <v>530</v>
      </c>
    </row>
    <row r="432" s="208" customFormat="1" ht="18" customHeight="1" spans="1:14">
      <c r="A432" s="234"/>
      <c r="B432" s="235" t="s">
        <v>3155</v>
      </c>
      <c r="C432" s="232">
        <v>70</v>
      </c>
      <c r="D432" s="232">
        <v>70</v>
      </c>
      <c r="E432" s="232">
        <v>70</v>
      </c>
      <c r="F432" s="232"/>
      <c r="G432" s="225"/>
      <c r="H432" s="225"/>
      <c r="I432" s="225"/>
      <c r="J432" s="225"/>
      <c r="K432" s="225"/>
      <c r="L432" s="225"/>
      <c r="M432" s="225"/>
      <c r="N432" s="226" t="s">
        <v>530</v>
      </c>
    </row>
    <row r="433" s="208" customFormat="1" ht="18" customHeight="1" spans="1:14">
      <c r="A433" s="228" t="s">
        <v>1528</v>
      </c>
      <c r="B433" s="229" t="s">
        <v>638</v>
      </c>
      <c r="C433" s="225">
        <v>674</v>
      </c>
      <c r="D433" s="225">
        <v>674</v>
      </c>
      <c r="E433" s="225">
        <v>674</v>
      </c>
      <c r="F433" s="225"/>
      <c r="G433" s="225"/>
      <c r="H433" s="225"/>
      <c r="I433" s="225"/>
      <c r="J433" s="225"/>
      <c r="K433" s="225"/>
      <c r="L433" s="225"/>
      <c r="M433" s="225"/>
      <c r="N433" s="226" t="s">
        <v>530</v>
      </c>
    </row>
    <row r="434" ht="18" customHeight="1" spans="1:14">
      <c r="A434" s="234"/>
      <c r="B434" s="235" t="s">
        <v>3156</v>
      </c>
      <c r="C434" s="232">
        <v>180</v>
      </c>
      <c r="D434" s="232">
        <v>180</v>
      </c>
      <c r="E434" s="232">
        <v>180</v>
      </c>
      <c r="F434" s="232"/>
      <c r="G434" s="232"/>
      <c r="H434" s="232"/>
      <c r="I434" s="232"/>
      <c r="J434" s="232"/>
      <c r="K434" s="232"/>
      <c r="L434" s="232"/>
      <c r="M434" s="232"/>
      <c r="N434" s="226" t="s">
        <v>530</v>
      </c>
    </row>
    <row r="435" ht="18" customHeight="1" spans="1:14">
      <c r="A435" s="234"/>
      <c r="B435" s="235" t="s">
        <v>3157</v>
      </c>
      <c r="C435" s="232">
        <v>6</v>
      </c>
      <c r="D435" s="232">
        <v>6</v>
      </c>
      <c r="E435" s="232">
        <v>6</v>
      </c>
      <c r="F435" s="232"/>
      <c r="G435" s="232"/>
      <c r="H435" s="232"/>
      <c r="I435" s="232"/>
      <c r="J435" s="232"/>
      <c r="K435" s="232"/>
      <c r="L435" s="232"/>
      <c r="M435" s="232"/>
      <c r="N435" s="226" t="s">
        <v>530</v>
      </c>
    </row>
    <row r="436" ht="18" customHeight="1" spans="1:14">
      <c r="A436" s="234"/>
      <c r="B436" s="235" t="s">
        <v>3158</v>
      </c>
      <c r="C436" s="232">
        <v>120</v>
      </c>
      <c r="D436" s="232">
        <v>120</v>
      </c>
      <c r="E436" s="232">
        <v>120</v>
      </c>
      <c r="F436" s="232"/>
      <c r="G436" s="232"/>
      <c r="H436" s="232"/>
      <c r="I436" s="232"/>
      <c r="J436" s="232"/>
      <c r="K436" s="232"/>
      <c r="L436" s="232"/>
      <c r="M436" s="232"/>
      <c r="N436" s="226" t="s">
        <v>530</v>
      </c>
    </row>
    <row r="437" ht="18" customHeight="1" spans="1:14">
      <c r="A437" s="234"/>
      <c r="B437" s="235" t="s">
        <v>3159</v>
      </c>
      <c r="C437" s="232">
        <v>35</v>
      </c>
      <c r="D437" s="232">
        <v>35</v>
      </c>
      <c r="E437" s="232">
        <v>35</v>
      </c>
      <c r="F437" s="232"/>
      <c r="G437" s="232"/>
      <c r="H437" s="232"/>
      <c r="I437" s="232"/>
      <c r="J437" s="232"/>
      <c r="K437" s="232"/>
      <c r="L437" s="232"/>
      <c r="M437" s="232"/>
      <c r="N437" s="226" t="s">
        <v>530</v>
      </c>
    </row>
    <row r="438" ht="18" customHeight="1" spans="1:14">
      <c r="A438" s="234"/>
      <c r="B438" s="235" t="s">
        <v>3160</v>
      </c>
      <c r="C438" s="232">
        <v>9</v>
      </c>
      <c r="D438" s="232">
        <v>9</v>
      </c>
      <c r="E438" s="232">
        <v>9</v>
      </c>
      <c r="F438" s="232"/>
      <c r="G438" s="232"/>
      <c r="H438" s="232"/>
      <c r="I438" s="232"/>
      <c r="J438" s="232"/>
      <c r="K438" s="232"/>
      <c r="L438" s="232"/>
      <c r="M438" s="232"/>
      <c r="N438" s="226" t="s">
        <v>530</v>
      </c>
    </row>
    <row r="439" ht="18" customHeight="1" spans="1:14">
      <c r="A439" s="234"/>
      <c r="B439" s="235" t="s">
        <v>3161</v>
      </c>
      <c r="C439" s="232">
        <v>34</v>
      </c>
      <c r="D439" s="232">
        <v>34</v>
      </c>
      <c r="E439" s="232">
        <v>34</v>
      </c>
      <c r="F439" s="232"/>
      <c r="G439" s="232"/>
      <c r="H439" s="232"/>
      <c r="I439" s="232"/>
      <c r="J439" s="232"/>
      <c r="K439" s="232"/>
      <c r="L439" s="232"/>
      <c r="M439" s="232"/>
      <c r="N439" s="226" t="s">
        <v>530</v>
      </c>
    </row>
    <row r="440" ht="18" customHeight="1" spans="1:14">
      <c r="A440" s="234"/>
      <c r="B440" s="235" t="s">
        <v>3162</v>
      </c>
      <c r="C440" s="232">
        <v>76</v>
      </c>
      <c r="D440" s="232">
        <v>76</v>
      </c>
      <c r="E440" s="232">
        <v>76</v>
      </c>
      <c r="F440" s="232"/>
      <c r="G440" s="232"/>
      <c r="H440" s="232"/>
      <c r="I440" s="232"/>
      <c r="J440" s="232"/>
      <c r="K440" s="232"/>
      <c r="L440" s="232"/>
      <c r="M440" s="232"/>
      <c r="N440" s="226" t="s">
        <v>530</v>
      </c>
    </row>
    <row r="441" ht="18" customHeight="1" spans="1:14">
      <c r="A441" s="234"/>
      <c r="B441" s="235" t="s">
        <v>3163</v>
      </c>
      <c r="C441" s="232">
        <v>40</v>
      </c>
      <c r="D441" s="232">
        <v>40</v>
      </c>
      <c r="E441" s="232">
        <v>40</v>
      </c>
      <c r="F441" s="232"/>
      <c r="G441" s="232"/>
      <c r="H441" s="232"/>
      <c r="I441" s="232"/>
      <c r="J441" s="232"/>
      <c r="K441" s="232"/>
      <c r="L441" s="232"/>
      <c r="M441" s="232"/>
      <c r="N441" s="226" t="s">
        <v>530</v>
      </c>
    </row>
    <row r="442" ht="18" customHeight="1" spans="1:14">
      <c r="A442" s="234"/>
      <c r="B442" s="235" t="s">
        <v>3164</v>
      </c>
      <c r="C442" s="232">
        <v>38</v>
      </c>
      <c r="D442" s="232">
        <v>38</v>
      </c>
      <c r="E442" s="232">
        <v>38</v>
      </c>
      <c r="F442" s="232"/>
      <c r="G442" s="232"/>
      <c r="H442" s="232"/>
      <c r="I442" s="232"/>
      <c r="J442" s="232"/>
      <c r="K442" s="232"/>
      <c r="L442" s="232"/>
      <c r="M442" s="232"/>
      <c r="N442" s="226" t="s">
        <v>530</v>
      </c>
    </row>
    <row r="443" ht="18" customHeight="1" spans="1:14">
      <c r="A443" s="234"/>
      <c r="B443" s="235" t="s">
        <v>3165</v>
      </c>
      <c r="C443" s="232">
        <v>30</v>
      </c>
      <c r="D443" s="232">
        <v>30</v>
      </c>
      <c r="E443" s="232">
        <v>30</v>
      </c>
      <c r="F443" s="232"/>
      <c r="G443" s="232"/>
      <c r="H443" s="232"/>
      <c r="I443" s="232"/>
      <c r="J443" s="232"/>
      <c r="K443" s="232"/>
      <c r="L443" s="232"/>
      <c r="M443" s="232"/>
      <c r="N443" s="226" t="s">
        <v>530</v>
      </c>
    </row>
    <row r="444" ht="18" customHeight="1" spans="1:14">
      <c r="A444" s="234"/>
      <c r="B444" s="235" t="s">
        <v>3166</v>
      </c>
      <c r="C444" s="232">
        <v>10</v>
      </c>
      <c r="D444" s="232">
        <v>10</v>
      </c>
      <c r="E444" s="232">
        <v>10</v>
      </c>
      <c r="F444" s="232"/>
      <c r="G444" s="232"/>
      <c r="H444" s="232"/>
      <c r="I444" s="232"/>
      <c r="J444" s="232"/>
      <c r="K444" s="232"/>
      <c r="L444" s="232"/>
      <c r="M444" s="232"/>
      <c r="N444" s="226" t="s">
        <v>530</v>
      </c>
    </row>
    <row r="445" ht="18" customHeight="1" spans="1:14">
      <c r="A445" s="234"/>
      <c r="B445" s="235" t="s">
        <v>3167</v>
      </c>
      <c r="C445" s="232">
        <v>5.5</v>
      </c>
      <c r="D445" s="232">
        <v>5.5</v>
      </c>
      <c r="E445" s="232">
        <v>5.5</v>
      </c>
      <c r="F445" s="232"/>
      <c r="G445" s="232"/>
      <c r="H445" s="232"/>
      <c r="I445" s="232"/>
      <c r="J445" s="232"/>
      <c r="K445" s="232"/>
      <c r="L445" s="232"/>
      <c r="M445" s="232"/>
      <c r="N445" s="226" t="s">
        <v>530</v>
      </c>
    </row>
    <row r="446" ht="18" customHeight="1" spans="1:14">
      <c r="A446" s="234"/>
      <c r="B446" s="235" t="s">
        <v>3168</v>
      </c>
      <c r="C446" s="232">
        <v>9.5</v>
      </c>
      <c r="D446" s="232">
        <v>9.5</v>
      </c>
      <c r="E446" s="232">
        <v>9.5</v>
      </c>
      <c r="F446" s="232"/>
      <c r="G446" s="232"/>
      <c r="H446" s="232"/>
      <c r="I446" s="232"/>
      <c r="J446" s="232"/>
      <c r="K446" s="232"/>
      <c r="L446" s="232"/>
      <c r="M446" s="232"/>
      <c r="N446" s="226" t="s">
        <v>530</v>
      </c>
    </row>
    <row r="447" ht="18" customHeight="1" spans="1:14">
      <c r="A447" s="234"/>
      <c r="B447" s="235" t="s">
        <v>3169</v>
      </c>
      <c r="C447" s="232">
        <v>21</v>
      </c>
      <c r="D447" s="232">
        <v>21</v>
      </c>
      <c r="E447" s="232">
        <v>21</v>
      </c>
      <c r="F447" s="232"/>
      <c r="G447" s="232"/>
      <c r="H447" s="232"/>
      <c r="I447" s="232"/>
      <c r="J447" s="232"/>
      <c r="K447" s="232"/>
      <c r="L447" s="232"/>
      <c r="M447" s="232"/>
      <c r="N447" s="226" t="s">
        <v>530</v>
      </c>
    </row>
    <row r="448" ht="18" customHeight="1" spans="1:14">
      <c r="A448" s="234"/>
      <c r="B448" s="235" t="s">
        <v>3170</v>
      </c>
      <c r="C448" s="232">
        <v>19</v>
      </c>
      <c r="D448" s="232">
        <v>19</v>
      </c>
      <c r="E448" s="232">
        <v>19</v>
      </c>
      <c r="F448" s="232"/>
      <c r="G448" s="232"/>
      <c r="H448" s="232"/>
      <c r="I448" s="232"/>
      <c r="J448" s="232"/>
      <c r="K448" s="232"/>
      <c r="L448" s="232"/>
      <c r="M448" s="232"/>
      <c r="N448" s="226" t="s">
        <v>530</v>
      </c>
    </row>
    <row r="449" ht="18" customHeight="1" spans="1:14">
      <c r="A449" s="234"/>
      <c r="B449" s="235" t="s">
        <v>3171</v>
      </c>
      <c r="C449" s="232">
        <v>4</v>
      </c>
      <c r="D449" s="232">
        <v>4</v>
      </c>
      <c r="E449" s="232">
        <v>4</v>
      </c>
      <c r="F449" s="232"/>
      <c r="G449" s="232"/>
      <c r="H449" s="232"/>
      <c r="I449" s="232"/>
      <c r="J449" s="232"/>
      <c r="K449" s="232"/>
      <c r="L449" s="232"/>
      <c r="M449" s="232"/>
      <c r="N449" s="226" t="s">
        <v>530</v>
      </c>
    </row>
    <row r="450" ht="18" customHeight="1" spans="1:14">
      <c r="A450" s="234"/>
      <c r="B450" s="235" t="s">
        <v>3172</v>
      </c>
      <c r="C450" s="232">
        <v>37</v>
      </c>
      <c r="D450" s="232">
        <v>37</v>
      </c>
      <c r="E450" s="232">
        <v>37</v>
      </c>
      <c r="F450" s="232"/>
      <c r="G450" s="232"/>
      <c r="H450" s="232"/>
      <c r="I450" s="232"/>
      <c r="J450" s="232"/>
      <c r="K450" s="232"/>
      <c r="L450" s="232"/>
      <c r="M450" s="232"/>
      <c r="N450" s="226" t="s">
        <v>530</v>
      </c>
    </row>
    <row r="451" s="208" customFormat="1" ht="18" customHeight="1" spans="1:14">
      <c r="A451" s="228" t="s">
        <v>1540</v>
      </c>
      <c r="B451" s="229" t="s">
        <v>639</v>
      </c>
      <c r="C451" s="225">
        <v>5893.3</v>
      </c>
      <c r="D451" s="225">
        <v>5893.3</v>
      </c>
      <c r="E451" s="225">
        <v>5893.3</v>
      </c>
      <c r="F451" s="225"/>
      <c r="G451" s="225"/>
      <c r="H451" s="225"/>
      <c r="I451" s="225"/>
      <c r="J451" s="225"/>
      <c r="K451" s="225"/>
      <c r="L451" s="225"/>
      <c r="M451" s="225"/>
      <c r="N451" s="226" t="s">
        <v>530</v>
      </c>
    </row>
    <row r="452" ht="18" customHeight="1" spans="1:14">
      <c r="A452" s="234"/>
      <c r="B452" s="235" t="s">
        <v>3173</v>
      </c>
      <c r="C452" s="232">
        <v>4.5</v>
      </c>
      <c r="D452" s="232">
        <v>4.5</v>
      </c>
      <c r="E452" s="232">
        <v>4.5</v>
      </c>
      <c r="F452" s="232"/>
      <c r="G452" s="232"/>
      <c r="H452" s="232"/>
      <c r="I452" s="232"/>
      <c r="J452" s="232"/>
      <c r="K452" s="232"/>
      <c r="L452" s="232"/>
      <c r="M452" s="232"/>
      <c r="N452" s="226" t="s">
        <v>530</v>
      </c>
    </row>
    <row r="453" ht="18" customHeight="1" spans="1:14">
      <c r="A453" s="234"/>
      <c r="B453" s="235" t="s">
        <v>3174</v>
      </c>
      <c r="C453" s="232">
        <v>11.5</v>
      </c>
      <c r="D453" s="232">
        <v>11.5</v>
      </c>
      <c r="E453" s="232">
        <v>11.5</v>
      </c>
      <c r="F453" s="232"/>
      <c r="G453" s="232"/>
      <c r="H453" s="232"/>
      <c r="I453" s="232"/>
      <c r="J453" s="232"/>
      <c r="K453" s="232"/>
      <c r="L453" s="232"/>
      <c r="M453" s="232"/>
      <c r="N453" s="226" t="s">
        <v>530</v>
      </c>
    </row>
    <row r="454" ht="18" customHeight="1" spans="1:14">
      <c r="A454" s="234"/>
      <c r="B454" s="235" t="s">
        <v>3175</v>
      </c>
      <c r="C454" s="232">
        <v>12</v>
      </c>
      <c r="D454" s="232">
        <v>12</v>
      </c>
      <c r="E454" s="232">
        <v>12</v>
      </c>
      <c r="F454" s="232"/>
      <c r="G454" s="232"/>
      <c r="H454" s="232"/>
      <c r="I454" s="232"/>
      <c r="J454" s="232"/>
      <c r="K454" s="232"/>
      <c r="L454" s="232"/>
      <c r="M454" s="232"/>
      <c r="N454" s="226" t="s">
        <v>530</v>
      </c>
    </row>
    <row r="455" ht="18" customHeight="1" spans="1:14">
      <c r="A455" s="234"/>
      <c r="B455" s="235" t="s">
        <v>3176</v>
      </c>
      <c r="C455" s="232">
        <v>8.4</v>
      </c>
      <c r="D455" s="232">
        <v>8.4</v>
      </c>
      <c r="E455" s="232">
        <v>8.4</v>
      </c>
      <c r="F455" s="232"/>
      <c r="G455" s="232"/>
      <c r="H455" s="232"/>
      <c r="I455" s="232"/>
      <c r="J455" s="232"/>
      <c r="K455" s="232"/>
      <c r="L455" s="232"/>
      <c r="M455" s="232"/>
      <c r="N455" s="226" t="s">
        <v>530</v>
      </c>
    </row>
    <row r="456" ht="18" customHeight="1" spans="1:14">
      <c r="A456" s="234"/>
      <c r="B456" s="235" t="s">
        <v>3177</v>
      </c>
      <c r="C456" s="232">
        <v>30</v>
      </c>
      <c r="D456" s="232">
        <v>30</v>
      </c>
      <c r="E456" s="232">
        <v>30</v>
      </c>
      <c r="F456" s="232"/>
      <c r="G456" s="232"/>
      <c r="H456" s="232"/>
      <c r="I456" s="232"/>
      <c r="J456" s="232"/>
      <c r="K456" s="232"/>
      <c r="L456" s="232"/>
      <c r="M456" s="232"/>
      <c r="N456" s="226" t="s">
        <v>530</v>
      </c>
    </row>
    <row r="457" ht="18" customHeight="1" spans="1:14">
      <c r="A457" s="234"/>
      <c r="B457" s="235" t="s">
        <v>3178</v>
      </c>
      <c r="C457" s="232">
        <v>8</v>
      </c>
      <c r="D457" s="232">
        <v>8</v>
      </c>
      <c r="E457" s="232">
        <v>8</v>
      </c>
      <c r="F457" s="232"/>
      <c r="G457" s="232"/>
      <c r="H457" s="232"/>
      <c r="I457" s="232"/>
      <c r="J457" s="232"/>
      <c r="K457" s="232"/>
      <c r="L457" s="232"/>
      <c r="M457" s="232"/>
      <c r="N457" s="226" t="s">
        <v>530</v>
      </c>
    </row>
    <row r="458" ht="18" customHeight="1" spans="1:14">
      <c r="A458" s="234"/>
      <c r="B458" s="235" t="s">
        <v>3179</v>
      </c>
      <c r="C458" s="232">
        <v>5500</v>
      </c>
      <c r="D458" s="232">
        <v>5500</v>
      </c>
      <c r="E458" s="232">
        <v>5500</v>
      </c>
      <c r="F458" s="232"/>
      <c r="G458" s="232"/>
      <c r="H458" s="232"/>
      <c r="I458" s="232"/>
      <c r="J458" s="232"/>
      <c r="K458" s="232"/>
      <c r="L458" s="232"/>
      <c r="M458" s="232"/>
      <c r="N458" s="226" t="s">
        <v>530</v>
      </c>
    </row>
    <row r="459" ht="18" customHeight="1" spans="1:14">
      <c r="A459" s="234"/>
      <c r="B459" s="235" t="s">
        <v>3180</v>
      </c>
      <c r="C459" s="232">
        <v>96.4</v>
      </c>
      <c r="D459" s="232">
        <v>96.4</v>
      </c>
      <c r="E459" s="232">
        <v>96.4</v>
      </c>
      <c r="F459" s="232"/>
      <c r="G459" s="232"/>
      <c r="H459" s="232"/>
      <c r="I459" s="232"/>
      <c r="J459" s="232"/>
      <c r="K459" s="232"/>
      <c r="L459" s="232"/>
      <c r="M459" s="232"/>
      <c r="N459" s="226" t="s">
        <v>530</v>
      </c>
    </row>
    <row r="460" ht="18" customHeight="1" spans="1:14">
      <c r="A460" s="234"/>
      <c r="B460" s="235" t="s">
        <v>3181</v>
      </c>
      <c r="C460" s="232">
        <v>38</v>
      </c>
      <c r="D460" s="232">
        <v>38</v>
      </c>
      <c r="E460" s="232">
        <v>38</v>
      </c>
      <c r="F460" s="232"/>
      <c r="G460" s="232"/>
      <c r="H460" s="232"/>
      <c r="I460" s="232"/>
      <c r="J460" s="232"/>
      <c r="K460" s="232"/>
      <c r="L460" s="232"/>
      <c r="M460" s="232"/>
      <c r="N460" s="226" t="s">
        <v>530</v>
      </c>
    </row>
    <row r="461" ht="18" customHeight="1" spans="1:14">
      <c r="A461" s="234"/>
      <c r="B461" s="235" t="s">
        <v>3182</v>
      </c>
      <c r="C461" s="232">
        <v>60</v>
      </c>
      <c r="D461" s="232">
        <v>60</v>
      </c>
      <c r="E461" s="232">
        <v>60</v>
      </c>
      <c r="F461" s="232"/>
      <c r="G461" s="232"/>
      <c r="H461" s="232"/>
      <c r="I461" s="232"/>
      <c r="J461" s="232"/>
      <c r="K461" s="232"/>
      <c r="L461" s="232"/>
      <c r="M461" s="232"/>
      <c r="N461" s="226" t="s">
        <v>530</v>
      </c>
    </row>
    <row r="462" ht="18" customHeight="1" spans="1:14">
      <c r="A462" s="234"/>
      <c r="B462" s="235" t="s">
        <v>3183</v>
      </c>
      <c r="C462" s="232">
        <v>23</v>
      </c>
      <c r="D462" s="232">
        <v>23</v>
      </c>
      <c r="E462" s="232">
        <v>23</v>
      </c>
      <c r="F462" s="232"/>
      <c r="G462" s="232"/>
      <c r="H462" s="232"/>
      <c r="I462" s="232"/>
      <c r="J462" s="232"/>
      <c r="K462" s="232"/>
      <c r="L462" s="232"/>
      <c r="M462" s="232"/>
      <c r="N462" s="226" t="s">
        <v>530</v>
      </c>
    </row>
    <row r="463" ht="18" customHeight="1" spans="1:14">
      <c r="A463" s="234"/>
      <c r="B463" s="235" t="s">
        <v>3184</v>
      </c>
      <c r="C463" s="232">
        <v>7.5</v>
      </c>
      <c r="D463" s="232">
        <v>7.5</v>
      </c>
      <c r="E463" s="232">
        <v>7.5</v>
      </c>
      <c r="F463" s="232"/>
      <c r="G463" s="232"/>
      <c r="H463" s="232"/>
      <c r="I463" s="232"/>
      <c r="J463" s="232"/>
      <c r="K463" s="232"/>
      <c r="L463" s="232"/>
      <c r="M463" s="232"/>
      <c r="N463" s="226" t="s">
        <v>530</v>
      </c>
    </row>
    <row r="464" ht="18" customHeight="1" spans="1:14">
      <c r="A464" s="234"/>
      <c r="B464" s="235" t="s">
        <v>3185</v>
      </c>
      <c r="C464" s="232">
        <v>9.5</v>
      </c>
      <c r="D464" s="232">
        <v>9.5</v>
      </c>
      <c r="E464" s="232">
        <v>9.5</v>
      </c>
      <c r="F464" s="232"/>
      <c r="G464" s="232"/>
      <c r="H464" s="232"/>
      <c r="I464" s="232"/>
      <c r="J464" s="232"/>
      <c r="K464" s="232"/>
      <c r="L464" s="232"/>
      <c r="M464" s="232"/>
      <c r="N464" s="226" t="s">
        <v>530</v>
      </c>
    </row>
    <row r="465" ht="18" customHeight="1" spans="1:14">
      <c r="A465" s="234"/>
      <c r="B465" s="235" t="s">
        <v>3186</v>
      </c>
      <c r="C465" s="232">
        <v>20</v>
      </c>
      <c r="D465" s="232">
        <v>20</v>
      </c>
      <c r="E465" s="232">
        <v>20</v>
      </c>
      <c r="F465" s="232"/>
      <c r="G465" s="232"/>
      <c r="H465" s="232"/>
      <c r="I465" s="232"/>
      <c r="J465" s="232"/>
      <c r="K465" s="232"/>
      <c r="L465" s="232"/>
      <c r="M465" s="232"/>
      <c r="N465" s="226" t="s">
        <v>530</v>
      </c>
    </row>
    <row r="466" ht="18" customHeight="1" spans="1:14">
      <c r="A466" s="234"/>
      <c r="B466" s="235" t="s">
        <v>3187</v>
      </c>
      <c r="C466" s="232">
        <v>14</v>
      </c>
      <c r="D466" s="232">
        <v>14</v>
      </c>
      <c r="E466" s="232">
        <v>14</v>
      </c>
      <c r="F466" s="232"/>
      <c r="G466" s="232"/>
      <c r="H466" s="232"/>
      <c r="I466" s="232"/>
      <c r="J466" s="232"/>
      <c r="K466" s="232"/>
      <c r="L466" s="232"/>
      <c r="M466" s="232"/>
      <c r="N466" s="226" t="s">
        <v>530</v>
      </c>
    </row>
    <row r="467" ht="18" customHeight="1" spans="1:14">
      <c r="A467" s="234"/>
      <c r="B467" s="235" t="s">
        <v>3188</v>
      </c>
      <c r="C467" s="232">
        <v>9.5</v>
      </c>
      <c r="D467" s="232">
        <v>9.5</v>
      </c>
      <c r="E467" s="232">
        <v>9.5</v>
      </c>
      <c r="F467" s="232"/>
      <c r="G467" s="232"/>
      <c r="H467" s="232"/>
      <c r="I467" s="232"/>
      <c r="J467" s="232"/>
      <c r="K467" s="232"/>
      <c r="L467" s="232"/>
      <c r="M467" s="232"/>
      <c r="N467" s="226" t="s">
        <v>530</v>
      </c>
    </row>
    <row r="468" ht="18" customHeight="1" spans="1:14">
      <c r="A468" s="234"/>
      <c r="B468" s="235" t="s">
        <v>3189</v>
      </c>
      <c r="C468" s="232">
        <v>7</v>
      </c>
      <c r="D468" s="232">
        <v>7</v>
      </c>
      <c r="E468" s="232">
        <v>7</v>
      </c>
      <c r="F468" s="232"/>
      <c r="G468" s="232"/>
      <c r="H468" s="232"/>
      <c r="I468" s="232"/>
      <c r="J468" s="232"/>
      <c r="K468" s="232"/>
      <c r="L468" s="232"/>
      <c r="M468" s="232"/>
      <c r="N468" s="226" t="s">
        <v>530</v>
      </c>
    </row>
    <row r="469" ht="18" customHeight="1" spans="1:14">
      <c r="A469" s="234"/>
      <c r="B469" s="235" t="s">
        <v>3190</v>
      </c>
      <c r="C469" s="232">
        <v>14</v>
      </c>
      <c r="D469" s="232">
        <v>14</v>
      </c>
      <c r="E469" s="232">
        <v>14</v>
      </c>
      <c r="F469" s="232"/>
      <c r="G469" s="232"/>
      <c r="H469" s="232"/>
      <c r="I469" s="232"/>
      <c r="J469" s="232"/>
      <c r="K469" s="232"/>
      <c r="L469" s="232"/>
      <c r="M469" s="232"/>
      <c r="N469" s="226" t="s">
        <v>530</v>
      </c>
    </row>
    <row r="470" ht="18" customHeight="1" spans="1:14">
      <c r="A470" s="234"/>
      <c r="B470" s="235" t="s">
        <v>3191</v>
      </c>
      <c r="C470" s="232">
        <v>9.5</v>
      </c>
      <c r="D470" s="232">
        <v>9.5</v>
      </c>
      <c r="E470" s="232">
        <v>9.5</v>
      </c>
      <c r="F470" s="232"/>
      <c r="G470" s="232"/>
      <c r="H470" s="232"/>
      <c r="I470" s="232"/>
      <c r="J470" s="232"/>
      <c r="K470" s="232"/>
      <c r="L470" s="232"/>
      <c r="M470" s="232"/>
      <c r="N470" s="226" t="s">
        <v>530</v>
      </c>
    </row>
    <row r="471" ht="18" customHeight="1" spans="1:14">
      <c r="A471" s="234"/>
      <c r="B471" s="235" t="s">
        <v>2863</v>
      </c>
      <c r="C471" s="232">
        <v>10.5</v>
      </c>
      <c r="D471" s="232">
        <v>10.5</v>
      </c>
      <c r="E471" s="232">
        <v>10.5</v>
      </c>
      <c r="F471" s="232"/>
      <c r="G471" s="232"/>
      <c r="H471" s="232"/>
      <c r="I471" s="232"/>
      <c r="J471" s="232"/>
      <c r="K471" s="232"/>
      <c r="L471" s="232"/>
      <c r="M471" s="232"/>
      <c r="N471" s="226" t="s">
        <v>530</v>
      </c>
    </row>
    <row r="472" s="208" customFormat="1" ht="18" customHeight="1" spans="1:14">
      <c r="A472" s="228" t="s">
        <v>1553</v>
      </c>
      <c r="B472" s="229" t="s">
        <v>640</v>
      </c>
      <c r="C472" s="225">
        <v>185.2</v>
      </c>
      <c r="D472" s="225">
        <v>185.2</v>
      </c>
      <c r="E472" s="225">
        <v>185.2</v>
      </c>
      <c r="F472" s="225"/>
      <c r="G472" s="225"/>
      <c r="H472" s="225"/>
      <c r="I472" s="225"/>
      <c r="J472" s="225"/>
      <c r="K472" s="225"/>
      <c r="L472" s="225"/>
      <c r="M472" s="225"/>
      <c r="N472" s="226" t="s">
        <v>530</v>
      </c>
    </row>
    <row r="473" ht="18" customHeight="1" spans="1:14">
      <c r="A473" s="234"/>
      <c r="B473" s="235" t="s">
        <v>3192</v>
      </c>
      <c r="C473" s="232">
        <v>77.2</v>
      </c>
      <c r="D473" s="232">
        <v>77.2</v>
      </c>
      <c r="E473" s="232">
        <v>77.2</v>
      </c>
      <c r="F473" s="232"/>
      <c r="G473" s="232"/>
      <c r="H473" s="232"/>
      <c r="I473" s="232"/>
      <c r="J473" s="232"/>
      <c r="K473" s="232"/>
      <c r="L473" s="232"/>
      <c r="M473" s="232"/>
      <c r="N473" s="226" t="s">
        <v>530</v>
      </c>
    </row>
    <row r="474" s="208" customFormat="1" ht="18" customHeight="1" spans="1:14">
      <c r="A474" s="234"/>
      <c r="B474" s="235" t="s">
        <v>3193</v>
      </c>
      <c r="C474" s="232">
        <v>108</v>
      </c>
      <c r="D474" s="232">
        <v>108</v>
      </c>
      <c r="E474" s="232">
        <v>108</v>
      </c>
      <c r="F474" s="225"/>
      <c r="G474" s="225"/>
      <c r="H474" s="225"/>
      <c r="I474" s="225"/>
      <c r="J474" s="225"/>
      <c r="K474" s="225"/>
      <c r="L474" s="225"/>
      <c r="M474" s="225"/>
      <c r="N474" s="226" t="s">
        <v>530</v>
      </c>
    </row>
    <row r="475" s="208" customFormat="1" ht="18" customHeight="1" spans="1:14">
      <c r="A475" s="228" t="s">
        <v>1562</v>
      </c>
      <c r="B475" s="229" t="s">
        <v>641</v>
      </c>
      <c r="C475" s="225">
        <v>70</v>
      </c>
      <c r="D475" s="225">
        <v>70</v>
      </c>
      <c r="E475" s="225"/>
      <c r="F475" s="225">
        <v>70</v>
      </c>
      <c r="G475" s="225"/>
      <c r="H475" s="225"/>
      <c r="I475" s="225"/>
      <c r="J475" s="225"/>
      <c r="K475" s="225"/>
      <c r="L475" s="225"/>
      <c r="M475" s="225"/>
      <c r="N475" s="226" t="s">
        <v>530</v>
      </c>
    </row>
    <row r="476" ht="18" customHeight="1" spans="1:14">
      <c r="A476" s="234"/>
      <c r="B476" s="235" t="s">
        <v>3194</v>
      </c>
      <c r="C476" s="232">
        <v>35</v>
      </c>
      <c r="D476" s="232">
        <v>35</v>
      </c>
      <c r="E476" s="232"/>
      <c r="F476" s="232">
        <v>35</v>
      </c>
      <c r="G476" s="232"/>
      <c r="H476" s="232"/>
      <c r="I476" s="232"/>
      <c r="J476" s="232"/>
      <c r="K476" s="232"/>
      <c r="L476" s="232"/>
      <c r="M476" s="232"/>
      <c r="N476" s="226" t="s">
        <v>530</v>
      </c>
    </row>
    <row r="477" ht="18" customHeight="1" spans="1:14">
      <c r="A477" s="234"/>
      <c r="B477" s="235" t="s">
        <v>3195</v>
      </c>
      <c r="C477" s="232">
        <v>35</v>
      </c>
      <c r="D477" s="232">
        <v>35</v>
      </c>
      <c r="E477" s="232"/>
      <c r="F477" s="232">
        <v>35</v>
      </c>
      <c r="G477" s="232"/>
      <c r="H477" s="232"/>
      <c r="I477" s="232"/>
      <c r="J477" s="232"/>
      <c r="K477" s="232"/>
      <c r="L477" s="232"/>
      <c r="M477" s="232"/>
      <c r="N477" s="226" t="s">
        <v>530</v>
      </c>
    </row>
    <row r="478" s="208" customFormat="1" ht="18" customHeight="1" spans="1:14">
      <c r="A478" s="228" t="s">
        <v>1570</v>
      </c>
      <c r="B478" s="229" t="s">
        <v>642</v>
      </c>
      <c r="C478" s="225">
        <v>9432.11</v>
      </c>
      <c r="D478" s="225">
        <v>9432.11</v>
      </c>
      <c r="E478" s="225">
        <v>8723.24</v>
      </c>
      <c r="F478" s="225">
        <v>708.87</v>
      </c>
      <c r="G478" s="225"/>
      <c r="H478" s="225"/>
      <c r="I478" s="225"/>
      <c r="J478" s="225"/>
      <c r="K478" s="225"/>
      <c r="L478" s="225"/>
      <c r="M478" s="225"/>
      <c r="N478" s="226" t="s">
        <v>530</v>
      </c>
    </row>
    <row r="479" ht="18" customHeight="1" spans="1:14">
      <c r="A479" s="234"/>
      <c r="B479" s="235" t="s">
        <v>3196</v>
      </c>
      <c r="C479" s="232">
        <v>1293.63</v>
      </c>
      <c r="D479" s="232">
        <v>1293.63</v>
      </c>
      <c r="E479" s="232">
        <v>1293.63</v>
      </c>
      <c r="F479" s="232"/>
      <c r="G479" s="232"/>
      <c r="H479" s="232"/>
      <c r="I479" s="232"/>
      <c r="J479" s="232"/>
      <c r="K479" s="232"/>
      <c r="L479" s="232"/>
      <c r="M479" s="232"/>
      <c r="N479" s="226" t="s">
        <v>530</v>
      </c>
    </row>
    <row r="480" ht="18" customHeight="1" spans="1:14">
      <c r="A480" s="234"/>
      <c r="B480" s="235" t="s">
        <v>3197</v>
      </c>
      <c r="C480" s="232">
        <v>708.87</v>
      </c>
      <c r="D480" s="232">
        <v>708.87</v>
      </c>
      <c r="E480" s="232"/>
      <c r="F480" s="232">
        <v>708.87</v>
      </c>
      <c r="G480" s="232"/>
      <c r="H480" s="232"/>
      <c r="I480" s="232"/>
      <c r="J480" s="232"/>
      <c r="K480" s="232"/>
      <c r="L480" s="232"/>
      <c r="M480" s="232"/>
      <c r="N480" s="226" t="s">
        <v>530</v>
      </c>
    </row>
    <row r="481" ht="18" customHeight="1" spans="1:14">
      <c r="A481" s="234"/>
      <c r="B481" s="235" t="s">
        <v>3198</v>
      </c>
      <c r="C481" s="232">
        <v>42</v>
      </c>
      <c r="D481" s="232">
        <v>42</v>
      </c>
      <c r="E481" s="232">
        <v>42</v>
      </c>
      <c r="F481" s="232"/>
      <c r="G481" s="232"/>
      <c r="H481" s="232"/>
      <c r="I481" s="232"/>
      <c r="J481" s="232"/>
      <c r="K481" s="232"/>
      <c r="L481" s="232"/>
      <c r="M481" s="232"/>
      <c r="N481" s="226" t="s">
        <v>530</v>
      </c>
    </row>
    <row r="482" ht="18" customHeight="1" spans="1:14">
      <c r="A482" s="234"/>
      <c r="B482" s="235" t="s">
        <v>3199</v>
      </c>
      <c r="C482" s="232">
        <v>4671.36</v>
      </c>
      <c r="D482" s="232">
        <v>4671.36</v>
      </c>
      <c r="E482" s="232">
        <v>4671.36</v>
      </c>
      <c r="F482" s="232"/>
      <c r="G482" s="232"/>
      <c r="H482" s="232"/>
      <c r="I482" s="232"/>
      <c r="J482" s="232"/>
      <c r="K482" s="232"/>
      <c r="L482" s="232"/>
      <c r="M482" s="232"/>
      <c r="N482" s="226" t="s">
        <v>530</v>
      </c>
    </row>
    <row r="483" ht="18" customHeight="1" spans="1:14">
      <c r="A483" s="234"/>
      <c r="B483" s="235" t="s">
        <v>3200</v>
      </c>
      <c r="C483" s="232">
        <v>2716.25</v>
      </c>
      <c r="D483" s="232">
        <v>2716.25</v>
      </c>
      <c r="E483" s="232">
        <v>2716.25</v>
      </c>
      <c r="F483" s="232"/>
      <c r="G483" s="232"/>
      <c r="H483" s="232"/>
      <c r="I483" s="232"/>
      <c r="J483" s="232"/>
      <c r="K483" s="232"/>
      <c r="L483" s="232"/>
      <c r="M483" s="232"/>
      <c r="N483" s="226" t="s">
        <v>530</v>
      </c>
    </row>
    <row r="484" s="208" customFormat="1" ht="18" customHeight="1" spans="1:14">
      <c r="A484" s="228" t="s">
        <v>1578</v>
      </c>
      <c r="B484" s="229" t="s">
        <v>643</v>
      </c>
      <c r="C484" s="225">
        <v>1070.302863</v>
      </c>
      <c r="D484" s="225">
        <v>1070.302863</v>
      </c>
      <c r="E484" s="225">
        <v>1070.302863</v>
      </c>
      <c r="F484" s="225"/>
      <c r="G484" s="225"/>
      <c r="H484" s="225"/>
      <c r="I484" s="225"/>
      <c r="J484" s="225"/>
      <c r="K484" s="225"/>
      <c r="L484" s="225"/>
      <c r="M484" s="225"/>
      <c r="N484" s="226" t="s">
        <v>530</v>
      </c>
    </row>
    <row r="485" ht="18" customHeight="1" spans="1:14">
      <c r="A485" s="234"/>
      <c r="B485" s="235" t="s">
        <v>3201</v>
      </c>
      <c r="C485" s="232">
        <v>98.12</v>
      </c>
      <c r="D485" s="232">
        <v>98.12</v>
      </c>
      <c r="E485" s="232">
        <v>98.12</v>
      </c>
      <c r="F485" s="232"/>
      <c r="G485" s="232"/>
      <c r="H485" s="232"/>
      <c r="I485" s="232"/>
      <c r="J485" s="232"/>
      <c r="K485" s="232"/>
      <c r="L485" s="232"/>
      <c r="M485" s="232"/>
      <c r="N485" s="226" t="s">
        <v>530</v>
      </c>
    </row>
    <row r="486" ht="18" customHeight="1" spans="1:14">
      <c r="A486" s="234"/>
      <c r="B486" s="235" t="s">
        <v>3202</v>
      </c>
      <c r="C486" s="232">
        <v>1</v>
      </c>
      <c r="D486" s="232">
        <v>1</v>
      </c>
      <c r="E486" s="232">
        <v>1</v>
      </c>
      <c r="F486" s="232"/>
      <c r="G486" s="232"/>
      <c r="H486" s="232"/>
      <c r="I486" s="232"/>
      <c r="J486" s="232"/>
      <c r="K486" s="232"/>
      <c r="L486" s="232"/>
      <c r="M486" s="232"/>
      <c r="N486" s="226" t="s">
        <v>530</v>
      </c>
    </row>
    <row r="487" ht="18" customHeight="1" spans="1:14">
      <c r="A487" s="234"/>
      <c r="B487" s="235" t="s">
        <v>3203</v>
      </c>
      <c r="C487" s="232">
        <v>193.08</v>
      </c>
      <c r="D487" s="232">
        <v>193.08</v>
      </c>
      <c r="E487" s="232">
        <v>193.08</v>
      </c>
      <c r="F487" s="232"/>
      <c r="G487" s="232"/>
      <c r="H487" s="232"/>
      <c r="I487" s="232"/>
      <c r="J487" s="232"/>
      <c r="K487" s="232"/>
      <c r="L487" s="232"/>
      <c r="M487" s="232"/>
      <c r="N487" s="226" t="s">
        <v>530</v>
      </c>
    </row>
    <row r="488" ht="18" customHeight="1" spans="1:14">
      <c r="A488" s="234"/>
      <c r="B488" s="235" t="s">
        <v>3204</v>
      </c>
      <c r="C488" s="232">
        <v>212.165563</v>
      </c>
      <c r="D488" s="232">
        <v>212.165563</v>
      </c>
      <c r="E488" s="232">
        <v>212.165563</v>
      </c>
      <c r="F488" s="232"/>
      <c r="G488" s="232"/>
      <c r="H488" s="232"/>
      <c r="I488" s="232"/>
      <c r="J488" s="232"/>
      <c r="K488" s="232"/>
      <c r="L488" s="232"/>
      <c r="M488" s="232"/>
      <c r="N488" s="226" t="s">
        <v>530</v>
      </c>
    </row>
    <row r="489" ht="18" customHeight="1" spans="1:14">
      <c r="A489" s="234"/>
      <c r="B489" s="235" t="s">
        <v>3205</v>
      </c>
      <c r="C489" s="232">
        <v>15</v>
      </c>
      <c r="D489" s="232">
        <v>15</v>
      </c>
      <c r="E489" s="232">
        <v>15</v>
      </c>
      <c r="F489" s="232"/>
      <c r="G489" s="232"/>
      <c r="H489" s="232"/>
      <c r="I489" s="232"/>
      <c r="J489" s="232"/>
      <c r="K489" s="232"/>
      <c r="L489" s="232"/>
      <c r="M489" s="232"/>
      <c r="N489" s="226" t="s">
        <v>530</v>
      </c>
    </row>
    <row r="490" ht="18" customHeight="1" spans="1:14">
      <c r="A490" s="234"/>
      <c r="B490" s="235" t="s">
        <v>3206</v>
      </c>
      <c r="C490" s="232">
        <v>25.86</v>
      </c>
      <c r="D490" s="232">
        <v>25.86</v>
      </c>
      <c r="E490" s="232">
        <v>25.86</v>
      </c>
      <c r="F490" s="232"/>
      <c r="G490" s="232"/>
      <c r="H490" s="232"/>
      <c r="I490" s="232"/>
      <c r="J490" s="232"/>
      <c r="K490" s="232"/>
      <c r="L490" s="232"/>
      <c r="M490" s="232"/>
      <c r="N490" s="226" t="s">
        <v>530</v>
      </c>
    </row>
    <row r="491" ht="18" customHeight="1" spans="1:14">
      <c r="A491" s="234"/>
      <c r="B491" s="235" t="s">
        <v>3207</v>
      </c>
      <c r="C491" s="232">
        <v>361.3773</v>
      </c>
      <c r="D491" s="232">
        <v>361.3773</v>
      </c>
      <c r="E491" s="232">
        <v>361.3773</v>
      </c>
      <c r="F491" s="232"/>
      <c r="G491" s="232"/>
      <c r="H491" s="232"/>
      <c r="I491" s="232"/>
      <c r="J491" s="232"/>
      <c r="K491" s="232"/>
      <c r="L491" s="232"/>
      <c r="M491" s="232"/>
      <c r="N491" s="226" t="s">
        <v>530</v>
      </c>
    </row>
    <row r="492" ht="18" customHeight="1" spans="1:14">
      <c r="A492" s="234"/>
      <c r="B492" s="235" t="s">
        <v>3208</v>
      </c>
      <c r="C492" s="232">
        <v>150</v>
      </c>
      <c r="D492" s="232">
        <v>150</v>
      </c>
      <c r="E492" s="232">
        <v>150</v>
      </c>
      <c r="F492" s="232"/>
      <c r="G492" s="232"/>
      <c r="H492" s="232"/>
      <c r="I492" s="232"/>
      <c r="J492" s="232"/>
      <c r="K492" s="232"/>
      <c r="L492" s="232"/>
      <c r="M492" s="232"/>
      <c r="N492" s="226" t="s">
        <v>530</v>
      </c>
    </row>
    <row r="493" ht="18" customHeight="1" spans="1:14">
      <c r="A493" s="234"/>
      <c r="B493" s="235" t="s">
        <v>3209</v>
      </c>
      <c r="C493" s="232">
        <v>13.7</v>
      </c>
      <c r="D493" s="232">
        <v>13.7</v>
      </c>
      <c r="E493" s="232">
        <v>13.7</v>
      </c>
      <c r="F493" s="232"/>
      <c r="G493" s="232"/>
      <c r="H493" s="232"/>
      <c r="I493" s="232"/>
      <c r="J493" s="232"/>
      <c r="K493" s="232"/>
      <c r="L493" s="232"/>
      <c r="M493" s="232"/>
      <c r="N493" s="226" t="s">
        <v>530</v>
      </c>
    </row>
    <row r="494" s="208" customFormat="1" ht="18" customHeight="1" spans="1:14">
      <c r="A494" s="228" t="s">
        <v>1586</v>
      </c>
      <c r="B494" s="229" t="s">
        <v>644</v>
      </c>
      <c r="C494" s="225">
        <v>667.1</v>
      </c>
      <c r="D494" s="225">
        <v>667.1</v>
      </c>
      <c r="E494" s="225">
        <v>667.1</v>
      </c>
      <c r="F494" s="225"/>
      <c r="G494" s="225"/>
      <c r="H494" s="225"/>
      <c r="I494" s="225"/>
      <c r="J494" s="225"/>
      <c r="K494" s="225"/>
      <c r="L494" s="225"/>
      <c r="M494" s="225"/>
      <c r="N494" s="226" t="s">
        <v>530</v>
      </c>
    </row>
    <row r="495" ht="18" customHeight="1" spans="1:14">
      <c r="A495" s="234"/>
      <c r="B495" s="235" t="s">
        <v>3210</v>
      </c>
      <c r="C495" s="232">
        <v>48</v>
      </c>
      <c r="D495" s="232">
        <v>48</v>
      </c>
      <c r="E495" s="232">
        <v>48</v>
      </c>
      <c r="F495" s="232"/>
      <c r="G495" s="232"/>
      <c r="H495" s="232"/>
      <c r="I495" s="232"/>
      <c r="J495" s="232"/>
      <c r="K495" s="232"/>
      <c r="L495" s="232"/>
      <c r="M495" s="232"/>
      <c r="N495" s="226" t="s">
        <v>530</v>
      </c>
    </row>
    <row r="496" ht="18" customHeight="1" spans="1:14">
      <c r="A496" s="234"/>
      <c r="B496" s="235" t="s">
        <v>3211</v>
      </c>
      <c r="C496" s="232">
        <v>12</v>
      </c>
      <c r="D496" s="232">
        <v>12</v>
      </c>
      <c r="E496" s="232">
        <v>12</v>
      </c>
      <c r="F496" s="232"/>
      <c r="G496" s="232"/>
      <c r="H496" s="232"/>
      <c r="I496" s="232"/>
      <c r="J496" s="232"/>
      <c r="K496" s="232"/>
      <c r="L496" s="232"/>
      <c r="M496" s="232"/>
      <c r="N496" s="226" t="s">
        <v>530</v>
      </c>
    </row>
    <row r="497" ht="18" customHeight="1" spans="1:14">
      <c r="A497" s="234"/>
      <c r="B497" s="235" t="s">
        <v>3212</v>
      </c>
      <c r="C497" s="232">
        <v>551</v>
      </c>
      <c r="D497" s="232">
        <v>551</v>
      </c>
      <c r="E497" s="232">
        <v>551</v>
      </c>
      <c r="F497" s="232"/>
      <c r="G497" s="232"/>
      <c r="H497" s="232"/>
      <c r="I497" s="232"/>
      <c r="J497" s="232"/>
      <c r="K497" s="232"/>
      <c r="L497" s="232"/>
      <c r="M497" s="232"/>
      <c r="N497" s="226" t="s">
        <v>530</v>
      </c>
    </row>
    <row r="498" ht="18" customHeight="1" spans="1:14">
      <c r="A498" s="234"/>
      <c r="B498" s="235" t="s">
        <v>3213</v>
      </c>
      <c r="C498" s="232">
        <v>56.1</v>
      </c>
      <c r="D498" s="232">
        <v>56.1</v>
      </c>
      <c r="E498" s="232">
        <v>56.1</v>
      </c>
      <c r="F498" s="232"/>
      <c r="G498" s="232"/>
      <c r="H498" s="232"/>
      <c r="I498" s="232"/>
      <c r="J498" s="232"/>
      <c r="K498" s="232"/>
      <c r="L498" s="232"/>
      <c r="M498" s="232"/>
      <c r="N498" s="226" t="s">
        <v>530</v>
      </c>
    </row>
    <row r="499" s="208" customFormat="1" ht="18" customHeight="1" spans="1:14">
      <c r="A499" s="228" t="s">
        <v>1593</v>
      </c>
      <c r="B499" s="229" t="s">
        <v>645</v>
      </c>
      <c r="C499" s="225">
        <v>20</v>
      </c>
      <c r="D499" s="225">
        <v>20</v>
      </c>
      <c r="E499" s="225">
        <v>20</v>
      </c>
      <c r="F499" s="225"/>
      <c r="G499" s="225"/>
      <c r="H499" s="225"/>
      <c r="I499" s="225"/>
      <c r="J499" s="225"/>
      <c r="K499" s="225"/>
      <c r="L499" s="225"/>
      <c r="M499" s="225"/>
      <c r="N499" s="226" t="s">
        <v>530</v>
      </c>
    </row>
    <row r="500" ht="18" customHeight="1" spans="1:14">
      <c r="A500" s="234"/>
      <c r="B500" s="235" t="s">
        <v>3214</v>
      </c>
      <c r="C500" s="232">
        <v>20</v>
      </c>
      <c r="D500" s="232">
        <v>20</v>
      </c>
      <c r="E500" s="232">
        <v>20</v>
      </c>
      <c r="F500" s="232"/>
      <c r="G500" s="232"/>
      <c r="H500" s="232"/>
      <c r="I500" s="232"/>
      <c r="J500" s="232"/>
      <c r="K500" s="232"/>
      <c r="L500" s="232"/>
      <c r="M500" s="232"/>
      <c r="N500" s="226" t="s">
        <v>530</v>
      </c>
    </row>
    <row r="501" s="208" customFormat="1" ht="18" customHeight="1" spans="1:14">
      <c r="A501" s="228" t="s">
        <v>1600</v>
      </c>
      <c r="B501" s="237" t="s">
        <v>646</v>
      </c>
      <c r="C501" s="225">
        <v>198.5</v>
      </c>
      <c r="D501" s="225">
        <v>198.5</v>
      </c>
      <c r="E501" s="225">
        <v>198.5</v>
      </c>
      <c r="F501" s="225"/>
      <c r="G501" s="225"/>
      <c r="H501" s="225"/>
      <c r="I501" s="225"/>
      <c r="J501" s="225"/>
      <c r="K501" s="225"/>
      <c r="L501" s="225"/>
      <c r="M501" s="225"/>
      <c r="N501" s="226" t="s">
        <v>530</v>
      </c>
    </row>
    <row r="502" ht="18" customHeight="1" spans="1:14">
      <c r="A502" s="234"/>
      <c r="B502" s="235" t="s">
        <v>3215</v>
      </c>
      <c r="C502" s="232">
        <v>185.5</v>
      </c>
      <c r="D502" s="232">
        <v>185.5</v>
      </c>
      <c r="E502" s="232">
        <v>185.5</v>
      </c>
      <c r="F502" s="232"/>
      <c r="G502" s="232"/>
      <c r="H502" s="232"/>
      <c r="I502" s="232"/>
      <c r="J502" s="232"/>
      <c r="K502" s="232"/>
      <c r="L502" s="232"/>
      <c r="M502" s="232"/>
      <c r="N502" s="226" t="s">
        <v>530</v>
      </c>
    </row>
    <row r="503" ht="18" customHeight="1" spans="1:14">
      <c r="A503" s="234"/>
      <c r="B503" s="235" t="s">
        <v>3216</v>
      </c>
      <c r="C503" s="232">
        <v>8</v>
      </c>
      <c r="D503" s="232">
        <v>8</v>
      </c>
      <c r="E503" s="232">
        <v>8</v>
      </c>
      <c r="F503" s="232"/>
      <c r="G503" s="232"/>
      <c r="H503" s="232"/>
      <c r="I503" s="232"/>
      <c r="J503" s="232"/>
      <c r="K503" s="232"/>
      <c r="L503" s="232"/>
      <c r="M503" s="232"/>
      <c r="N503" s="226" t="s">
        <v>530</v>
      </c>
    </row>
    <row r="504" ht="18" customHeight="1" spans="1:14">
      <c r="A504" s="234"/>
      <c r="B504" s="235" t="s">
        <v>3217</v>
      </c>
      <c r="C504" s="232">
        <v>5</v>
      </c>
      <c r="D504" s="232">
        <v>5</v>
      </c>
      <c r="E504" s="232">
        <v>5</v>
      </c>
      <c r="F504" s="232"/>
      <c r="G504" s="232"/>
      <c r="H504" s="232"/>
      <c r="I504" s="232"/>
      <c r="J504" s="232"/>
      <c r="K504" s="232"/>
      <c r="L504" s="232"/>
      <c r="M504" s="232"/>
      <c r="N504" s="226" t="s">
        <v>530</v>
      </c>
    </row>
    <row r="505" s="208" customFormat="1" ht="18" customHeight="1" spans="1:14">
      <c r="A505" s="228" t="s">
        <v>1610</v>
      </c>
      <c r="B505" s="229" t="s">
        <v>647</v>
      </c>
      <c r="C505" s="225">
        <v>655.98</v>
      </c>
      <c r="D505" s="225">
        <v>655.98</v>
      </c>
      <c r="E505" s="225">
        <v>655.98</v>
      </c>
      <c r="F505" s="225"/>
      <c r="G505" s="225"/>
      <c r="H505" s="225"/>
      <c r="I505" s="225"/>
      <c r="J505" s="225"/>
      <c r="K505" s="225"/>
      <c r="L505" s="225"/>
      <c r="M505" s="225"/>
      <c r="N505" s="226" t="s">
        <v>530</v>
      </c>
    </row>
    <row r="506" ht="18" customHeight="1" spans="1:14">
      <c r="A506" s="234"/>
      <c r="B506" s="235" t="s">
        <v>3218</v>
      </c>
      <c r="C506" s="232">
        <v>60</v>
      </c>
      <c r="D506" s="232">
        <v>60</v>
      </c>
      <c r="E506" s="232">
        <v>60</v>
      </c>
      <c r="F506" s="232"/>
      <c r="G506" s="232"/>
      <c r="H506" s="232"/>
      <c r="I506" s="232"/>
      <c r="J506" s="232"/>
      <c r="K506" s="232"/>
      <c r="L506" s="232"/>
      <c r="M506" s="232"/>
      <c r="N506" s="226" t="s">
        <v>530</v>
      </c>
    </row>
    <row r="507" ht="18" customHeight="1" spans="1:14">
      <c r="A507" s="234"/>
      <c r="B507" s="235" t="s">
        <v>3219</v>
      </c>
      <c r="C507" s="232">
        <v>25</v>
      </c>
      <c r="D507" s="232">
        <v>25</v>
      </c>
      <c r="E507" s="232">
        <v>25</v>
      </c>
      <c r="F507" s="232"/>
      <c r="G507" s="232"/>
      <c r="H507" s="232"/>
      <c r="I507" s="232"/>
      <c r="J507" s="232"/>
      <c r="K507" s="232"/>
      <c r="L507" s="232"/>
      <c r="M507" s="232"/>
      <c r="N507" s="226" t="s">
        <v>530</v>
      </c>
    </row>
    <row r="508" ht="18" customHeight="1" spans="1:14">
      <c r="A508" s="234"/>
      <c r="B508" s="235" t="s">
        <v>3220</v>
      </c>
      <c r="C508" s="232">
        <v>30</v>
      </c>
      <c r="D508" s="232">
        <v>30</v>
      </c>
      <c r="E508" s="232">
        <v>30</v>
      </c>
      <c r="F508" s="232"/>
      <c r="G508" s="232"/>
      <c r="H508" s="232"/>
      <c r="I508" s="232"/>
      <c r="J508" s="232"/>
      <c r="K508" s="232"/>
      <c r="L508" s="232"/>
      <c r="M508" s="232"/>
      <c r="N508" s="226" t="s">
        <v>530</v>
      </c>
    </row>
    <row r="509" ht="18" customHeight="1" spans="1:14">
      <c r="A509" s="234"/>
      <c r="B509" s="235" t="s">
        <v>3221</v>
      </c>
      <c r="C509" s="232">
        <v>68</v>
      </c>
      <c r="D509" s="232">
        <v>68</v>
      </c>
      <c r="E509" s="232">
        <v>68</v>
      </c>
      <c r="F509" s="232"/>
      <c r="G509" s="232"/>
      <c r="H509" s="232"/>
      <c r="I509" s="232"/>
      <c r="J509" s="232"/>
      <c r="K509" s="232"/>
      <c r="L509" s="232"/>
      <c r="M509" s="232"/>
      <c r="N509" s="226" t="s">
        <v>530</v>
      </c>
    </row>
    <row r="510" ht="18" customHeight="1" spans="1:14">
      <c r="A510" s="234"/>
      <c r="B510" s="235" t="s">
        <v>3201</v>
      </c>
      <c r="C510" s="232">
        <v>45</v>
      </c>
      <c r="D510" s="232">
        <v>45</v>
      </c>
      <c r="E510" s="232">
        <v>45</v>
      </c>
      <c r="F510" s="232"/>
      <c r="G510" s="232"/>
      <c r="H510" s="232"/>
      <c r="I510" s="232"/>
      <c r="J510" s="232"/>
      <c r="K510" s="232"/>
      <c r="L510" s="232"/>
      <c r="M510" s="232"/>
      <c r="N510" s="226" t="s">
        <v>530</v>
      </c>
    </row>
    <row r="511" ht="18" customHeight="1" spans="1:14">
      <c r="A511" s="234"/>
      <c r="B511" s="235" t="s">
        <v>3222</v>
      </c>
      <c r="C511" s="232">
        <v>32</v>
      </c>
      <c r="D511" s="232">
        <v>32</v>
      </c>
      <c r="E511" s="232">
        <v>32</v>
      </c>
      <c r="F511" s="232"/>
      <c r="G511" s="232"/>
      <c r="H511" s="232"/>
      <c r="I511" s="232"/>
      <c r="J511" s="232"/>
      <c r="K511" s="232"/>
      <c r="L511" s="232"/>
      <c r="M511" s="232"/>
      <c r="N511" s="226" t="s">
        <v>530</v>
      </c>
    </row>
    <row r="512" ht="18" customHeight="1" spans="1:14">
      <c r="A512" s="234"/>
      <c r="B512" s="235" t="s">
        <v>3223</v>
      </c>
      <c r="C512" s="232">
        <v>200</v>
      </c>
      <c r="D512" s="232">
        <v>200</v>
      </c>
      <c r="E512" s="232">
        <v>200</v>
      </c>
      <c r="F512" s="232"/>
      <c r="G512" s="232"/>
      <c r="H512" s="232"/>
      <c r="I512" s="232"/>
      <c r="J512" s="232"/>
      <c r="K512" s="232"/>
      <c r="L512" s="232"/>
      <c r="M512" s="232"/>
      <c r="N512" s="226" t="s">
        <v>530</v>
      </c>
    </row>
    <row r="513" ht="18" customHeight="1" spans="1:14">
      <c r="A513" s="234"/>
      <c r="B513" s="235" t="s">
        <v>3224</v>
      </c>
      <c r="C513" s="232">
        <v>9.48</v>
      </c>
      <c r="D513" s="232">
        <v>9.48</v>
      </c>
      <c r="E513" s="232">
        <v>9.48</v>
      </c>
      <c r="F513" s="232"/>
      <c r="G513" s="232"/>
      <c r="H513" s="232"/>
      <c r="I513" s="232"/>
      <c r="J513" s="232"/>
      <c r="K513" s="232"/>
      <c r="L513" s="232"/>
      <c r="M513" s="232"/>
      <c r="N513" s="226" t="s">
        <v>530</v>
      </c>
    </row>
    <row r="514" ht="18" customHeight="1" spans="1:14">
      <c r="A514" s="234"/>
      <c r="B514" s="235" t="s">
        <v>3225</v>
      </c>
      <c r="C514" s="232">
        <v>90</v>
      </c>
      <c r="D514" s="232">
        <v>90</v>
      </c>
      <c r="E514" s="232">
        <v>90</v>
      </c>
      <c r="F514" s="232"/>
      <c r="G514" s="232"/>
      <c r="H514" s="232"/>
      <c r="I514" s="232"/>
      <c r="J514" s="232"/>
      <c r="K514" s="232"/>
      <c r="L514" s="232"/>
      <c r="M514" s="232"/>
      <c r="N514" s="226" t="s">
        <v>530</v>
      </c>
    </row>
    <row r="515" ht="18" customHeight="1" spans="1:14">
      <c r="A515" s="234"/>
      <c r="B515" s="235" t="s">
        <v>3226</v>
      </c>
      <c r="C515" s="232">
        <v>30</v>
      </c>
      <c r="D515" s="232">
        <v>30</v>
      </c>
      <c r="E515" s="232">
        <v>30</v>
      </c>
      <c r="F515" s="232"/>
      <c r="G515" s="232"/>
      <c r="H515" s="232"/>
      <c r="I515" s="232"/>
      <c r="J515" s="232"/>
      <c r="K515" s="232"/>
      <c r="L515" s="232"/>
      <c r="M515" s="232"/>
      <c r="N515" s="226" t="s">
        <v>530</v>
      </c>
    </row>
    <row r="516" ht="18" customHeight="1" spans="1:14">
      <c r="A516" s="234"/>
      <c r="B516" s="235" t="s">
        <v>3227</v>
      </c>
      <c r="C516" s="232">
        <v>66.5</v>
      </c>
      <c r="D516" s="232">
        <v>66.5</v>
      </c>
      <c r="E516" s="232">
        <v>66.5</v>
      </c>
      <c r="F516" s="232"/>
      <c r="G516" s="232"/>
      <c r="H516" s="232"/>
      <c r="I516" s="232"/>
      <c r="J516" s="232"/>
      <c r="K516" s="232"/>
      <c r="L516" s="232"/>
      <c r="M516" s="232"/>
      <c r="N516" s="226" t="s">
        <v>530</v>
      </c>
    </row>
    <row r="517" s="208" customFormat="1" ht="18" customHeight="1" spans="1:14">
      <c r="A517" s="228" t="s">
        <v>1619</v>
      </c>
      <c r="B517" s="229" t="s">
        <v>648</v>
      </c>
      <c r="C517" s="225">
        <v>157.14</v>
      </c>
      <c r="D517" s="225">
        <v>157.14</v>
      </c>
      <c r="E517" s="225">
        <v>157.14</v>
      </c>
      <c r="F517" s="225"/>
      <c r="G517" s="225"/>
      <c r="H517" s="225"/>
      <c r="I517" s="225"/>
      <c r="J517" s="225"/>
      <c r="K517" s="225"/>
      <c r="L517" s="225"/>
      <c r="M517" s="225"/>
      <c r="N517" s="226" t="s">
        <v>530</v>
      </c>
    </row>
    <row r="518" ht="18" customHeight="1" spans="1:14">
      <c r="A518" s="234"/>
      <c r="B518" s="235" t="s">
        <v>3228</v>
      </c>
      <c r="C518" s="232">
        <v>60</v>
      </c>
      <c r="D518" s="232">
        <v>60</v>
      </c>
      <c r="E518" s="232">
        <v>60</v>
      </c>
      <c r="F518" s="232"/>
      <c r="G518" s="232"/>
      <c r="H518" s="232"/>
      <c r="I518" s="232"/>
      <c r="J518" s="232"/>
      <c r="K518" s="232"/>
      <c r="L518" s="232"/>
      <c r="M518" s="232"/>
      <c r="N518" s="226" t="s">
        <v>530</v>
      </c>
    </row>
    <row r="519" ht="18" customHeight="1" spans="1:14">
      <c r="A519" s="234"/>
      <c r="B519" s="235" t="s">
        <v>3229</v>
      </c>
      <c r="C519" s="232">
        <v>20</v>
      </c>
      <c r="D519" s="232">
        <v>20</v>
      </c>
      <c r="E519" s="232">
        <v>20</v>
      </c>
      <c r="F519" s="232"/>
      <c r="G519" s="232"/>
      <c r="H519" s="232"/>
      <c r="I519" s="232"/>
      <c r="J519" s="232"/>
      <c r="K519" s="232"/>
      <c r="L519" s="232"/>
      <c r="M519" s="232"/>
      <c r="N519" s="226" t="s">
        <v>530</v>
      </c>
    </row>
    <row r="520" ht="18" customHeight="1" spans="1:14">
      <c r="A520" s="234"/>
      <c r="B520" s="235" t="s">
        <v>3230</v>
      </c>
      <c r="C520" s="232">
        <v>12</v>
      </c>
      <c r="D520" s="232">
        <v>12</v>
      </c>
      <c r="E520" s="232">
        <v>12</v>
      </c>
      <c r="F520" s="232"/>
      <c r="G520" s="232"/>
      <c r="H520" s="232"/>
      <c r="I520" s="232"/>
      <c r="J520" s="232"/>
      <c r="K520" s="232"/>
      <c r="L520" s="232"/>
      <c r="M520" s="232"/>
      <c r="N520" s="226" t="s">
        <v>530</v>
      </c>
    </row>
    <row r="521" ht="18" customHeight="1" spans="1:14">
      <c r="A521" s="234"/>
      <c r="B521" s="235" t="s">
        <v>3231</v>
      </c>
      <c r="C521" s="232">
        <v>60</v>
      </c>
      <c r="D521" s="232">
        <v>60</v>
      </c>
      <c r="E521" s="232">
        <v>60</v>
      </c>
      <c r="F521" s="232"/>
      <c r="G521" s="232"/>
      <c r="H521" s="232"/>
      <c r="I521" s="232"/>
      <c r="J521" s="232"/>
      <c r="K521" s="232"/>
      <c r="L521" s="232"/>
      <c r="M521" s="232"/>
      <c r="N521" s="226" t="s">
        <v>530</v>
      </c>
    </row>
    <row r="522" ht="18" customHeight="1" spans="1:14">
      <c r="A522" s="234"/>
      <c r="B522" s="235" t="s">
        <v>3232</v>
      </c>
      <c r="C522" s="232">
        <v>5.14</v>
      </c>
      <c r="D522" s="232">
        <v>5.14</v>
      </c>
      <c r="E522" s="232">
        <v>5.14</v>
      </c>
      <c r="F522" s="232"/>
      <c r="G522" s="232"/>
      <c r="H522" s="232"/>
      <c r="I522" s="232"/>
      <c r="J522" s="232"/>
      <c r="K522" s="232"/>
      <c r="L522" s="232"/>
      <c r="M522" s="232"/>
      <c r="N522" s="226" t="s">
        <v>530</v>
      </c>
    </row>
    <row r="523" s="208" customFormat="1" ht="18" customHeight="1" spans="1:14">
      <c r="A523" s="228" t="s">
        <v>1629</v>
      </c>
      <c r="B523" s="229" t="s">
        <v>649</v>
      </c>
      <c r="C523" s="225">
        <v>936</v>
      </c>
      <c r="D523" s="225">
        <v>936</v>
      </c>
      <c r="E523" s="225">
        <v>178</v>
      </c>
      <c r="F523" s="225">
        <v>758</v>
      </c>
      <c r="G523" s="225"/>
      <c r="H523" s="225"/>
      <c r="I523" s="225"/>
      <c r="J523" s="225"/>
      <c r="K523" s="225"/>
      <c r="L523" s="225"/>
      <c r="M523" s="225"/>
      <c r="N523" s="226" t="s">
        <v>530</v>
      </c>
    </row>
    <row r="524" ht="18" customHeight="1" spans="1:14">
      <c r="A524" s="234"/>
      <c r="B524" s="235" t="s">
        <v>3233</v>
      </c>
      <c r="C524" s="232">
        <v>76</v>
      </c>
      <c r="D524" s="232">
        <v>76</v>
      </c>
      <c r="E524" s="232">
        <v>76</v>
      </c>
      <c r="F524" s="232"/>
      <c r="G524" s="232"/>
      <c r="H524" s="232"/>
      <c r="I524" s="232"/>
      <c r="J524" s="232"/>
      <c r="K524" s="232"/>
      <c r="L524" s="232"/>
      <c r="M524" s="232"/>
      <c r="N524" s="226" t="s">
        <v>530</v>
      </c>
    </row>
    <row r="525" ht="18" customHeight="1" spans="1:14">
      <c r="A525" s="234"/>
      <c r="B525" s="235" t="s">
        <v>3234</v>
      </c>
      <c r="C525" s="232">
        <v>77</v>
      </c>
      <c r="D525" s="232">
        <v>77</v>
      </c>
      <c r="E525" s="232">
        <v>77</v>
      </c>
      <c r="F525" s="232"/>
      <c r="G525" s="232"/>
      <c r="H525" s="232"/>
      <c r="I525" s="232"/>
      <c r="J525" s="232"/>
      <c r="K525" s="232"/>
      <c r="L525" s="232"/>
      <c r="M525" s="232"/>
      <c r="N525" s="226" t="s">
        <v>530</v>
      </c>
    </row>
    <row r="526" ht="18" customHeight="1" spans="1:14">
      <c r="A526" s="234"/>
      <c r="B526" s="235" t="s">
        <v>3235</v>
      </c>
      <c r="C526" s="232">
        <v>25</v>
      </c>
      <c r="D526" s="232">
        <v>25</v>
      </c>
      <c r="E526" s="232">
        <v>25</v>
      </c>
      <c r="F526" s="232"/>
      <c r="G526" s="232"/>
      <c r="H526" s="232"/>
      <c r="I526" s="232"/>
      <c r="J526" s="232"/>
      <c r="K526" s="232"/>
      <c r="L526" s="232"/>
      <c r="M526" s="232"/>
      <c r="N526" s="226" t="s">
        <v>530</v>
      </c>
    </row>
    <row r="527" ht="18" customHeight="1" spans="1:14">
      <c r="A527" s="234"/>
      <c r="B527" s="235" t="s">
        <v>3236</v>
      </c>
      <c r="C527" s="232">
        <v>90</v>
      </c>
      <c r="D527" s="232">
        <v>90</v>
      </c>
      <c r="E527" s="232"/>
      <c r="F527" s="232">
        <v>90</v>
      </c>
      <c r="G527" s="232"/>
      <c r="H527" s="232"/>
      <c r="I527" s="232"/>
      <c r="J527" s="232"/>
      <c r="K527" s="232"/>
      <c r="L527" s="232"/>
      <c r="M527" s="232"/>
      <c r="N527" s="226" t="s">
        <v>530</v>
      </c>
    </row>
    <row r="528" ht="18" customHeight="1" spans="1:14">
      <c r="A528" s="234"/>
      <c r="B528" s="235" t="s">
        <v>3237</v>
      </c>
      <c r="C528" s="232">
        <v>78</v>
      </c>
      <c r="D528" s="232">
        <v>78</v>
      </c>
      <c r="E528" s="232"/>
      <c r="F528" s="232">
        <v>78</v>
      </c>
      <c r="G528" s="232"/>
      <c r="H528" s="232"/>
      <c r="I528" s="232"/>
      <c r="J528" s="232"/>
      <c r="K528" s="232"/>
      <c r="L528" s="232"/>
      <c r="M528" s="232"/>
      <c r="N528" s="226" t="s">
        <v>530</v>
      </c>
    </row>
    <row r="529" ht="18" customHeight="1" spans="1:14">
      <c r="A529" s="234"/>
      <c r="B529" s="235" t="s">
        <v>3238</v>
      </c>
      <c r="C529" s="232">
        <v>560</v>
      </c>
      <c r="D529" s="232">
        <v>560</v>
      </c>
      <c r="E529" s="232"/>
      <c r="F529" s="232">
        <v>560</v>
      </c>
      <c r="G529" s="232"/>
      <c r="H529" s="232"/>
      <c r="I529" s="232"/>
      <c r="J529" s="232"/>
      <c r="K529" s="232"/>
      <c r="L529" s="232"/>
      <c r="M529" s="232"/>
      <c r="N529" s="226" t="s">
        <v>530</v>
      </c>
    </row>
    <row r="530" ht="18" customHeight="1" spans="1:14">
      <c r="A530" s="234"/>
      <c r="B530" s="235" t="s">
        <v>3239</v>
      </c>
      <c r="C530" s="232">
        <v>30</v>
      </c>
      <c r="D530" s="232">
        <v>30</v>
      </c>
      <c r="E530" s="232"/>
      <c r="F530" s="232">
        <v>30</v>
      </c>
      <c r="G530" s="232"/>
      <c r="H530" s="232"/>
      <c r="I530" s="232"/>
      <c r="J530" s="232"/>
      <c r="K530" s="232"/>
      <c r="L530" s="232"/>
      <c r="M530" s="232"/>
      <c r="N530" s="226" t="s">
        <v>530</v>
      </c>
    </row>
    <row r="531" s="208" customFormat="1" ht="18" customHeight="1" spans="1:14">
      <c r="A531" s="228" t="s">
        <v>1642</v>
      </c>
      <c r="B531" s="229" t="s">
        <v>650</v>
      </c>
      <c r="C531" s="225">
        <v>258</v>
      </c>
      <c r="D531" s="225">
        <v>258</v>
      </c>
      <c r="E531" s="225">
        <v>258</v>
      </c>
      <c r="F531" s="225"/>
      <c r="G531" s="225"/>
      <c r="H531" s="225"/>
      <c r="I531" s="225"/>
      <c r="J531" s="225"/>
      <c r="K531" s="225"/>
      <c r="L531" s="225"/>
      <c r="M531" s="225"/>
      <c r="N531" s="226" t="s">
        <v>530</v>
      </c>
    </row>
    <row r="532" ht="18" customHeight="1" spans="1:14">
      <c r="A532" s="234"/>
      <c r="B532" s="235" t="s">
        <v>3240</v>
      </c>
      <c r="C532" s="232">
        <v>58</v>
      </c>
      <c r="D532" s="232">
        <v>58</v>
      </c>
      <c r="E532" s="232">
        <v>58</v>
      </c>
      <c r="F532" s="232"/>
      <c r="G532" s="232"/>
      <c r="H532" s="232"/>
      <c r="I532" s="232"/>
      <c r="J532" s="232"/>
      <c r="K532" s="232"/>
      <c r="L532" s="232"/>
      <c r="M532" s="232"/>
      <c r="N532" s="226" t="s">
        <v>530</v>
      </c>
    </row>
    <row r="533" ht="18" customHeight="1" spans="1:14">
      <c r="A533" s="234"/>
      <c r="B533" s="235" t="s">
        <v>3241</v>
      </c>
      <c r="C533" s="232">
        <v>200</v>
      </c>
      <c r="D533" s="232">
        <v>200</v>
      </c>
      <c r="E533" s="232">
        <v>200</v>
      </c>
      <c r="F533" s="232"/>
      <c r="G533" s="232"/>
      <c r="H533" s="232"/>
      <c r="I533" s="232"/>
      <c r="J533" s="232"/>
      <c r="K533" s="232"/>
      <c r="L533" s="232"/>
      <c r="M533" s="232"/>
      <c r="N533" s="226" t="s">
        <v>530</v>
      </c>
    </row>
    <row r="534" s="208" customFormat="1" ht="18" customHeight="1" spans="1:14">
      <c r="A534" s="228" t="s">
        <v>1652</v>
      </c>
      <c r="B534" s="229" t="s">
        <v>651</v>
      </c>
      <c r="C534" s="225">
        <v>640</v>
      </c>
      <c r="D534" s="225">
        <v>640</v>
      </c>
      <c r="E534" s="225">
        <v>120</v>
      </c>
      <c r="F534" s="225">
        <v>520</v>
      </c>
      <c r="G534" s="225"/>
      <c r="H534" s="225"/>
      <c r="I534" s="225"/>
      <c r="J534" s="225"/>
      <c r="K534" s="225"/>
      <c r="L534" s="225"/>
      <c r="M534" s="225"/>
      <c r="N534" s="226" t="s">
        <v>530</v>
      </c>
    </row>
    <row r="535" ht="18" customHeight="1" spans="1:14">
      <c r="A535" s="234"/>
      <c r="B535" s="235" t="s">
        <v>3242</v>
      </c>
      <c r="C535" s="232">
        <v>240</v>
      </c>
      <c r="D535" s="232">
        <v>240</v>
      </c>
      <c r="E535" s="232"/>
      <c r="F535" s="232">
        <v>240</v>
      </c>
      <c r="G535" s="232"/>
      <c r="H535" s="232"/>
      <c r="I535" s="232"/>
      <c r="J535" s="232"/>
      <c r="K535" s="232"/>
      <c r="L535" s="232"/>
      <c r="M535" s="232"/>
      <c r="N535" s="226" t="s">
        <v>530</v>
      </c>
    </row>
    <row r="536" ht="18" customHeight="1" spans="1:14">
      <c r="A536" s="234"/>
      <c r="B536" s="235" t="s">
        <v>3243</v>
      </c>
      <c r="C536" s="232">
        <v>280</v>
      </c>
      <c r="D536" s="232">
        <v>280</v>
      </c>
      <c r="E536" s="232"/>
      <c r="F536" s="232">
        <v>280</v>
      </c>
      <c r="G536" s="232"/>
      <c r="H536" s="232"/>
      <c r="I536" s="232"/>
      <c r="J536" s="232"/>
      <c r="K536" s="232"/>
      <c r="L536" s="232"/>
      <c r="M536" s="232"/>
      <c r="N536" s="226" t="s">
        <v>530</v>
      </c>
    </row>
    <row r="537" ht="18" customHeight="1" spans="1:14">
      <c r="A537" s="234"/>
      <c r="B537" s="235" t="s">
        <v>3244</v>
      </c>
      <c r="C537" s="232">
        <v>120</v>
      </c>
      <c r="D537" s="232">
        <v>120</v>
      </c>
      <c r="E537" s="232">
        <v>120</v>
      </c>
      <c r="F537" s="232"/>
      <c r="G537" s="232"/>
      <c r="H537" s="232"/>
      <c r="I537" s="232"/>
      <c r="J537" s="232"/>
      <c r="K537" s="232"/>
      <c r="L537" s="232"/>
      <c r="M537" s="232"/>
      <c r="N537" s="226" t="s">
        <v>530</v>
      </c>
    </row>
    <row r="538" s="208" customFormat="1" ht="18" customHeight="1" spans="1:14">
      <c r="A538" s="228" t="s">
        <v>1663</v>
      </c>
      <c r="B538" s="229" t="s">
        <v>652</v>
      </c>
      <c r="C538" s="225">
        <v>45.5</v>
      </c>
      <c r="D538" s="225">
        <v>45.5</v>
      </c>
      <c r="E538" s="225">
        <v>45.5</v>
      </c>
      <c r="F538" s="225"/>
      <c r="G538" s="225"/>
      <c r="H538" s="225"/>
      <c r="I538" s="225"/>
      <c r="J538" s="225"/>
      <c r="K538" s="225"/>
      <c r="L538" s="225"/>
      <c r="M538" s="225"/>
      <c r="N538" s="226" t="s">
        <v>530</v>
      </c>
    </row>
    <row r="539" ht="18" customHeight="1" spans="1:14">
      <c r="A539" s="234"/>
      <c r="B539" s="235" t="s">
        <v>3245</v>
      </c>
      <c r="C539" s="232">
        <v>9.5</v>
      </c>
      <c r="D539" s="232">
        <v>9.5</v>
      </c>
      <c r="E539" s="232">
        <v>9.5</v>
      </c>
      <c r="F539" s="232"/>
      <c r="G539" s="232"/>
      <c r="H539" s="232"/>
      <c r="I539" s="232"/>
      <c r="J539" s="232"/>
      <c r="K539" s="232"/>
      <c r="L539" s="232"/>
      <c r="M539" s="232"/>
      <c r="N539" s="226" t="s">
        <v>530</v>
      </c>
    </row>
    <row r="540" ht="18" customHeight="1" spans="1:14">
      <c r="A540" s="234"/>
      <c r="B540" s="235" t="s">
        <v>3246</v>
      </c>
      <c r="C540" s="232">
        <v>36</v>
      </c>
      <c r="D540" s="232">
        <v>36</v>
      </c>
      <c r="E540" s="232">
        <v>36</v>
      </c>
      <c r="F540" s="232"/>
      <c r="G540" s="232"/>
      <c r="H540" s="232"/>
      <c r="I540" s="232"/>
      <c r="J540" s="232"/>
      <c r="K540" s="232"/>
      <c r="L540" s="232"/>
      <c r="M540" s="232"/>
      <c r="N540" s="226" t="s">
        <v>530</v>
      </c>
    </row>
    <row r="541" s="208" customFormat="1" ht="18" customHeight="1" spans="1:14">
      <c r="A541" s="228" t="s">
        <v>1672</v>
      </c>
      <c r="B541" s="229" t="s">
        <v>653</v>
      </c>
      <c r="C541" s="225">
        <v>2316.98</v>
      </c>
      <c r="D541" s="225">
        <v>2316.98</v>
      </c>
      <c r="E541" s="225">
        <v>2316.98</v>
      </c>
      <c r="F541" s="225"/>
      <c r="G541" s="225"/>
      <c r="H541" s="225"/>
      <c r="I541" s="225"/>
      <c r="J541" s="225"/>
      <c r="K541" s="225"/>
      <c r="L541" s="225"/>
      <c r="M541" s="225"/>
      <c r="N541" s="226" t="s">
        <v>530</v>
      </c>
    </row>
    <row r="542" ht="18" customHeight="1" spans="1:14">
      <c r="A542" s="234"/>
      <c r="B542" s="235" t="s">
        <v>3247</v>
      </c>
      <c r="C542" s="232">
        <v>300</v>
      </c>
      <c r="D542" s="232">
        <v>300</v>
      </c>
      <c r="E542" s="232">
        <v>300</v>
      </c>
      <c r="F542" s="232"/>
      <c r="G542" s="232"/>
      <c r="H542" s="232"/>
      <c r="I542" s="232"/>
      <c r="J542" s="232"/>
      <c r="K542" s="232"/>
      <c r="L542" s="232"/>
      <c r="M542" s="232"/>
      <c r="N542" s="226" t="s">
        <v>530</v>
      </c>
    </row>
    <row r="543" ht="18" customHeight="1" spans="1:14">
      <c r="A543" s="234"/>
      <c r="B543" s="235" t="s">
        <v>3248</v>
      </c>
      <c r="C543" s="232">
        <v>25</v>
      </c>
      <c r="D543" s="232">
        <v>25</v>
      </c>
      <c r="E543" s="232">
        <v>25</v>
      </c>
      <c r="F543" s="232"/>
      <c r="G543" s="232"/>
      <c r="H543" s="232"/>
      <c r="I543" s="232"/>
      <c r="J543" s="232"/>
      <c r="K543" s="232"/>
      <c r="L543" s="232"/>
      <c r="M543" s="232"/>
      <c r="N543" s="226" t="s">
        <v>530</v>
      </c>
    </row>
    <row r="544" ht="18" customHeight="1" spans="1:14">
      <c r="A544" s="234"/>
      <c r="B544" s="235" t="s">
        <v>3249</v>
      </c>
      <c r="C544" s="232">
        <v>41.44</v>
      </c>
      <c r="D544" s="232">
        <v>41.44</v>
      </c>
      <c r="E544" s="232">
        <v>41.44</v>
      </c>
      <c r="F544" s="232"/>
      <c r="G544" s="232"/>
      <c r="H544" s="232"/>
      <c r="I544" s="232"/>
      <c r="J544" s="232"/>
      <c r="K544" s="232"/>
      <c r="L544" s="232"/>
      <c r="M544" s="232"/>
      <c r="N544" s="226" t="s">
        <v>530</v>
      </c>
    </row>
    <row r="545" ht="18" customHeight="1" spans="1:14">
      <c r="A545" s="234"/>
      <c r="B545" s="235" t="s">
        <v>3250</v>
      </c>
      <c r="C545" s="232">
        <v>200</v>
      </c>
      <c r="D545" s="232">
        <v>200</v>
      </c>
      <c r="E545" s="232">
        <v>200</v>
      </c>
      <c r="F545" s="232"/>
      <c r="G545" s="232"/>
      <c r="H545" s="232"/>
      <c r="I545" s="232"/>
      <c r="J545" s="232"/>
      <c r="K545" s="232"/>
      <c r="L545" s="232"/>
      <c r="M545" s="232"/>
      <c r="N545" s="226" t="s">
        <v>530</v>
      </c>
    </row>
    <row r="546" ht="18" customHeight="1" spans="1:14">
      <c r="A546" s="234"/>
      <c r="B546" s="235" t="s">
        <v>3251</v>
      </c>
      <c r="C546" s="232">
        <v>12</v>
      </c>
      <c r="D546" s="232">
        <v>12</v>
      </c>
      <c r="E546" s="232">
        <v>12</v>
      </c>
      <c r="F546" s="232"/>
      <c r="G546" s="232"/>
      <c r="H546" s="232"/>
      <c r="I546" s="232"/>
      <c r="J546" s="232"/>
      <c r="K546" s="232"/>
      <c r="L546" s="232"/>
      <c r="M546" s="232"/>
      <c r="N546" s="226" t="s">
        <v>530</v>
      </c>
    </row>
    <row r="547" ht="18" customHeight="1" spans="1:14">
      <c r="A547" s="234"/>
      <c r="B547" s="235" t="s">
        <v>3252</v>
      </c>
      <c r="C547" s="232">
        <v>10.5</v>
      </c>
      <c r="D547" s="232">
        <v>10.5</v>
      </c>
      <c r="E547" s="232">
        <v>10.5</v>
      </c>
      <c r="F547" s="232"/>
      <c r="G547" s="232"/>
      <c r="H547" s="232"/>
      <c r="I547" s="232"/>
      <c r="J547" s="232"/>
      <c r="K547" s="232"/>
      <c r="L547" s="232"/>
      <c r="M547" s="232"/>
      <c r="N547" s="226" t="s">
        <v>530</v>
      </c>
    </row>
    <row r="548" ht="18" customHeight="1" spans="1:14">
      <c r="A548" s="234"/>
      <c r="B548" s="235" t="s">
        <v>3253</v>
      </c>
      <c r="C548" s="232">
        <v>15</v>
      </c>
      <c r="D548" s="232">
        <v>15</v>
      </c>
      <c r="E548" s="232">
        <v>15</v>
      </c>
      <c r="F548" s="232"/>
      <c r="G548" s="232"/>
      <c r="H548" s="232"/>
      <c r="I548" s="232"/>
      <c r="J548" s="232"/>
      <c r="K548" s="232"/>
      <c r="L548" s="232"/>
      <c r="M548" s="232"/>
      <c r="N548" s="226" t="s">
        <v>530</v>
      </c>
    </row>
    <row r="549" ht="18" customHeight="1" spans="1:14">
      <c r="A549" s="234"/>
      <c r="B549" s="235" t="s">
        <v>3254</v>
      </c>
      <c r="C549" s="232">
        <v>32</v>
      </c>
      <c r="D549" s="232">
        <v>32</v>
      </c>
      <c r="E549" s="232">
        <v>32</v>
      </c>
      <c r="F549" s="232"/>
      <c r="G549" s="232"/>
      <c r="H549" s="232"/>
      <c r="I549" s="232"/>
      <c r="J549" s="232"/>
      <c r="K549" s="232"/>
      <c r="L549" s="232"/>
      <c r="M549" s="232"/>
      <c r="N549" s="226" t="s">
        <v>530</v>
      </c>
    </row>
    <row r="550" ht="18" customHeight="1" spans="1:14">
      <c r="A550" s="234"/>
      <c r="B550" s="235" t="s">
        <v>3255</v>
      </c>
      <c r="C550" s="232">
        <v>34</v>
      </c>
      <c r="D550" s="232">
        <v>34</v>
      </c>
      <c r="E550" s="232">
        <v>34</v>
      </c>
      <c r="F550" s="232"/>
      <c r="G550" s="232"/>
      <c r="H550" s="232"/>
      <c r="I550" s="232"/>
      <c r="J550" s="232"/>
      <c r="K550" s="232"/>
      <c r="L550" s="232"/>
      <c r="M550" s="232"/>
      <c r="N550" s="226" t="s">
        <v>530</v>
      </c>
    </row>
    <row r="551" ht="18" customHeight="1" spans="1:14">
      <c r="A551" s="234"/>
      <c r="B551" s="235" t="s">
        <v>3256</v>
      </c>
      <c r="C551" s="232">
        <v>167.1</v>
      </c>
      <c r="D551" s="232">
        <v>167.1</v>
      </c>
      <c r="E551" s="232">
        <v>167.1</v>
      </c>
      <c r="F551" s="232"/>
      <c r="G551" s="232"/>
      <c r="H551" s="232"/>
      <c r="I551" s="232"/>
      <c r="J551" s="232"/>
      <c r="K551" s="232"/>
      <c r="L551" s="232"/>
      <c r="M551" s="232"/>
      <c r="N551" s="226" t="s">
        <v>530</v>
      </c>
    </row>
    <row r="552" ht="18" customHeight="1" spans="1:14">
      <c r="A552" s="234"/>
      <c r="B552" s="235" t="s">
        <v>3257</v>
      </c>
      <c r="C552" s="232">
        <v>230</v>
      </c>
      <c r="D552" s="232">
        <v>230</v>
      </c>
      <c r="E552" s="232">
        <v>230</v>
      </c>
      <c r="F552" s="232"/>
      <c r="G552" s="232"/>
      <c r="H552" s="232"/>
      <c r="I552" s="232"/>
      <c r="J552" s="232"/>
      <c r="K552" s="232"/>
      <c r="L552" s="232"/>
      <c r="M552" s="232"/>
      <c r="N552" s="226" t="s">
        <v>530</v>
      </c>
    </row>
    <row r="553" ht="18" customHeight="1" spans="1:14">
      <c r="A553" s="234"/>
      <c r="B553" s="235" t="s">
        <v>3258</v>
      </c>
      <c r="C553" s="232">
        <v>18</v>
      </c>
      <c r="D553" s="232">
        <v>18</v>
      </c>
      <c r="E553" s="232">
        <v>18</v>
      </c>
      <c r="F553" s="232"/>
      <c r="G553" s="232"/>
      <c r="H553" s="232"/>
      <c r="I553" s="232"/>
      <c r="J553" s="232"/>
      <c r="K553" s="232"/>
      <c r="L553" s="232"/>
      <c r="M553" s="232"/>
      <c r="N553" s="226" t="s">
        <v>530</v>
      </c>
    </row>
    <row r="554" ht="18" customHeight="1" spans="1:14">
      <c r="A554" s="234"/>
      <c r="B554" s="235" t="s">
        <v>3259</v>
      </c>
      <c r="C554" s="232">
        <v>130</v>
      </c>
      <c r="D554" s="232">
        <v>130</v>
      </c>
      <c r="E554" s="232">
        <v>130</v>
      </c>
      <c r="F554" s="232"/>
      <c r="G554" s="232"/>
      <c r="H554" s="232"/>
      <c r="I554" s="232"/>
      <c r="J554" s="232"/>
      <c r="K554" s="232"/>
      <c r="L554" s="232"/>
      <c r="M554" s="232"/>
      <c r="N554" s="226" t="s">
        <v>530</v>
      </c>
    </row>
    <row r="555" ht="18" customHeight="1" spans="1:14">
      <c r="A555" s="234"/>
      <c r="B555" s="235" t="s">
        <v>3260</v>
      </c>
      <c r="C555" s="232">
        <v>21.2</v>
      </c>
      <c r="D555" s="232">
        <v>21.2</v>
      </c>
      <c r="E555" s="232">
        <v>21.2</v>
      </c>
      <c r="F555" s="232"/>
      <c r="G555" s="232"/>
      <c r="H555" s="232"/>
      <c r="I555" s="232"/>
      <c r="J555" s="232"/>
      <c r="K555" s="232"/>
      <c r="L555" s="232"/>
      <c r="M555" s="232"/>
      <c r="N555" s="226" t="s">
        <v>530</v>
      </c>
    </row>
    <row r="556" ht="18" customHeight="1" spans="1:14">
      <c r="A556" s="234"/>
      <c r="B556" s="235" t="s">
        <v>3261</v>
      </c>
      <c r="C556" s="232">
        <v>31.24</v>
      </c>
      <c r="D556" s="232">
        <v>31.24</v>
      </c>
      <c r="E556" s="232">
        <v>31.24</v>
      </c>
      <c r="F556" s="232"/>
      <c r="G556" s="232"/>
      <c r="H556" s="232"/>
      <c r="I556" s="232"/>
      <c r="J556" s="232"/>
      <c r="K556" s="232"/>
      <c r="L556" s="232"/>
      <c r="M556" s="232"/>
      <c r="N556" s="226" t="s">
        <v>530</v>
      </c>
    </row>
    <row r="557" ht="18" customHeight="1" spans="1:14">
      <c r="A557" s="234"/>
      <c r="B557" s="235" t="s">
        <v>3262</v>
      </c>
      <c r="C557" s="232">
        <v>90</v>
      </c>
      <c r="D557" s="232">
        <v>90</v>
      </c>
      <c r="E557" s="232">
        <v>90</v>
      </c>
      <c r="F557" s="232"/>
      <c r="G557" s="232"/>
      <c r="H557" s="232"/>
      <c r="I557" s="232"/>
      <c r="J557" s="232"/>
      <c r="K557" s="232"/>
      <c r="L557" s="232"/>
      <c r="M557" s="232"/>
      <c r="N557" s="226" t="s">
        <v>530</v>
      </c>
    </row>
    <row r="558" ht="18" customHeight="1" spans="1:14">
      <c r="A558" s="234"/>
      <c r="B558" s="235" t="s">
        <v>3263</v>
      </c>
      <c r="C558" s="232">
        <v>25.86</v>
      </c>
      <c r="D558" s="232">
        <v>25.86</v>
      </c>
      <c r="E558" s="232">
        <v>25.86</v>
      </c>
      <c r="F558" s="232"/>
      <c r="G558" s="232"/>
      <c r="H558" s="232"/>
      <c r="I558" s="232"/>
      <c r="J558" s="232"/>
      <c r="K558" s="232"/>
      <c r="L558" s="232"/>
      <c r="M558" s="232"/>
      <c r="N558" s="226" t="s">
        <v>530</v>
      </c>
    </row>
    <row r="559" ht="18" customHeight="1" spans="1:14">
      <c r="A559" s="234"/>
      <c r="B559" s="235" t="s">
        <v>3264</v>
      </c>
      <c r="C559" s="232">
        <v>795</v>
      </c>
      <c r="D559" s="232">
        <v>795</v>
      </c>
      <c r="E559" s="232">
        <v>795</v>
      </c>
      <c r="F559" s="232"/>
      <c r="G559" s="232"/>
      <c r="H559" s="232"/>
      <c r="I559" s="232"/>
      <c r="J559" s="232"/>
      <c r="K559" s="232"/>
      <c r="L559" s="232"/>
      <c r="M559" s="232"/>
      <c r="N559" s="226" t="s">
        <v>530</v>
      </c>
    </row>
    <row r="560" ht="18" customHeight="1" spans="1:14">
      <c r="A560" s="234"/>
      <c r="B560" s="235" t="s">
        <v>3265</v>
      </c>
      <c r="C560" s="232">
        <v>122.64</v>
      </c>
      <c r="D560" s="232">
        <v>122.64</v>
      </c>
      <c r="E560" s="232">
        <v>122.64</v>
      </c>
      <c r="F560" s="232"/>
      <c r="G560" s="232"/>
      <c r="H560" s="232"/>
      <c r="I560" s="232"/>
      <c r="J560" s="232"/>
      <c r="K560" s="232"/>
      <c r="L560" s="232"/>
      <c r="M560" s="232"/>
      <c r="N560" s="226" t="s">
        <v>530</v>
      </c>
    </row>
    <row r="561" ht="18" customHeight="1" spans="1:14">
      <c r="A561" s="234"/>
      <c r="B561" s="235" t="s">
        <v>3266</v>
      </c>
      <c r="C561" s="232">
        <v>16</v>
      </c>
      <c r="D561" s="232">
        <v>16</v>
      </c>
      <c r="E561" s="232">
        <v>16</v>
      </c>
      <c r="F561" s="232"/>
      <c r="G561" s="232"/>
      <c r="H561" s="232"/>
      <c r="I561" s="232"/>
      <c r="J561" s="232"/>
      <c r="K561" s="232"/>
      <c r="L561" s="232"/>
      <c r="M561" s="232"/>
      <c r="N561" s="226" t="s">
        <v>530</v>
      </c>
    </row>
    <row r="562" s="208" customFormat="1" ht="18" customHeight="1" spans="1:14">
      <c r="A562" s="228" t="s">
        <v>1681</v>
      </c>
      <c r="B562" s="229" t="s">
        <v>654</v>
      </c>
      <c r="C562" s="225">
        <v>128.5</v>
      </c>
      <c r="D562" s="225">
        <v>128.5</v>
      </c>
      <c r="E562" s="225">
        <v>128.5</v>
      </c>
      <c r="F562" s="225"/>
      <c r="G562" s="225"/>
      <c r="H562" s="225"/>
      <c r="I562" s="225"/>
      <c r="J562" s="225"/>
      <c r="K562" s="225"/>
      <c r="L562" s="225"/>
      <c r="M562" s="225"/>
      <c r="N562" s="226" t="s">
        <v>530</v>
      </c>
    </row>
    <row r="563" ht="18" customHeight="1" spans="1:14">
      <c r="A563" s="234"/>
      <c r="B563" s="235" t="s">
        <v>3267</v>
      </c>
      <c r="C563" s="232">
        <v>10</v>
      </c>
      <c r="D563" s="232">
        <v>10</v>
      </c>
      <c r="E563" s="232">
        <v>10</v>
      </c>
      <c r="F563" s="232"/>
      <c r="G563" s="232"/>
      <c r="H563" s="232"/>
      <c r="I563" s="232"/>
      <c r="J563" s="232"/>
      <c r="K563" s="232"/>
      <c r="L563" s="232"/>
      <c r="M563" s="232"/>
      <c r="N563" s="226" t="s">
        <v>530</v>
      </c>
    </row>
    <row r="564" ht="18" customHeight="1" spans="1:14">
      <c r="A564" s="234"/>
      <c r="B564" s="235" t="s">
        <v>3268</v>
      </c>
      <c r="C564" s="232">
        <v>40</v>
      </c>
      <c r="D564" s="232">
        <v>40</v>
      </c>
      <c r="E564" s="232">
        <v>40</v>
      </c>
      <c r="F564" s="232"/>
      <c r="G564" s="232"/>
      <c r="H564" s="232"/>
      <c r="I564" s="232"/>
      <c r="J564" s="232"/>
      <c r="K564" s="232"/>
      <c r="L564" s="232"/>
      <c r="M564" s="232"/>
      <c r="N564" s="226" t="s">
        <v>530</v>
      </c>
    </row>
    <row r="565" ht="18" customHeight="1" spans="1:14">
      <c r="A565" s="234"/>
      <c r="B565" s="235" t="s">
        <v>3269</v>
      </c>
      <c r="C565" s="232">
        <v>20</v>
      </c>
      <c r="D565" s="232">
        <v>20</v>
      </c>
      <c r="E565" s="232">
        <v>20</v>
      </c>
      <c r="F565" s="232"/>
      <c r="G565" s="232"/>
      <c r="H565" s="232"/>
      <c r="I565" s="232"/>
      <c r="J565" s="232"/>
      <c r="K565" s="232"/>
      <c r="L565" s="232"/>
      <c r="M565" s="232"/>
      <c r="N565" s="226" t="s">
        <v>530</v>
      </c>
    </row>
    <row r="566" ht="18" customHeight="1" spans="1:14">
      <c r="A566" s="234"/>
      <c r="B566" s="235" t="s">
        <v>3270</v>
      </c>
      <c r="C566" s="232">
        <v>44</v>
      </c>
      <c r="D566" s="232">
        <v>44</v>
      </c>
      <c r="E566" s="232">
        <v>44</v>
      </c>
      <c r="F566" s="232"/>
      <c r="G566" s="232"/>
      <c r="H566" s="232"/>
      <c r="I566" s="232"/>
      <c r="J566" s="232"/>
      <c r="K566" s="232"/>
      <c r="L566" s="232"/>
      <c r="M566" s="232"/>
      <c r="N566" s="226" t="s">
        <v>530</v>
      </c>
    </row>
    <row r="567" ht="18" customHeight="1" spans="1:14">
      <c r="A567" s="234"/>
      <c r="B567" s="235" t="s">
        <v>3271</v>
      </c>
      <c r="C567" s="232">
        <v>11.5</v>
      </c>
      <c r="D567" s="232">
        <v>11.5</v>
      </c>
      <c r="E567" s="232">
        <v>11.5</v>
      </c>
      <c r="F567" s="232"/>
      <c r="G567" s="232"/>
      <c r="H567" s="232"/>
      <c r="I567" s="232"/>
      <c r="J567" s="232"/>
      <c r="K567" s="232"/>
      <c r="L567" s="232"/>
      <c r="M567" s="232"/>
      <c r="N567" s="226" t="s">
        <v>530</v>
      </c>
    </row>
    <row r="568" ht="18" customHeight="1" spans="1:14">
      <c r="A568" s="234"/>
      <c r="B568" s="235" t="s">
        <v>3272</v>
      </c>
      <c r="C568" s="232">
        <v>3</v>
      </c>
      <c r="D568" s="232">
        <v>3</v>
      </c>
      <c r="E568" s="232">
        <v>3</v>
      </c>
      <c r="F568" s="232"/>
      <c r="G568" s="232"/>
      <c r="H568" s="232"/>
      <c r="I568" s="232"/>
      <c r="J568" s="232"/>
      <c r="K568" s="232"/>
      <c r="L568" s="232"/>
      <c r="M568" s="232"/>
      <c r="N568" s="226" t="s">
        <v>530</v>
      </c>
    </row>
    <row r="569" s="207" customFormat="1" ht="18" customHeight="1" spans="1:14">
      <c r="A569" s="234"/>
      <c r="B569" s="224" t="s">
        <v>655</v>
      </c>
      <c r="C569" s="225">
        <v>4763.93</v>
      </c>
      <c r="D569" s="225">
        <v>4763.93</v>
      </c>
      <c r="E569" s="225">
        <v>4613.93</v>
      </c>
      <c r="F569" s="225">
        <v>150</v>
      </c>
      <c r="G569" s="225">
        <v>0</v>
      </c>
      <c r="H569" s="225">
        <v>0</v>
      </c>
      <c r="I569" s="225">
        <v>0</v>
      </c>
      <c r="J569" s="225">
        <v>0</v>
      </c>
      <c r="K569" s="225">
        <v>0</v>
      </c>
      <c r="L569" s="225">
        <v>0</v>
      </c>
      <c r="M569" s="225">
        <v>0</v>
      </c>
      <c r="N569" s="226" t="s">
        <v>530</v>
      </c>
    </row>
    <row r="570" s="207" customFormat="1" ht="18" customHeight="1" spans="1:14">
      <c r="A570" s="228" t="s">
        <v>1689</v>
      </c>
      <c r="B570" s="229" t="s">
        <v>656</v>
      </c>
      <c r="C570" s="225">
        <v>852.71</v>
      </c>
      <c r="D570" s="225">
        <v>852.71</v>
      </c>
      <c r="E570" s="225">
        <v>702.71</v>
      </c>
      <c r="F570" s="225">
        <v>150</v>
      </c>
      <c r="G570" s="225"/>
      <c r="H570" s="225"/>
      <c r="I570" s="225"/>
      <c r="J570" s="225"/>
      <c r="K570" s="225"/>
      <c r="L570" s="225"/>
      <c r="M570" s="225"/>
      <c r="N570" s="226" t="s">
        <v>530</v>
      </c>
    </row>
    <row r="571" s="207" customFormat="1" ht="18" customHeight="1" spans="1:14">
      <c r="A571" s="234"/>
      <c r="B571" s="235" t="s">
        <v>3273</v>
      </c>
      <c r="C571" s="232">
        <v>12</v>
      </c>
      <c r="D571" s="232">
        <v>12</v>
      </c>
      <c r="E571" s="232">
        <v>12</v>
      </c>
      <c r="F571" s="232"/>
      <c r="G571" s="225"/>
      <c r="H571" s="225"/>
      <c r="I571" s="225"/>
      <c r="J571" s="225"/>
      <c r="K571" s="225"/>
      <c r="L571" s="225"/>
      <c r="M571" s="225"/>
      <c r="N571" s="226" t="s">
        <v>530</v>
      </c>
    </row>
    <row r="572" s="207" customFormat="1" ht="18" customHeight="1" spans="1:14">
      <c r="A572" s="234"/>
      <c r="B572" s="235" t="s">
        <v>3274</v>
      </c>
      <c r="C572" s="232">
        <v>7</v>
      </c>
      <c r="D572" s="232">
        <v>7</v>
      </c>
      <c r="E572" s="232">
        <v>7</v>
      </c>
      <c r="F572" s="232"/>
      <c r="G572" s="225"/>
      <c r="H572" s="225"/>
      <c r="I572" s="225"/>
      <c r="J572" s="225"/>
      <c r="K572" s="225"/>
      <c r="L572" s="225"/>
      <c r="M572" s="225"/>
      <c r="N572" s="226" t="s">
        <v>530</v>
      </c>
    </row>
    <row r="573" s="207" customFormat="1" ht="18" customHeight="1" spans="1:14">
      <c r="A573" s="234"/>
      <c r="B573" s="235" t="s">
        <v>3275</v>
      </c>
      <c r="C573" s="232">
        <v>8</v>
      </c>
      <c r="D573" s="232">
        <v>8</v>
      </c>
      <c r="E573" s="232">
        <v>8</v>
      </c>
      <c r="F573" s="232"/>
      <c r="G573" s="225"/>
      <c r="H573" s="225"/>
      <c r="I573" s="225"/>
      <c r="J573" s="225"/>
      <c r="K573" s="225"/>
      <c r="L573" s="225"/>
      <c r="M573" s="225"/>
      <c r="N573" s="226" t="s">
        <v>530</v>
      </c>
    </row>
    <row r="574" s="207" customFormat="1" ht="18" customHeight="1" spans="1:14">
      <c r="A574" s="234"/>
      <c r="B574" s="235" t="s">
        <v>3276</v>
      </c>
      <c r="C574" s="232">
        <v>3</v>
      </c>
      <c r="D574" s="232">
        <v>3</v>
      </c>
      <c r="E574" s="232">
        <v>3</v>
      </c>
      <c r="F574" s="232"/>
      <c r="G574" s="225"/>
      <c r="H574" s="225"/>
      <c r="I574" s="225"/>
      <c r="J574" s="225"/>
      <c r="K574" s="225"/>
      <c r="L574" s="225"/>
      <c r="M574" s="225"/>
      <c r="N574" s="226" t="s">
        <v>530</v>
      </c>
    </row>
    <row r="575" s="207" customFormat="1" ht="18" customHeight="1" spans="1:14">
      <c r="A575" s="234"/>
      <c r="B575" s="235" t="s">
        <v>3277</v>
      </c>
      <c r="C575" s="232">
        <v>45</v>
      </c>
      <c r="D575" s="232">
        <v>45</v>
      </c>
      <c r="E575" s="232">
        <v>45</v>
      </c>
      <c r="F575" s="232"/>
      <c r="G575" s="225"/>
      <c r="H575" s="225"/>
      <c r="I575" s="225"/>
      <c r="J575" s="225"/>
      <c r="K575" s="225"/>
      <c r="L575" s="225"/>
      <c r="M575" s="225"/>
      <c r="N575" s="226" t="s">
        <v>530</v>
      </c>
    </row>
    <row r="576" s="207" customFormat="1" ht="18" customHeight="1" spans="1:14">
      <c r="A576" s="234"/>
      <c r="B576" s="235" t="s">
        <v>3278</v>
      </c>
      <c r="C576" s="232">
        <v>5</v>
      </c>
      <c r="D576" s="232">
        <v>5</v>
      </c>
      <c r="E576" s="232">
        <v>5</v>
      </c>
      <c r="F576" s="232"/>
      <c r="G576" s="225"/>
      <c r="H576" s="225"/>
      <c r="I576" s="225"/>
      <c r="J576" s="225"/>
      <c r="K576" s="225"/>
      <c r="L576" s="225"/>
      <c r="M576" s="225"/>
      <c r="N576" s="226" t="s">
        <v>530</v>
      </c>
    </row>
    <row r="577" s="207" customFormat="1" ht="18" customHeight="1" spans="1:14">
      <c r="A577" s="234"/>
      <c r="B577" s="235" t="s">
        <v>3279</v>
      </c>
      <c r="C577" s="232">
        <v>35</v>
      </c>
      <c r="D577" s="232">
        <v>35</v>
      </c>
      <c r="E577" s="232">
        <v>35</v>
      </c>
      <c r="F577" s="232"/>
      <c r="G577" s="225"/>
      <c r="H577" s="225"/>
      <c r="I577" s="225"/>
      <c r="J577" s="225"/>
      <c r="K577" s="225"/>
      <c r="L577" s="225"/>
      <c r="M577" s="225"/>
      <c r="N577" s="226" t="s">
        <v>530</v>
      </c>
    </row>
    <row r="578" s="207" customFormat="1" ht="18" customHeight="1" spans="1:14">
      <c r="A578" s="234"/>
      <c r="B578" s="235" t="s">
        <v>3280</v>
      </c>
      <c r="C578" s="232">
        <v>120</v>
      </c>
      <c r="D578" s="232">
        <v>120</v>
      </c>
      <c r="E578" s="232">
        <v>120</v>
      </c>
      <c r="F578" s="232"/>
      <c r="G578" s="225"/>
      <c r="H578" s="225"/>
      <c r="I578" s="225"/>
      <c r="J578" s="225"/>
      <c r="K578" s="225"/>
      <c r="L578" s="225"/>
      <c r="M578" s="225"/>
      <c r="N578" s="226" t="s">
        <v>530</v>
      </c>
    </row>
    <row r="579" s="207" customFormat="1" ht="18" customHeight="1" spans="1:14">
      <c r="A579" s="234"/>
      <c r="B579" s="235" t="s">
        <v>3281</v>
      </c>
      <c r="C579" s="232">
        <v>264</v>
      </c>
      <c r="D579" s="232">
        <v>264</v>
      </c>
      <c r="E579" s="232">
        <v>264</v>
      </c>
      <c r="F579" s="232"/>
      <c r="G579" s="225"/>
      <c r="H579" s="225"/>
      <c r="I579" s="225"/>
      <c r="J579" s="225"/>
      <c r="K579" s="225"/>
      <c r="L579" s="225"/>
      <c r="M579" s="225"/>
      <c r="N579" s="226" t="s">
        <v>530</v>
      </c>
    </row>
    <row r="580" s="207" customFormat="1" ht="18" customHeight="1" spans="1:14">
      <c r="A580" s="234"/>
      <c r="B580" s="235" t="s">
        <v>3282</v>
      </c>
      <c r="C580" s="232">
        <v>150</v>
      </c>
      <c r="D580" s="232">
        <v>150</v>
      </c>
      <c r="E580" s="232"/>
      <c r="F580" s="232">
        <v>150</v>
      </c>
      <c r="G580" s="225"/>
      <c r="H580" s="225"/>
      <c r="I580" s="225"/>
      <c r="J580" s="225"/>
      <c r="K580" s="225"/>
      <c r="L580" s="225"/>
      <c r="M580" s="225"/>
      <c r="N580" s="226" t="s">
        <v>530</v>
      </c>
    </row>
    <row r="581" s="207" customFormat="1" ht="18" customHeight="1" spans="1:14">
      <c r="A581" s="234"/>
      <c r="B581" s="235" t="s">
        <v>3283</v>
      </c>
      <c r="C581" s="232">
        <v>18</v>
      </c>
      <c r="D581" s="232">
        <v>18</v>
      </c>
      <c r="E581" s="232">
        <v>18</v>
      </c>
      <c r="F581" s="232"/>
      <c r="G581" s="225"/>
      <c r="H581" s="225"/>
      <c r="I581" s="225"/>
      <c r="J581" s="225"/>
      <c r="K581" s="225"/>
      <c r="L581" s="225"/>
      <c r="M581" s="225"/>
      <c r="N581" s="226" t="s">
        <v>530</v>
      </c>
    </row>
    <row r="582" s="207" customFormat="1" ht="18" customHeight="1" spans="1:14">
      <c r="A582" s="234"/>
      <c r="B582" s="235" t="s">
        <v>3284</v>
      </c>
      <c r="C582" s="232">
        <v>70</v>
      </c>
      <c r="D582" s="232">
        <v>70</v>
      </c>
      <c r="E582" s="232">
        <v>70</v>
      </c>
      <c r="F582" s="232"/>
      <c r="G582" s="225"/>
      <c r="H582" s="225"/>
      <c r="I582" s="225"/>
      <c r="J582" s="225"/>
      <c r="K582" s="225"/>
      <c r="L582" s="225"/>
      <c r="M582" s="225"/>
      <c r="N582" s="226" t="s">
        <v>530</v>
      </c>
    </row>
    <row r="583" s="207" customFormat="1" ht="18" customHeight="1" spans="1:14">
      <c r="A583" s="234"/>
      <c r="B583" s="235" t="s">
        <v>3285</v>
      </c>
      <c r="C583" s="232">
        <v>80</v>
      </c>
      <c r="D583" s="232">
        <v>80</v>
      </c>
      <c r="E583" s="232">
        <v>80</v>
      </c>
      <c r="F583" s="232"/>
      <c r="G583" s="225"/>
      <c r="H583" s="225"/>
      <c r="I583" s="225"/>
      <c r="J583" s="225"/>
      <c r="K583" s="225"/>
      <c r="L583" s="225"/>
      <c r="M583" s="225"/>
      <c r="N583" s="226" t="s">
        <v>530</v>
      </c>
    </row>
    <row r="584" s="207" customFormat="1" ht="18" customHeight="1" spans="1:14">
      <c r="A584" s="234"/>
      <c r="B584" s="235" t="s">
        <v>3286</v>
      </c>
      <c r="C584" s="232">
        <v>35.71</v>
      </c>
      <c r="D584" s="232">
        <v>35.71</v>
      </c>
      <c r="E584" s="232">
        <v>35.71</v>
      </c>
      <c r="F584" s="232"/>
      <c r="G584" s="225"/>
      <c r="H584" s="225"/>
      <c r="I584" s="225"/>
      <c r="J584" s="225"/>
      <c r="K584" s="225"/>
      <c r="L584" s="225"/>
      <c r="M584" s="225"/>
      <c r="N584" s="226" t="s">
        <v>530</v>
      </c>
    </row>
    <row r="585" s="208" customFormat="1" ht="18" customHeight="1" spans="1:14">
      <c r="A585" s="228" t="s">
        <v>1700</v>
      </c>
      <c r="B585" s="229" t="s">
        <v>657</v>
      </c>
      <c r="C585" s="225">
        <v>1679</v>
      </c>
      <c r="D585" s="225">
        <v>1679</v>
      </c>
      <c r="E585" s="225">
        <v>1679</v>
      </c>
      <c r="F585" s="225"/>
      <c r="G585" s="225"/>
      <c r="H585" s="225"/>
      <c r="I585" s="225"/>
      <c r="J585" s="225"/>
      <c r="K585" s="225"/>
      <c r="L585" s="225"/>
      <c r="M585" s="225"/>
      <c r="N585" s="226" t="s">
        <v>530</v>
      </c>
    </row>
    <row r="586" ht="18" customHeight="1" spans="1:14">
      <c r="A586" s="234"/>
      <c r="B586" s="235" t="s">
        <v>3287</v>
      </c>
      <c r="C586" s="232">
        <v>30</v>
      </c>
      <c r="D586" s="232">
        <v>30</v>
      </c>
      <c r="E586" s="232">
        <v>30</v>
      </c>
      <c r="F586" s="232"/>
      <c r="G586" s="232"/>
      <c r="H586" s="232"/>
      <c r="I586" s="232"/>
      <c r="J586" s="232"/>
      <c r="K586" s="232"/>
      <c r="L586" s="232"/>
      <c r="M586" s="232"/>
      <c r="N586" s="226" t="s">
        <v>530</v>
      </c>
    </row>
    <row r="587" ht="18" customHeight="1" spans="1:14">
      <c r="A587" s="234"/>
      <c r="B587" s="235" t="s">
        <v>3288</v>
      </c>
      <c r="C587" s="232">
        <v>17.5</v>
      </c>
      <c r="D587" s="232">
        <v>17.5</v>
      </c>
      <c r="E587" s="232">
        <v>17.5</v>
      </c>
      <c r="F587" s="232"/>
      <c r="G587" s="232"/>
      <c r="H587" s="232"/>
      <c r="I587" s="232"/>
      <c r="J587" s="232"/>
      <c r="K587" s="232"/>
      <c r="L587" s="232"/>
      <c r="M587" s="232"/>
      <c r="N587" s="226" t="s">
        <v>530</v>
      </c>
    </row>
    <row r="588" ht="18" customHeight="1" spans="1:14">
      <c r="A588" s="234"/>
      <c r="B588" s="235" t="s">
        <v>3289</v>
      </c>
      <c r="C588" s="232">
        <v>60</v>
      </c>
      <c r="D588" s="232">
        <v>60</v>
      </c>
      <c r="E588" s="232">
        <v>60</v>
      </c>
      <c r="F588" s="232"/>
      <c r="G588" s="232"/>
      <c r="H588" s="232"/>
      <c r="I588" s="232"/>
      <c r="J588" s="232"/>
      <c r="K588" s="232"/>
      <c r="L588" s="232"/>
      <c r="M588" s="232"/>
      <c r="N588" s="226" t="s">
        <v>530</v>
      </c>
    </row>
    <row r="589" ht="18" customHeight="1" spans="1:14">
      <c r="A589" s="234"/>
      <c r="B589" s="235" t="s">
        <v>3290</v>
      </c>
      <c r="C589" s="232">
        <v>490</v>
      </c>
      <c r="D589" s="232">
        <v>490</v>
      </c>
      <c r="E589" s="232">
        <v>490</v>
      </c>
      <c r="F589" s="232"/>
      <c r="G589" s="232"/>
      <c r="H589" s="232"/>
      <c r="I589" s="232"/>
      <c r="J589" s="232"/>
      <c r="K589" s="232"/>
      <c r="L589" s="232"/>
      <c r="M589" s="232"/>
      <c r="N589" s="226" t="s">
        <v>530</v>
      </c>
    </row>
    <row r="590" ht="18" customHeight="1" spans="1:14">
      <c r="A590" s="234"/>
      <c r="B590" s="235" t="s">
        <v>3291</v>
      </c>
      <c r="C590" s="232">
        <v>237</v>
      </c>
      <c r="D590" s="232">
        <v>237</v>
      </c>
      <c r="E590" s="232">
        <v>237</v>
      </c>
      <c r="F590" s="232"/>
      <c r="G590" s="232"/>
      <c r="H590" s="232"/>
      <c r="I590" s="232"/>
      <c r="J590" s="232"/>
      <c r="K590" s="232"/>
      <c r="L590" s="232"/>
      <c r="M590" s="232"/>
      <c r="N590" s="226" t="s">
        <v>530</v>
      </c>
    </row>
    <row r="591" ht="18" customHeight="1" spans="1:14">
      <c r="A591" s="234"/>
      <c r="B591" s="235" t="s">
        <v>3292</v>
      </c>
      <c r="C591" s="232">
        <v>160</v>
      </c>
      <c r="D591" s="232">
        <v>160</v>
      </c>
      <c r="E591" s="232">
        <v>160</v>
      </c>
      <c r="F591" s="232"/>
      <c r="G591" s="232"/>
      <c r="H591" s="232"/>
      <c r="I591" s="232"/>
      <c r="J591" s="232"/>
      <c r="K591" s="232"/>
      <c r="L591" s="232"/>
      <c r="M591" s="232"/>
      <c r="N591" s="226" t="s">
        <v>530</v>
      </c>
    </row>
    <row r="592" ht="18" customHeight="1" spans="1:14">
      <c r="A592" s="234"/>
      <c r="B592" s="235" t="s">
        <v>3293</v>
      </c>
      <c r="C592" s="232">
        <v>74.5</v>
      </c>
      <c r="D592" s="232">
        <v>74.5</v>
      </c>
      <c r="E592" s="232">
        <v>74.5</v>
      </c>
      <c r="F592" s="232"/>
      <c r="G592" s="232"/>
      <c r="H592" s="232"/>
      <c r="I592" s="232"/>
      <c r="J592" s="232"/>
      <c r="K592" s="232"/>
      <c r="L592" s="232"/>
      <c r="M592" s="232"/>
      <c r="N592" s="226" t="s">
        <v>530</v>
      </c>
    </row>
    <row r="593" ht="18" customHeight="1" spans="1:14">
      <c r="A593" s="234"/>
      <c r="B593" s="235" t="s">
        <v>3294</v>
      </c>
      <c r="C593" s="232">
        <v>140</v>
      </c>
      <c r="D593" s="232">
        <v>140</v>
      </c>
      <c r="E593" s="232">
        <v>140</v>
      </c>
      <c r="F593" s="232"/>
      <c r="G593" s="232"/>
      <c r="H593" s="232"/>
      <c r="I593" s="232"/>
      <c r="J593" s="232"/>
      <c r="K593" s="232"/>
      <c r="L593" s="232"/>
      <c r="M593" s="232"/>
      <c r="N593" s="226" t="s">
        <v>530</v>
      </c>
    </row>
    <row r="594" ht="18" customHeight="1" spans="1:14">
      <c r="A594" s="234"/>
      <c r="B594" s="235" t="s">
        <v>3295</v>
      </c>
      <c r="C594" s="232">
        <v>30</v>
      </c>
      <c r="D594" s="232">
        <v>30</v>
      </c>
      <c r="E594" s="232">
        <v>30</v>
      </c>
      <c r="F594" s="232"/>
      <c r="G594" s="232"/>
      <c r="H594" s="232"/>
      <c r="I594" s="232"/>
      <c r="J594" s="232"/>
      <c r="K594" s="232"/>
      <c r="L594" s="232"/>
      <c r="M594" s="232"/>
      <c r="N594" s="226" t="s">
        <v>530</v>
      </c>
    </row>
    <row r="595" ht="18" customHeight="1" spans="1:14">
      <c r="A595" s="234"/>
      <c r="B595" s="235" t="s">
        <v>3296</v>
      </c>
      <c r="C595" s="232">
        <v>150</v>
      </c>
      <c r="D595" s="232">
        <v>150</v>
      </c>
      <c r="E595" s="232">
        <v>150</v>
      </c>
      <c r="F595" s="232"/>
      <c r="G595" s="232"/>
      <c r="H595" s="232"/>
      <c r="I595" s="232"/>
      <c r="J595" s="232"/>
      <c r="K595" s="232"/>
      <c r="L595" s="232"/>
      <c r="M595" s="232"/>
      <c r="N595" s="226" t="s">
        <v>530</v>
      </c>
    </row>
    <row r="596" ht="18" customHeight="1" spans="1:14">
      <c r="A596" s="234"/>
      <c r="B596" s="235" t="s">
        <v>3297</v>
      </c>
      <c r="C596" s="232">
        <v>5</v>
      </c>
      <c r="D596" s="232">
        <v>5</v>
      </c>
      <c r="E596" s="232">
        <v>5</v>
      </c>
      <c r="F596" s="232"/>
      <c r="G596" s="232"/>
      <c r="H596" s="232"/>
      <c r="I596" s="232"/>
      <c r="J596" s="232"/>
      <c r="K596" s="232"/>
      <c r="L596" s="232"/>
      <c r="M596" s="232"/>
      <c r="N596" s="226" t="s">
        <v>530</v>
      </c>
    </row>
    <row r="597" ht="18" customHeight="1" spans="1:14">
      <c r="A597" s="234"/>
      <c r="B597" s="235" t="s">
        <v>3298</v>
      </c>
      <c r="C597" s="232">
        <v>30</v>
      </c>
      <c r="D597" s="232">
        <v>30</v>
      </c>
      <c r="E597" s="232">
        <v>30</v>
      </c>
      <c r="F597" s="232"/>
      <c r="G597" s="232"/>
      <c r="H597" s="232"/>
      <c r="I597" s="232"/>
      <c r="J597" s="232"/>
      <c r="K597" s="232"/>
      <c r="L597" s="232"/>
      <c r="M597" s="232"/>
      <c r="N597" s="226" t="s">
        <v>530</v>
      </c>
    </row>
    <row r="598" ht="18" customHeight="1" spans="1:14">
      <c r="A598" s="234"/>
      <c r="B598" s="235" t="s">
        <v>3299</v>
      </c>
      <c r="C598" s="232">
        <v>45</v>
      </c>
      <c r="D598" s="232">
        <v>45</v>
      </c>
      <c r="E598" s="232">
        <v>45</v>
      </c>
      <c r="F598" s="232"/>
      <c r="G598" s="232"/>
      <c r="H598" s="232"/>
      <c r="I598" s="232"/>
      <c r="J598" s="232"/>
      <c r="K598" s="232"/>
      <c r="L598" s="232"/>
      <c r="M598" s="232"/>
      <c r="N598" s="226" t="s">
        <v>530</v>
      </c>
    </row>
    <row r="599" ht="18" customHeight="1" spans="1:14">
      <c r="A599" s="234"/>
      <c r="B599" s="235" t="s">
        <v>3300</v>
      </c>
      <c r="C599" s="232">
        <v>120</v>
      </c>
      <c r="D599" s="232">
        <v>120</v>
      </c>
      <c r="E599" s="232">
        <v>120</v>
      </c>
      <c r="F599" s="232"/>
      <c r="G599" s="232"/>
      <c r="H599" s="232"/>
      <c r="I599" s="232"/>
      <c r="J599" s="232"/>
      <c r="K599" s="232"/>
      <c r="L599" s="232"/>
      <c r="M599" s="232"/>
      <c r="N599" s="226" t="s">
        <v>530</v>
      </c>
    </row>
    <row r="600" ht="18" customHeight="1" spans="1:14">
      <c r="A600" s="234"/>
      <c r="B600" s="235" t="s">
        <v>3301</v>
      </c>
      <c r="C600" s="232">
        <v>90</v>
      </c>
      <c r="D600" s="232">
        <v>90</v>
      </c>
      <c r="E600" s="232">
        <v>90</v>
      </c>
      <c r="F600" s="232"/>
      <c r="G600" s="232"/>
      <c r="H600" s="232"/>
      <c r="I600" s="232"/>
      <c r="J600" s="232"/>
      <c r="K600" s="232"/>
      <c r="L600" s="232"/>
      <c r="M600" s="232"/>
      <c r="N600" s="226" t="s">
        <v>530</v>
      </c>
    </row>
    <row r="601" s="208" customFormat="1" ht="18" customHeight="1" spans="1:14">
      <c r="A601" s="228" t="s">
        <v>3302</v>
      </c>
      <c r="B601" s="229" t="s">
        <v>658</v>
      </c>
      <c r="C601" s="225">
        <v>240</v>
      </c>
      <c r="D601" s="225">
        <v>240</v>
      </c>
      <c r="E601" s="225">
        <v>240</v>
      </c>
      <c r="F601" s="225"/>
      <c r="G601" s="225"/>
      <c r="H601" s="225"/>
      <c r="I601" s="225"/>
      <c r="J601" s="225"/>
      <c r="K601" s="225"/>
      <c r="L601" s="225"/>
      <c r="M601" s="225"/>
      <c r="N601" s="226" t="s">
        <v>530</v>
      </c>
    </row>
    <row r="602" ht="18" customHeight="1" spans="1:14">
      <c r="A602" s="234"/>
      <c r="B602" s="235" t="s">
        <v>3303</v>
      </c>
      <c r="C602" s="232">
        <v>240</v>
      </c>
      <c r="D602" s="232">
        <v>240</v>
      </c>
      <c r="E602" s="232">
        <v>240</v>
      </c>
      <c r="F602" s="232"/>
      <c r="G602" s="232"/>
      <c r="H602" s="232"/>
      <c r="I602" s="232"/>
      <c r="J602" s="232"/>
      <c r="K602" s="232"/>
      <c r="L602" s="232"/>
      <c r="M602" s="232"/>
      <c r="N602" s="226" t="s">
        <v>530</v>
      </c>
    </row>
    <row r="603" s="207" customFormat="1" ht="18" customHeight="1" spans="1:14">
      <c r="A603" s="228" t="s">
        <v>1720</v>
      </c>
      <c r="B603" s="229" t="s">
        <v>660</v>
      </c>
      <c r="C603" s="225">
        <v>1992.22</v>
      </c>
      <c r="D603" s="225">
        <v>1992.22</v>
      </c>
      <c r="E603" s="225">
        <v>1992.22</v>
      </c>
      <c r="F603" s="225"/>
      <c r="G603" s="225"/>
      <c r="H603" s="225"/>
      <c r="I603" s="225"/>
      <c r="J603" s="225"/>
      <c r="K603" s="225"/>
      <c r="L603" s="225"/>
      <c r="M603" s="225"/>
      <c r="N603" s="226" t="s">
        <v>530</v>
      </c>
    </row>
    <row r="604" s="207" customFormat="1" ht="18" customHeight="1" spans="1:14">
      <c r="A604" s="234"/>
      <c r="B604" s="235" t="s">
        <v>3304</v>
      </c>
      <c r="C604" s="232">
        <v>240</v>
      </c>
      <c r="D604" s="232">
        <v>240</v>
      </c>
      <c r="E604" s="232">
        <v>240</v>
      </c>
      <c r="F604" s="225"/>
      <c r="G604" s="225"/>
      <c r="H604" s="225"/>
      <c r="I604" s="225"/>
      <c r="J604" s="225"/>
      <c r="K604" s="225"/>
      <c r="L604" s="225"/>
      <c r="M604" s="225"/>
      <c r="N604" s="226" t="s">
        <v>530</v>
      </c>
    </row>
    <row r="605" s="207" customFormat="1" ht="18" customHeight="1" spans="1:14">
      <c r="A605" s="234"/>
      <c r="B605" s="235" t="s">
        <v>3305</v>
      </c>
      <c r="C605" s="232">
        <v>300</v>
      </c>
      <c r="D605" s="232">
        <v>300</v>
      </c>
      <c r="E605" s="232">
        <v>300</v>
      </c>
      <c r="F605" s="225"/>
      <c r="G605" s="225"/>
      <c r="H605" s="225"/>
      <c r="I605" s="225"/>
      <c r="J605" s="225"/>
      <c r="K605" s="225"/>
      <c r="L605" s="225"/>
      <c r="M605" s="225"/>
      <c r="N605" s="226" t="s">
        <v>530</v>
      </c>
    </row>
    <row r="606" s="207" customFormat="1" ht="18" customHeight="1" spans="1:14">
      <c r="A606" s="234"/>
      <c r="B606" s="235" t="s">
        <v>3306</v>
      </c>
      <c r="C606" s="232">
        <v>488</v>
      </c>
      <c r="D606" s="232">
        <v>488</v>
      </c>
      <c r="E606" s="232">
        <v>488</v>
      </c>
      <c r="F606" s="225"/>
      <c r="G606" s="225"/>
      <c r="H606" s="225"/>
      <c r="I606" s="225"/>
      <c r="J606" s="225"/>
      <c r="K606" s="225"/>
      <c r="L606" s="225"/>
      <c r="M606" s="225"/>
      <c r="N606" s="226" t="s">
        <v>530</v>
      </c>
    </row>
    <row r="607" s="207" customFormat="1" ht="18" customHeight="1" spans="1:14">
      <c r="A607" s="234"/>
      <c r="B607" s="235" t="s">
        <v>3307</v>
      </c>
      <c r="C607" s="232">
        <v>461.22</v>
      </c>
      <c r="D607" s="232">
        <v>461.22</v>
      </c>
      <c r="E607" s="232">
        <v>461.22</v>
      </c>
      <c r="F607" s="225"/>
      <c r="G607" s="225"/>
      <c r="H607" s="225"/>
      <c r="I607" s="225"/>
      <c r="J607" s="225"/>
      <c r="K607" s="225"/>
      <c r="L607" s="225"/>
      <c r="M607" s="225"/>
      <c r="N607" s="226" t="s">
        <v>530</v>
      </c>
    </row>
    <row r="608" s="207" customFormat="1" ht="18" customHeight="1" spans="1:14">
      <c r="A608" s="234"/>
      <c r="B608" s="235" t="s">
        <v>3308</v>
      </c>
      <c r="C608" s="232">
        <v>503</v>
      </c>
      <c r="D608" s="232">
        <v>503</v>
      </c>
      <c r="E608" s="232">
        <v>503</v>
      </c>
      <c r="F608" s="225"/>
      <c r="G608" s="225"/>
      <c r="H608" s="225"/>
      <c r="I608" s="225"/>
      <c r="J608" s="225"/>
      <c r="K608" s="225"/>
      <c r="L608" s="225"/>
      <c r="M608" s="225"/>
      <c r="N608" s="226" t="s">
        <v>530</v>
      </c>
    </row>
    <row r="609" s="207" customFormat="1" ht="18" customHeight="1" spans="1:14">
      <c r="A609" s="234"/>
      <c r="B609" s="224" t="s">
        <v>661</v>
      </c>
      <c r="C609" s="225">
        <v>3315.2609</v>
      </c>
      <c r="D609" s="225">
        <v>3315.2609</v>
      </c>
      <c r="E609" s="225">
        <v>3315.2609</v>
      </c>
      <c r="F609" s="225"/>
      <c r="G609" s="225"/>
      <c r="H609" s="225"/>
      <c r="I609" s="225"/>
      <c r="J609" s="225">
        <v>0</v>
      </c>
      <c r="K609" s="225">
        <v>0</v>
      </c>
      <c r="L609" s="225">
        <v>0</v>
      </c>
      <c r="M609" s="225"/>
      <c r="N609" s="226" t="s">
        <v>530</v>
      </c>
    </row>
    <row r="610" s="208" customFormat="1" ht="18" customHeight="1" spans="1:14">
      <c r="A610" s="228" t="s">
        <v>1726</v>
      </c>
      <c r="B610" s="229" t="s">
        <v>662</v>
      </c>
      <c r="C610" s="225">
        <v>15.2609</v>
      </c>
      <c r="D610" s="225">
        <v>15.2609</v>
      </c>
      <c r="E610" s="225">
        <v>15.2609</v>
      </c>
      <c r="F610" s="225"/>
      <c r="G610" s="225"/>
      <c r="H610" s="225"/>
      <c r="I610" s="225"/>
      <c r="J610" s="225"/>
      <c r="K610" s="225"/>
      <c r="L610" s="225"/>
      <c r="M610" s="225"/>
      <c r="N610" s="226" t="s">
        <v>530</v>
      </c>
    </row>
    <row r="611" ht="18" customHeight="1" spans="1:14">
      <c r="A611" s="234"/>
      <c r="B611" s="235" t="s">
        <v>3309</v>
      </c>
      <c r="C611" s="232">
        <v>7.5</v>
      </c>
      <c r="D611" s="232">
        <v>7.5</v>
      </c>
      <c r="E611" s="232">
        <v>7.5</v>
      </c>
      <c r="F611" s="232"/>
      <c r="G611" s="232"/>
      <c r="H611" s="232"/>
      <c r="I611" s="232"/>
      <c r="J611" s="232"/>
      <c r="K611" s="232"/>
      <c r="L611" s="232"/>
      <c r="M611" s="232"/>
      <c r="N611" s="226" t="s">
        <v>530</v>
      </c>
    </row>
    <row r="612" ht="18" customHeight="1" spans="1:14">
      <c r="A612" s="234"/>
      <c r="B612" s="235" t="s">
        <v>3310</v>
      </c>
      <c r="C612" s="232">
        <v>1.7609</v>
      </c>
      <c r="D612" s="232">
        <v>1.7609</v>
      </c>
      <c r="E612" s="232">
        <v>1.7609</v>
      </c>
      <c r="F612" s="232"/>
      <c r="G612" s="232"/>
      <c r="H612" s="232"/>
      <c r="I612" s="232"/>
      <c r="J612" s="232"/>
      <c r="K612" s="232"/>
      <c r="L612" s="232"/>
      <c r="M612" s="232"/>
      <c r="N612" s="226" t="s">
        <v>530</v>
      </c>
    </row>
    <row r="613" ht="18" customHeight="1" spans="1:14">
      <c r="A613" s="234"/>
      <c r="B613" s="235" t="s">
        <v>3311</v>
      </c>
      <c r="C613" s="232">
        <v>6</v>
      </c>
      <c r="D613" s="232">
        <v>6</v>
      </c>
      <c r="E613" s="232">
        <v>6</v>
      </c>
      <c r="F613" s="232"/>
      <c r="G613" s="232"/>
      <c r="H613" s="232"/>
      <c r="I613" s="232"/>
      <c r="J613" s="232"/>
      <c r="K613" s="232"/>
      <c r="L613" s="232"/>
      <c r="M613" s="232"/>
      <c r="N613" s="226" t="s">
        <v>530</v>
      </c>
    </row>
    <row r="614" s="208" customFormat="1" ht="18" customHeight="1" spans="1:14">
      <c r="A614" s="228" t="s">
        <v>1744</v>
      </c>
      <c r="B614" s="229" t="s">
        <v>664</v>
      </c>
      <c r="C614" s="225">
        <v>5</v>
      </c>
      <c r="D614" s="225">
        <v>5</v>
      </c>
      <c r="E614" s="225">
        <v>5</v>
      </c>
      <c r="F614" s="225"/>
      <c r="G614" s="225"/>
      <c r="H614" s="225"/>
      <c r="I614" s="225"/>
      <c r="J614" s="225"/>
      <c r="K614" s="225"/>
      <c r="L614" s="225"/>
      <c r="M614" s="225"/>
      <c r="N614" s="226" t="s">
        <v>530</v>
      </c>
    </row>
    <row r="615" ht="18" customHeight="1" spans="1:14">
      <c r="A615" s="234"/>
      <c r="B615" s="235" t="s">
        <v>3312</v>
      </c>
      <c r="C615" s="232">
        <v>5</v>
      </c>
      <c r="D615" s="232">
        <v>5</v>
      </c>
      <c r="E615" s="232">
        <v>5</v>
      </c>
      <c r="F615" s="232"/>
      <c r="G615" s="232"/>
      <c r="H615" s="232"/>
      <c r="I615" s="232"/>
      <c r="J615" s="232"/>
      <c r="K615" s="232"/>
      <c r="L615" s="232"/>
      <c r="M615" s="232"/>
      <c r="N615" s="226" t="s">
        <v>530</v>
      </c>
    </row>
    <row r="616" s="208" customFormat="1" ht="18" customHeight="1" spans="1:14">
      <c r="A616" s="228" t="s">
        <v>1755</v>
      </c>
      <c r="B616" s="229" t="s">
        <v>665</v>
      </c>
      <c r="C616" s="225">
        <v>510</v>
      </c>
      <c r="D616" s="225">
        <v>510</v>
      </c>
      <c r="E616" s="225">
        <v>510</v>
      </c>
      <c r="F616" s="225"/>
      <c r="G616" s="225"/>
      <c r="H616" s="225"/>
      <c r="I616" s="225"/>
      <c r="J616" s="225"/>
      <c r="K616" s="225"/>
      <c r="L616" s="225"/>
      <c r="M616" s="225"/>
      <c r="N616" s="226" t="s">
        <v>530</v>
      </c>
    </row>
    <row r="617" ht="18" customHeight="1" spans="1:14">
      <c r="A617" s="234"/>
      <c r="B617" s="235" t="s">
        <v>3313</v>
      </c>
      <c r="C617" s="232">
        <v>60</v>
      </c>
      <c r="D617" s="232">
        <v>60</v>
      </c>
      <c r="E617" s="232">
        <v>60</v>
      </c>
      <c r="F617" s="232"/>
      <c r="G617" s="232"/>
      <c r="H617" s="232"/>
      <c r="I617" s="232"/>
      <c r="J617" s="232"/>
      <c r="K617" s="232"/>
      <c r="L617" s="232"/>
      <c r="M617" s="232"/>
      <c r="N617" s="226" t="s">
        <v>530</v>
      </c>
    </row>
    <row r="618" ht="18" customHeight="1" spans="1:14">
      <c r="A618" s="234"/>
      <c r="B618" s="235" t="s">
        <v>3314</v>
      </c>
      <c r="C618" s="232">
        <v>450</v>
      </c>
      <c r="D618" s="232">
        <v>450</v>
      </c>
      <c r="E618" s="232">
        <v>450</v>
      </c>
      <c r="F618" s="232"/>
      <c r="G618" s="232"/>
      <c r="H618" s="232"/>
      <c r="I618" s="232"/>
      <c r="J618" s="232"/>
      <c r="K618" s="232"/>
      <c r="L618" s="232"/>
      <c r="M618" s="232"/>
      <c r="N618" s="226" t="s">
        <v>530</v>
      </c>
    </row>
    <row r="619" s="208" customFormat="1" ht="18" customHeight="1" spans="1:14">
      <c r="A619" s="228" t="s">
        <v>1763</v>
      </c>
      <c r="B619" s="229" t="s">
        <v>666</v>
      </c>
      <c r="C619" s="225">
        <v>331.5</v>
      </c>
      <c r="D619" s="225">
        <v>331.5</v>
      </c>
      <c r="E619" s="225">
        <v>331.5</v>
      </c>
      <c r="F619" s="225"/>
      <c r="G619" s="225"/>
      <c r="H619" s="225"/>
      <c r="I619" s="225"/>
      <c r="J619" s="225"/>
      <c r="K619" s="225"/>
      <c r="L619" s="225"/>
      <c r="M619" s="225"/>
      <c r="N619" s="226" t="s">
        <v>530</v>
      </c>
    </row>
    <row r="620" ht="18" customHeight="1" spans="1:14">
      <c r="A620" s="234"/>
      <c r="B620" s="235" t="s">
        <v>3315</v>
      </c>
      <c r="C620" s="232">
        <v>31.5</v>
      </c>
      <c r="D620" s="232">
        <v>31.5</v>
      </c>
      <c r="E620" s="232">
        <v>31.5</v>
      </c>
      <c r="F620" s="232"/>
      <c r="G620" s="232"/>
      <c r="H620" s="232"/>
      <c r="I620" s="232"/>
      <c r="J620" s="232"/>
      <c r="K620" s="232"/>
      <c r="L620" s="232"/>
      <c r="M620" s="232"/>
      <c r="N620" s="226" t="s">
        <v>530</v>
      </c>
    </row>
    <row r="621" ht="18" customHeight="1" spans="1:14">
      <c r="A621" s="234"/>
      <c r="B621" s="235" t="s">
        <v>3316</v>
      </c>
      <c r="C621" s="232">
        <v>300</v>
      </c>
      <c r="D621" s="232">
        <v>300</v>
      </c>
      <c r="E621" s="232">
        <v>300</v>
      </c>
      <c r="F621" s="232"/>
      <c r="G621" s="232"/>
      <c r="H621" s="232"/>
      <c r="I621" s="232"/>
      <c r="J621" s="232"/>
      <c r="K621" s="232"/>
      <c r="L621" s="232"/>
      <c r="M621" s="232"/>
      <c r="N621" s="226" t="s">
        <v>530</v>
      </c>
    </row>
    <row r="622" s="208" customFormat="1" ht="18" customHeight="1" spans="1:14">
      <c r="A622" s="228" t="s">
        <v>1772</v>
      </c>
      <c r="B622" s="229" t="s">
        <v>667</v>
      </c>
      <c r="C622" s="225">
        <v>2432.5</v>
      </c>
      <c r="D622" s="225">
        <v>2432.5</v>
      </c>
      <c r="E622" s="225">
        <v>2432.5</v>
      </c>
      <c r="F622" s="225"/>
      <c r="G622" s="225"/>
      <c r="H622" s="225"/>
      <c r="I622" s="225"/>
      <c r="J622" s="225"/>
      <c r="K622" s="225"/>
      <c r="L622" s="225"/>
      <c r="M622" s="225"/>
      <c r="N622" s="226" t="s">
        <v>530</v>
      </c>
    </row>
    <row r="623" ht="18" customHeight="1" spans="1:14">
      <c r="A623" s="234"/>
      <c r="B623" s="235" t="s">
        <v>3317</v>
      </c>
      <c r="C623" s="232">
        <v>30</v>
      </c>
      <c r="D623" s="232">
        <v>30</v>
      </c>
      <c r="E623" s="232">
        <v>30</v>
      </c>
      <c r="F623" s="232"/>
      <c r="G623" s="232"/>
      <c r="H623" s="232"/>
      <c r="I623" s="232"/>
      <c r="J623" s="232"/>
      <c r="K623" s="232"/>
      <c r="L623" s="232"/>
      <c r="M623" s="232"/>
      <c r="N623" s="226" t="s">
        <v>530</v>
      </c>
    </row>
    <row r="624" ht="18" customHeight="1" spans="1:14">
      <c r="A624" s="234"/>
      <c r="B624" s="235" t="s">
        <v>3318</v>
      </c>
      <c r="C624" s="232">
        <v>9.5</v>
      </c>
      <c r="D624" s="232">
        <v>9.5</v>
      </c>
      <c r="E624" s="232">
        <v>9.5</v>
      </c>
      <c r="F624" s="232"/>
      <c r="G624" s="232"/>
      <c r="H624" s="232"/>
      <c r="I624" s="232"/>
      <c r="J624" s="232"/>
      <c r="K624" s="232"/>
      <c r="L624" s="232"/>
      <c r="M624" s="232"/>
      <c r="N624" s="226" t="s">
        <v>530</v>
      </c>
    </row>
    <row r="625" ht="18" customHeight="1" spans="1:14">
      <c r="A625" s="234"/>
      <c r="B625" s="235" t="s">
        <v>3319</v>
      </c>
      <c r="C625" s="232">
        <v>2200</v>
      </c>
      <c r="D625" s="232">
        <v>2200</v>
      </c>
      <c r="E625" s="232">
        <v>2200</v>
      </c>
      <c r="F625" s="232"/>
      <c r="G625" s="232"/>
      <c r="H625" s="232"/>
      <c r="I625" s="232"/>
      <c r="J625" s="232"/>
      <c r="K625" s="232"/>
      <c r="L625" s="232"/>
      <c r="M625" s="232"/>
      <c r="N625" s="226" t="s">
        <v>530</v>
      </c>
    </row>
    <row r="626" ht="18" customHeight="1" spans="1:14">
      <c r="A626" s="234"/>
      <c r="B626" s="235" t="s">
        <v>3320</v>
      </c>
      <c r="C626" s="232">
        <v>20</v>
      </c>
      <c r="D626" s="232">
        <v>20</v>
      </c>
      <c r="E626" s="232">
        <v>20</v>
      </c>
      <c r="F626" s="232"/>
      <c r="G626" s="232"/>
      <c r="H626" s="232"/>
      <c r="I626" s="232"/>
      <c r="J626" s="232"/>
      <c r="K626" s="232"/>
      <c r="L626" s="232"/>
      <c r="M626" s="232"/>
      <c r="N626" s="226" t="s">
        <v>530</v>
      </c>
    </row>
    <row r="627" ht="18" customHeight="1" spans="1:14">
      <c r="A627" s="234"/>
      <c r="B627" s="235" t="s">
        <v>3321</v>
      </c>
      <c r="C627" s="232">
        <v>7</v>
      </c>
      <c r="D627" s="232">
        <v>7</v>
      </c>
      <c r="E627" s="232">
        <v>7</v>
      </c>
      <c r="F627" s="232"/>
      <c r="G627" s="232"/>
      <c r="H627" s="232"/>
      <c r="I627" s="232"/>
      <c r="J627" s="232"/>
      <c r="K627" s="232"/>
      <c r="L627" s="232"/>
      <c r="M627" s="232"/>
      <c r="N627" s="226" t="s">
        <v>530</v>
      </c>
    </row>
    <row r="628" ht="18" customHeight="1" spans="1:14">
      <c r="A628" s="234"/>
      <c r="B628" s="235" t="s">
        <v>3322</v>
      </c>
      <c r="C628" s="232">
        <v>30</v>
      </c>
      <c r="D628" s="232">
        <v>30</v>
      </c>
      <c r="E628" s="232">
        <v>30</v>
      </c>
      <c r="F628" s="232"/>
      <c r="G628" s="232"/>
      <c r="H628" s="232"/>
      <c r="I628" s="232"/>
      <c r="J628" s="232"/>
      <c r="K628" s="232"/>
      <c r="L628" s="232"/>
      <c r="M628" s="232"/>
      <c r="N628" s="226" t="s">
        <v>530</v>
      </c>
    </row>
    <row r="629" ht="18" customHeight="1" spans="1:14">
      <c r="A629" s="234"/>
      <c r="B629" s="235" t="s">
        <v>3323</v>
      </c>
      <c r="C629" s="232">
        <v>16</v>
      </c>
      <c r="D629" s="232">
        <v>16</v>
      </c>
      <c r="E629" s="232">
        <v>16</v>
      </c>
      <c r="F629" s="232"/>
      <c r="G629" s="232"/>
      <c r="H629" s="232"/>
      <c r="I629" s="232"/>
      <c r="J629" s="232"/>
      <c r="K629" s="232"/>
      <c r="L629" s="232"/>
      <c r="M629" s="232"/>
      <c r="N629" s="226" t="s">
        <v>530</v>
      </c>
    </row>
    <row r="630" ht="18" customHeight="1" spans="1:14">
      <c r="A630" s="234"/>
      <c r="B630" s="235" t="s">
        <v>3324</v>
      </c>
      <c r="C630" s="232">
        <v>120</v>
      </c>
      <c r="D630" s="232">
        <v>120</v>
      </c>
      <c r="E630" s="232">
        <v>120</v>
      </c>
      <c r="F630" s="232"/>
      <c r="G630" s="232"/>
      <c r="H630" s="232"/>
      <c r="I630" s="232"/>
      <c r="J630" s="232"/>
      <c r="K630" s="232"/>
      <c r="L630" s="232"/>
      <c r="M630" s="232"/>
      <c r="N630" s="226" t="s">
        <v>530</v>
      </c>
    </row>
    <row r="631" s="208" customFormat="1" ht="18" customHeight="1" spans="1:14">
      <c r="A631" s="228" t="s">
        <v>1782</v>
      </c>
      <c r="B631" s="229" t="s">
        <v>668</v>
      </c>
      <c r="C631" s="225">
        <v>21</v>
      </c>
      <c r="D631" s="225">
        <v>21</v>
      </c>
      <c r="E631" s="225">
        <v>21</v>
      </c>
      <c r="F631" s="225"/>
      <c r="G631" s="225"/>
      <c r="H631" s="225"/>
      <c r="I631" s="225"/>
      <c r="J631" s="225"/>
      <c r="K631" s="225"/>
      <c r="L631" s="225"/>
      <c r="M631" s="225"/>
      <c r="N631" s="226" t="s">
        <v>530</v>
      </c>
    </row>
    <row r="632" ht="18" customHeight="1" spans="1:14">
      <c r="A632" s="234"/>
      <c r="B632" s="235" t="s">
        <v>3325</v>
      </c>
      <c r="C632" s="232">
        <v>3</v>
      </c>
      <c r="D632" s="232">
        <v>3</v>
      </c>
      <c r="E632" s="232">
        <v>3</v>
      </c>
      <c r="F632" s="232"/>
      <c r="G632" s="232"/>
      <c r="H632" s="232"/>
      <c r="I632" s="232"/>
      <c r="J632" s="232"/>
      <c r="K632" s="232"/>
      <c r="L632" s="232"/>
      <c r="M632" s="232"/>
      <c r="N632" s="226" t="s">
        <v>530</v>
      </c>
    </row>
    <row r="633" ht="18" customHeight="1" spans="1:14">
      <c r="A633" s="234"/>
      <c r="B633" s="235" t="s">
        <v>3326</v>
      </c>
      <c r="C633" s="232">
        <v>11</v>
      </c>
      <c r="D633" s="232">
        <v>11</v>
      </c>
      <c r="E633" s="232">
        <v>11</v>
      </c>
      <c r="F633" s="232"/>
      <c r="G633" s="232"/>
      <c r="H633" s="232"/>
      <c r="I633" s="232"/>
      <c r="J633" s="232"/>
      <c r="K633" s="232"/>
      <c r="L633" s="232"/>
      <c r="M633" s="232"/>
      <c r="N633" s="226" t="s">
        <v>530</v>
      </c>
    </row>
    <row r="634" ht="18" customHeight="1" spans="1:14">
      <c r="A634" s="234"/>
      <c r="B634" s="235" t="s">
        <v>3327</v>
      </c>
      <c r="C634" s="232">
        <v>7</v>
      </c>
      <c r="D634" s="232">
        <v>7</v>
      </c>
      <c r="E634" s="232">
        <v>7</v>
      </c>
      <c r="F634" s="232"/>
      <c r="G634" s="232"/>
      <c r="H634" s="232"/>
      <c r="I634" s="232"/>
      <c r="J634" s="232"/>
      <c r="K634" s="232"/>
      <c r="L634" s="232"/>
      <c r="M634" s="232"/>
      <c r="N634" s="226" t="s">
        <v>530</v>
      </c>
    </row>
    <row r="635" s="207" customFormat="1" ht="18" customHeight="1" spans="1:14">
      <c r="A635" s="234"/>
      <c r="B635" s="224" t="s">
        <v>671</v>
      </c>
      <c r="C635" s="225">
        <v>9738.2989</v>
      </c>
      <c r="D635" s="225">
        <v>9438.2989</v>
      </c>
      <c r="E635" s="225">
        <v>8728.2989</v>
      </c>
      <c r="F635" s="225">
        <v>710</v>
      </c>
      <c r="G635" s="225">
        <v>300</v>
      </c>
      <c r="H635" s="225">
        <v>0</v>
      </c>
      <c r="I635" s="225">
        <v>0</v>
      </c>
      <c r="J635" s="225">
        <v>0</v>
      </c>
      <c r="K635" s="225">
        <v>0</v>
      </c>
      <c r="L635" s="225">
        <v>0</v>
      </c>
      <c r="M635" s="225">
        <v>0</v>
      </c>
      <c r="N635" s="226" t="s">
        <v>530</v>
      </c>
    </row>
    <row r="636" s="208" customFormat="1" ht="18" customHeight="1" spans="1:14">
      <c r="A636" s="228" t="s">
        <v>1802</v>
      </c>
      <c r="B636" s="229" t="s">
        <v>673</v>
      </c>
      <c r="C636" s="225">
        <v>2247.9</v>
      </c>
      <c r="D636" s="225">
        <v>2247.9</v>
      </c>
      <c r="E636" s="225">
        <v>2247.9</v>
      </c>
      <c r="F636" s="225"/>
      <c r="G636" s="225"/>
      <c r="H636" s="225"/>
      <c r="I636" s="225"/>
      <c r="J636" s="225"/>
      <c r="K636" s="225"/>
      <c r="L636" s="225"/>
      <c r="M636" s="225"/>
      <c r="N636" s="226" t="s">
        <v>530</v>
      </c>
    </row>
    <row r="637" ht="18" customHeight="1" spans="1:14">
      <c r="A637" s="234"/>
      <c r="B637" s="235" t="s">
        <v>3328</v>
      </c>
      <c r="C637" s="232">
        <v>10</v>
      </c>
      <c r="D637" s="232">
        <v>10</v>
      </c>
      <c r="E637" s="232">
        <v>10</v>
      </c>
      <c r="F637" s="232"/>
      <c r="G637" s="232"/>
      <c r="H637" s="232"/>
      <c r="I637" s="232"/>
      <c r="J637" s="232"/>
      <c r="K637" s="232"/>
      <c r="L637" s="232"/>
      <c r="M637" s="232"/>
      <c r="N637" s="226" t="s">
        <v>530</v>
      </c>
    </row>
    <row r="638" ht="18" customHeight="1" spans="1:14">
      <c r="A638" s="234"/>
      <c r="B638" s="235" t="s">
        <v>3329</v>
      </c>
      <c r="C638" s="232">
        <v>13.5</v>
      </c>
      <c r="D638" s="232">
        <v>13.5</v>
      </c>
      <c r="E638" s="232">
        <v>13.5</v>
      </c>
      <c r="F638" s="232"/>
      <c r="G638" s="232"/>
      <c r="H638" s="232"/>
      <c r="I638" s="232"/>
      <c r="J638" s="232"/>
      <c r="K638" s="232"/>
      <c r="L638" s="232"/>
      <c r="M638" s="232"/>
      <c r="N638" s="226" t="s">
        <v>530</v>
      </c>
    </row>
    <row r="639" ht="18" customHeight="1" spans="1:14">
      <c r="A639" s="234"/>
      <c r="B639" s="235" t="s">
        <v>3330</v>
      </c>
      <c r="C639" s="232">
        <v>62</v>
      </c>
      <c r="D639" s="232">
        <v>62</v>
      </c>
      <c r="E639" s="232">
        <v>62</v>
      </c>
      <c r="F639" s="232"/>
      <c r="G639" s="232"/>
      <c r="H639" s="232"/>
      <c r="I639" s="232"/>
      <c r="J639" s="232"/>
      <c r="K639" s="232"/>
      <c r="L639" s="232"/>
      <c r="M639" s="232"/>
      <c r="N639" s="226" t="s">
        <v>530</v>
      </c>
    </row>
    <row r="640" ht="18" customHeight="1" spans="1:14">
      <c r="A640" s="234"/>
      <c r="B640" s="235" t="s">
        <v>3331</v>
      </c>
      <c r="C640" s="232">
        <v>13.5</v>
      </c>
      <c r="D640" s="232">
        <v>13.5</v>
      </c>
      <c r="E640" s="232">
        <v>13.5</v>
      </c>
      <c r="F640" s="232"/>
      <c r="G640" s="232"/>
      <c r="H640" s="232"/>
      <c r="I640" s="232"/>
      <c r="J640" s="232"/>
      <c r="K640" s="232"/>
      <c r="L640" s="232"/>
      <c r="M640" s="232"/>
      <c r="N640" s="226" t="s">
        <v>530</v>
      </c>
    </row>
    <row r="641" ht="18" customHeight="1" spans="1:14">
      <c r="A641" s="234"/>
      <c r="B641" s="235" t="s">
        <v>3332</v>
      </c>
      <c r="C641" s="232">
        <v>40</v>
      </c>
      <c r="D641" s="232">
        <v>40</v>
      </c>
      <c r="E641" s="232">
        <v>40</v>
      </c>
      <c r="F641" s="232"/>
      <c r="G641" s="232"/>
      <c r="H641" s="232"/>
      <c r="I641" s="232"/>
      <c r="J641" s="232"/>
      <c r="K641" s="232"/>
      <c r="L641" s="232"/>
      <c r="M641" s="232"/>
      <c r="N641" s="226" t="s">
        <v>530</v>
      </c>
    </row>
    <row r="642" ht="18" customHeight="1" spans="1:14">
      <c r="A642" s="234"/>
      <c r="B642" s="235" t="s">
        <v>3333</v>
      </c>
      <c r="C642" s="232">
        <v>5.4</v>
      </c>
      <c r="D642" s="232">
        <v>5.4</v>
      </c>
      <c r="E642" s="232">
        <v>5.4</v>
      </c>
      <c r="F642" s="232"/>
      <c r="G642" s="232"/>
      <c r="H642" s="232"/>
      <c r="I642" s="232"/>
      <c r="J642" s="232"/>
      <c r="K642" s="232"/>
      <c r="L642" s="232"/>
      <c r="M642" s="232"/>
      <c r="N642" s="226" t="s">
        <v>530</v>
      </c>
    </row>
    <row r="643" ht="18" customHeight="1" spans="1:14">
      <c r="A643" s="234"/>
      <c r="B643" s="235" t="s">
        <v>3334</v>
      </c>
      <c r="C643" s="232">
        <v>17.5</v>
      </c>
      <c r="D643" s="232">
        <v>17.5</v>
      </c>
      <c r="E643" s="232">
        <v>17.5</v>
      </c>
      <c r="F643" s="232"/>
      <c r="G643" s="232"/>
      <c r="H643" s="232"/>
      <c r="I643" s="232"/>
      <c r="J643" s="232"/>
      <c r="K643" s="232"/>
      <c r="L643" s="232"/>
      <c r="M643" s="232"/>
      <c r="N643" s="226" t="s">
        <v>530</v>
      </c>
    </row>
    <row r="644" ht="18" customHeight="1" spans="1:14">
      <c r="A644" s="234"/>
      <c r="B644" s="235" t="s">
        <v>3335</v>
      </c>
      <c r="C644" s="232">
        <v>10</v>
      </c>
      <c r="D644" s="232">
        <v>10</v>
      </c>
      <c r="E644" s="232">
        <v>10</v>
      </c>
      <c r="F644" s="232"/>
      <c r="G644" s="232"/>
      <c r="H644" s="232"/>
      <c r="I644" s="232"/>
      <c r="J644" s="232"/>
      <c r="K644" s="232"/>
      <c r="L644" s="232"/>
      <c r="M644" s="232"/>
      <c r="N644" s="226" t="s">
        <v>530</v>
      </c>
    </row>
    <row r="645" ht="18" customHeight="1" spans="1:14">
      <c r="A645" s="234"/>
      <c r="B645" s="235" t="s">
        <v>3336</v>
      </c>
      <c r="C645" s="232">
        <v>2000</v>
      </c>
      <c r="D645" s="232">
        <v>2000</v>
      </c>
      <c r="E645" s="232">
        <v>2000</v>
      </c>
      <c r="F645" s="232"/>
      <c r="G645" s="232"/>
      <c r="H645" s="232"/>
      <c r="I645" s="232"/>
      <c r="J645" s="232"/>
      <c r="K645" s="232"/>
      <c r="L645" s="232"/>
      <c r="M645" s="232"/>
      <c r="N645" s="226" t="s">
        <v>530</v>
      </c>
    </row>
    <row r="646" ht="18" customHeight="1" spans="1:14">
      <c r="A646" s="234"/>
      <c r="B646" s="235" t="s">
        <v>3337</v>
      </c>
      <c r="C646" s="232">
        <v>20</v>
      </c>
      <c r="D646" s="232">
        <v>20</v>
      </c>
      <c r="E646" s="232">
        <v>20</v>
      </c>
      <c r="F646" s="232"/>
      <c r="G646" s="232"/>
      <c r="H646" s="232"/>
      <c r="I646" s="232"/>
      <c r="J646" s="232"/>
      <c r="K646" s="232"/>
      <c r="L646" s="232"/>
      <c r="M646" s="232"/>
      <c r="N646" s="226" t="s">
        <v>530</v>
      </c>
    </row>
    <row r="647" ht="18" customHeight="1" spans="1:14">
      <c r="A647" s="234"/>
      <c r="B647" s="235" t="s">
        <v>3338</v>
      </c>
      <c r="C647" s="232">
        <v>56</v>
      </c>
      <c r="D647" s="232">
        <v>56</v>
      </c>
      <c r="E647" s="232">
        <v>56</v>
      </c>
      <c r="F647" s="232"/>
      <c r="G647" s="232"/>
      <c r="H647" s="232"/>
      <c r="I647" s="232"/>
      <c r="J647" s="232"/>
      <c r="K647" s="232"/>
      <c r="L647" s="232"/>
      <c r="M647" s="232"/>
      <c r="N647" s="226" t="s">
        <v>530</v>
      </c>
    </row>
    <row r="648" s="208" customFormat="1" ht="18" customHeight="1" spans="1:14">
      <c r="A648" s="228" t="s">
        <v>1812</v>
      </c>
      <c r="B648" s="229" t="s">
        <v>674</v>
      </c>
      <c r="C648" s="225">
        <v>27.5</v>
      </c>
      <c r="D648" s="225">
        <v>27.5</v>
      </c>
      <c r="E648" s="225">
        <v>27.5</v>
      </c>
      <c r="F648" s="225"/>
      <c r="G648" s="225"/>
      <c r="H648" s="225"/>
      <c r="I648" s="225"/>
      <c r="J648" s="225"/>
      <c r="K648" s="225"/>
      <c r="L648" s="225"/>
      <c r="M648" s="225"/>
      <c r="N648" s="226" t="s">
        <v>530</v>
      </c>
    </row>
    <row r="649" ht="18" customHeight="1" spans="1:14">
      <c r="A649" s="234"/>
      <c r="B649" s="235" t="s">
        <v>3339</v>
      </c>
      <c r="C649" s="232">
        <v>15.5</v>
      </c>
      <c r="D649" s="232">
        <v>15.5</v>
      </c>
      <c r="E649" s="232">
        <v>15.5</v>
      </c>
      <c r="F649" s="232"/>
      <c r="G649" s="232"/>
      <c r="H649" s="232"/>
      <c r="I649" s="232"/>
      <c r="J649" s="232"/>
      <c r="K649" s="232"/>
      <c r="L649" s="232"/>
      <c r="M649" s="232"/>
      <c r="N649" s="226" t="s">
        <v>530</v>
      </c>
    </row>
    <row r="650" ht="18" customHeight="1" spans="1:14">
      <c r="A650" s="234"/>
      <c r="B650" s="235" t="s">
        <v>3340</v>
      </c>
      <c r="C650" s="232">
        <v>12</v>
      </c>
      <c r="D650" s="232">
        <v>12</v>
      </c>
      <c r="E650" s="232">
        <v>12</v>
      </c>
      <c r="F650" s="232"/>
      <c r="G650" s="232"/>
      <c r="H650" s="232"/>
      <c r="I650" s="232"/>
      <c r="J650" s="232"/>
      <c r="K650" s="232"/>
      <c r="L650" s="232"/>
      <c r="M650" s="232"/>
      <c r="N650" s="226" t="s">
        <v>530</v>
      </c>
    </row>
    <row r="651" s="208" customFormat="1" ht="18" customHeight="1" spans="1:14">
      <c r="A651" s="228" t="s">
        <v>1820</v>
      </c>
      <c r="B651" s="229" t="s">
        <v>675</v>
      </c>
      <c r="C651" s="225">
        <v>21</v>
      </c>
      <c r="D651" s="225">
        <v>21</v>
      </c>
      <c r="E651" s="225">
        <v>21</v>
      </c>
      <c r="F651" s="225"/>
      <c r="G651" s="225"/>
      <c r="H651" s="225"/>
      <c r="I651" s="225"/>
      <c r="J651" s="225"/>
      <c r="K651" s="225"/>
      <c r="L651" s="225"/>
      <c r="M651" s="225"/>
      <c r="N651" s="226" t="s">
        <v>530</v>
      </c>
    </row>
    <row r="652" ht="18" customHeight="1" spans="1:14">
      <c r="A652" s="234"/>
      <c r="B652" s="235" t="s">
        <v>3341</v>
      </c>
      <c r="C652" s="232">
        <v>13</v>
      </c>
      <c r="D652" s="232">
        <v>13</v>
      </c>
      <c r="E652" s="232">
        <v>13</v>
      </c>
      <c r="F652" s="232"/>
      <c r="G652" s="232"/>
      <c r="H652" s="232"/>
      <c r="I652" s="232"/>
      <c r="J652" s="232"/>
      <c r="K652" s="232"/>
      <c r="L652" s="232"/>
      <c r="M652" s="232"/>
      <c r="N652" s="226" t="s">
        <v>530</v>
      </c>
    </row>
    <row r="653" ht="18" customHeight="1" spans="1:14">
      <c r="A653" s="234"/>
      <c r="B653" s="235" t="s">
        <v>3342</v>
      </c>
      <c r="C653" s="232">
        <v>8</v>
      </c>
      <c r="D653" s="232">
        <v>8</v>
      </c>
      <c r="E653" s="232">
        <v>8</v>
      </c>
      <c r="F653" s="232"/>
      <c r="G653" s="232"/>
      <c r="H653" s="232"/>
      <c r="I653" s="232"/>
      <c r="J653" s="232"/>
      <c r="K653" s="232"/>
      <c r="L653" s="232"/>
      <c r="M653" s="232"/>
      <c r="N653" s="226" t="s">
        <v>530</v>
      </c>
    </row>
    <row r="654" s="208" customFormat="1" ht="18" customHeight="1" spans="1:14">
      <c r="A654" s="228" t="s">
        <v>1828</v>
      </c>
      <c r="B654" s="229" t="s">
        <v>676</v>
      </c>
      <c r="C654" s="225">
        <v>39</v>
      </c>
      <c r="D654" s="225">
        <v>39</v>
      </c>
      <c r="E654" s="225">
        <v>39</v>
      </c>
      <c r="F654" s="225"/>
      <c r="G654" s="225"/>
      <c r="H654" s="225"/>
      <c r="I654" s="225"/>
      <c r="J654" s="225"/>
      <c r="K654" s="225"/>
      <c r="L654" s="225"/>
      <c r="M654" s="225"/>
      <c r="N654" s="226" t="s">
        <v>530</v>
      </c>
    </row>
    <row r="655" ht="18" customHeight="1" spans="1:14">
      <c r="A655" s="234"/>
      <c r="B655" s="235" t="s">
        <v>3343</v>
      </c>
      <c r="C655" s="232">
        <v>16</v>
      </c>
      <c r="D655" s="232">
        <v>16</v>
      </c>
      <c r="E655" s="232">
        <v>16</v>
      </c>
      <c r="F655" s="232"/>
      <c r="G655" s="232"/>
      <c r="H655" s="232"/>
      <c r="I655" s="232"/>
      <c r="J655" s="232"/>
      <c r="K655" s="232"/>
      <c r="L655" s="232"/>
      <c r="M655" s="232"/>
      <c r="N655" s="226" t="s">
        <v>530</v>
      </c>
    </row>
    <row r="656" ht="18" customHeight="1" spans="1:14">
      <c r="A656" s="234"/>
      <c r="B656" s="235" t="s">
        <v>3344</v>
      </c>
      <c r="C656" s="232">
        <v>3</v>
      </c>
      <c r="D656" s="232">
        <v>3</v>
      </c>
      <c r="E656" s="232">
        <v>3</v>
      </c>
      <c r="F656" s="232"/>
      <c r="G656" s="232"/>
      <c r="H656" s="232"/>
      <c r="I656" s="232"/>
      <c r="J656" s="232"/>
      <c r="K656" s="232"/>
      <c r="L656" s="232"/>
      <c r="M656" s="232"/>
      <c r="N656" s="226" t="s">
        <v>530</v>
      </c>
    </row>
    <row r="657" ht="18" customHeight="1" spans="1:14">
      <c r="A657" s="234"/>
      <c r="B657" s="235" t="s">
        <v>3345</v>
      </c>
      <c r="C657" s="232">
        <v>20</v>
      </c>
      <c r="D657" s="232">
        <v>20</v>
      </c>
      <c r="E657" s="232">
        <v>20</v>
      </c>
      <c r="F657" s="232"/>
      <c r="G657" s="232"/>
      <c r="H657" s="232"/>
      <c r="I657" s="232"/>
      <c r="J657" s="232"/>
      <c r="K657" s="232"/>
      <c r="L657" s="232"/>
      <c r="M657" s="232"/>
      <c r="N657" s="226" t="s">
        <v>530</v>
      </c>
    </row>
    <row r="658" s="208" customFormat="1" ht="18" customHeight="1" spans="1:14">
      <c r="A658" s="228" t="s">
        <v>1836</v>
      </c>
      <c r="B658" s="229" t="s">
        <v>677</v>
      </c>
      <c r="C658" s="225">
        <v>144</v>
      </c>
      <c r="D658" s="225">
        <v>144</v>
      </c>
      <c r="E658" s="225">
        <v>144</v>
      </c>
      <c r="F658" s="225"/>
      <c r="G658" s="225"/>
      <c r="H658" s="225"/>
      <c r="I658" s="225"/>
      <c r="J658" s="225"/>
      <c r="K658" s="225"/>
      <c r="L658" s="225"/>
      <c r="M658" s="225"/>
      <c r="N658" s="226" t="s">
        <v>530</v>
      </c>
    </row>
    <row r="659" ht="18" customHeight="1" spans="1:14">
      <c r="A659" s="234"/>
      <c r="B659" s="235" t="s">
        <v>2863</v>
      </c>
      <c r="C659" s="232">
        <v>56</v>
      </c>
      <c r="D659" s="232">
        <v>56</v>
      </c>
      <c r="E659" s="232">
        <v>56</v>
      </c>
      <c r="F659" s="232"/>
      <c r="G659" s="232"/>
      <c r="H659" s="232"/>
      <c r="I659" s="232"/>
      <c r="J659" s="232"/>
      <c r="K659" s="232"/>
      <c r="L659" s="232"/>
      <c r="M659" s="232"/>
      <c r="N659" s="226" t="s">
        <v>530</v>
      </c>
    </row>
    <row r="660" ht="18" customHeight="1" spans="1:14">
      <c r="A660" s="234"/>
      <c r="B660" s="235" t="s">
        <v>3346</v>
      </c>
      <c r="C660" s="232">
        <v>38</v>
      </c>
      <c r="D660" s="232">
        <v>38</v>
      </c>
      <c r="E660" s="232">
        <v>38</v>
      </c>
      <c r="F660" s="232"/>
      <c r="G660" s="232"/>
      <c r="H660" s="232"/>
      <c r="I660" s="232"/>
      <c r="J660" s="232"/>
      <c r="K660" s="232"/>
      <c r="L660" s="232"/>
      <c r="M660" s="232"/>
      <c r="N660" s="226" t="s">
        <v>530</v>
      </c>
    </row>
    <row r="661" ht="18" customHeight="1" spans="1:14">
      <c r="A661" s="234"/>
      <c r="B661" s="235" t="s">
        <v>3347</v>
      </c>
      <c r="C661" s="232">
        <v>50</v>
      </c>
      <c r="D661" s="232">
        <v>50</v>
      </c>
      <c r="E661" s="232">
        <v>50</v>
      </c>
      <c r="F661" s="232"/>
      <c r="G661" s="232"/>
      <c r="H661" s="232"/>
      <c r="I661" s="232"/>
      <c r="J661" s="232"/>
      <c r="K661" s="232"/>
      <c r="L661" s="232"/>
      <c r="M661" s="232"/>
      <c r="N661" s="226" t="s">
        <v>530</v>
      </c>
    </row>
    <row r="662" s="208" customFormat="1" ht="18" customHeight="1" spans="1:14">
      <c r="A662" s="228" t="s">
        <v>1854</v>
      </c>
      <c r="B662" s="229" t="s">
        <v>679</v>
      </c>
      <c r="C662" s="225">
        <v>430</v>
      </c>
      <c r="D662" s="225">
        <v>430</v>
      </c>
      <c r="E662" s="225">
        <v>430</v>
      </c>
      <c r="F662" s="225"/>
      <c r="G662" s="225"/>
      <c r="H662" s="225"/>
      <c r="I662" s="225"/>
      <c r="J662" s="225"/>
      <c r="K662" s="225"/>
      <c r="L662" s="225"/>
      <c r="M662" s="225"/>
      <c r="N662" s="226" t="s">
        <v>530</v>
      </c>
    </row>
    <row r="663" ht="18" customHeight="1" spans="1:14">
      <c r="A663" s="234"/>
      <c r="B663" s="235" t="s">
        <v>3348</v>
      </c>
      <c r="C663" s="232">
        <v>430</v>
      </c>
      <c r="D663" s="232">
        <v>430</v>
      </c>
      <c r="E663" s="232">
        <v>430</v>
      </c>
      <c r="F663" s="232"/>
      <c r="G663" s="232"/>
      <c r="H663" s="232"/>
      <c r="I663" s="232"/>
      <c r="J663" s="232"/>
      <c r="K663" s="232"/>
      <c r="L663" s="232"/>
      <c r="M663" s="232"/>
      <c r="N663" s="226" t="s">
        <v>530</v>
      </c>
    </row>
    <row r="664" s="208" customFormat="1" ht="18" customHeight="1" spans="1:14">
      <c r="A664" s="228" t="s">
        <v>1863</v>
      </c>
      <c r="B664" s="229" t="s">
        <v>680</v>
      </c>
      <c r="C664" s="225">
        <v>983</v>
      </c>
      <c r="D664" s="225">
        <v>983</v>
      </c>
      <c r="E664" s="225">
        <v>583</v>
      </c>
      <c r="F664" s="225">
        <v>400</v>
      </c>
      <c r="G664" s="225"/>
      <c r="H664" s="225"/>
      <c r="I664" s="225"/>
      <c r="J664" s="225"/>
      <c r="K664" s="225"/>
      <c r="L664" s="225"/>
      <c r="M664" s="225"/>
      <c r="N664" s="226" t="s">
        <v>530</v>
      </c>
    </row>
    <row r="665" ht="18" customHeight="1" spans="1:14">
      <c r="A665" s="234"/>
      <c r="B665" s="235" t="s">
        <v>3349</v>
      </c>
      <c r="C665" s="232">
        <v>3</v>
      </c>
      <c r="D665" s="232">
        <v>3</v>
      </c>
      <c r="E665" s="232">
        <v>3</v>
      </c>
      <c r="F665" s="232"/>
      <c r="G665" s="232"/>
      <c r="H665" s="232"/>
      <c r="I665" s="232"/>
      <c r="J665" s="232"/>
      <c r="K665" s="232"/>
      <c r="L665" s="232"/>
      <c r="M665" s="232"/>
      <c r="N665" s="226" t="s">
        <v>530</v>
      </c>
    </row>
    <row r="666" ht="18" customHeight="1" spans="1:14">
      <c r="A666" s="234"/>
      <c r="B666" s="235" t="s">
        <v>3350</v>
      </c>
      <c r="C666" s="232">
        <v>83</v>
      </c>
      <c r="D666" s="232">
        <v>83</v>
      </c>
      <c r="E666" s="232">
        <v>83</v>
      </c>
      <c r="F666" s="232"/>
      <c r="G666" s="232"/>
      <c r="H666" s="232"/>
      <c r="I666" s="232"/>
      <c r="J666" s="232"/>
      <c r="K666" s="232"/>
      <c r="L666" s="232"/>
      <c r="M666" s="232"/>
      <c r="N666" s="226" t="s">
        <v>530</v>
      </c>
    </row>
    <row r="667" ht="18" customHeight="1" spans="1:14">
      <c r="A667" s="234"/>
      <c r="B667" s="235" t="s">
        <v>3351</v>
      </c>
      <c r="C667" s="232">
        <v>55</v>
      </c>
      <c r="D667" s="232">
        <v>55</v>
      </c>
      <c r="E667" s="232">
        <v>55</v>
      </c>
      <c r="F667" s="232"/>
      <c r="G667" s="232"/>
      <c r="H667" s="232"/>
      <c r="I667" s="232"/>
      <c r="J667" s="232"/>
      <c r="K667" s="232"/>
      <c r="L667" s="232"/>
      <c r="M667" s="232"/>
      <c r="N667" s="226" t="s">
        <v>530</v>
      </c>
    </row>
    <row r="668" ht="18" customHeight="1" spans="1:14">
      <c r="A668" s="234"/>
      <c r="B668" s="235" t="s">
        <v>3352</v>
      </c>
      <c r="C668" s="232">
        <v>12</v>
      </c>
      <c r="D668" s="232">
        <v>12</v>
      </c>
      <c r="E668" s="232">
        <v>12</v>
      </c>
      <c r="F668" s="232"/>
      <c r="G668" s="232"/>
      <c r="H668" s="232"/>
      <c r="I668" s="232"/>
      <c r="J668" s="232"/>
      <c r="K668" s="232"/>
      <c r="L668" s="232"/>
      <c r="M668" s="232"/>
      <c r="N668" s="226" t="s">
        <v>530</v>
      </c>
    </row>
    <row r="669" ht="18" customHeight="1" spans="1:14">
      <c r="A669" s="234"/>
      <c r="B669" s="235" t="s">
        <v>3353</v>
      </c>
      <c r="C669" s="232">
        <v>400</v>
      </c>
      <c r="D669" s="232">
        <v>400</v>
      </c>
      <c r="E669" s="232"/>
      <c r="F669" s="232">
        <v>400</v>
      </c>
      <c r="G669" s="232"/>
      <c r="H669" s="232"/>
      <c r="I669" s="232"/>
      <c r="J669" s="232"/>
      <c r="K669" s="232"/>
      <c r="L669" s="232"/>
      <c r="M669" s="232"/>
      <c r="N669" s="226" t="s">
        <v>530</v>
      </c>
    </row>
    <row r="670" ht="18" customHeight="1" spans="1:14">
      <c r="A670" s="234"/>
      <c r="B670" s="235" t="s">
        <v>3354</v>
      </c>
      <c r="C670" s="232">
        <v>370</v>
      </c>
      <c r="D670" s="232">
        <v>370</v>
      </c>
      <c r="E670" s="232">
        <v>370</v>
      </c>
      <c r="F670" s="232"/>
      <c r="G670" s="232"/>
      <c r="H670" s="232"/>
      <c r="I670" s="232"/>
      <c r="J670" s="232"/>
      <c r="K670" s="232"/>
      <c r="L670" s="232"/>
      <c r="M670" s="232"/>
      <c r="N670" s="226" t="s">
        <v>530</v>
      </c>
    </row>
    <row r="671" ht="18" customHeight="1" spans="1:14">
      <c r="A671" s="234"/>
      <c r="B671" s="235" t="s">
        <v>3355</v>
      </c>
      <c r="C671" s="232">
        <v>60</v>
      </c>
      <c r="D671" s="232">
        <v>60</v>
      </c>
      <c r="E671" s="232">
        <v>60</v>
      </c>
      <c r="F671" s="232"/>
      <c r="G671" s="232"/>
      <c r="H671" s="232"/>
      <c r="I671" s="232"/>
      <c r="J671" s="232"/>
      <c r="K671" s="232"/>
      <c r="L671" s="232"/>
      <c r="M671" s="232"/>
      <c r="N671" s="226" t="s">
        <v>530</v>
      </c>
    </row>
    <row r="672" s="208" customFormat="1" ht="18" customHeight="1" spans="1:14">
      <c r="A672" s="228" t="s">
        <v>1874</v>
      </c>
      <c r="B672" s="229" t="s">
        <v>681</v>
      </c>
      <c r="C672" s="225">
        <v>3367.4389</v>
      </c>
      <c r="D672" s="225">
        <v>3367.4389</v>
      </c>
      <c r="E672" s="225">
        <v>3367.4389</v>
      </c>
      <c r="F672" s="225"/>
      <c r="G672" s="225"/>
      <c r="H672" s="225"/>
      <c r="I672" s="225"/>
      <c r="J672" s="225"/>
      <c r="K672" s="225"/>
      <c r="L672" s="225"/>
      <c r="M672" s="225"/>
      <c r="N672" s="226" t="s">
        <v>530</v>
      </c>
    </row>
    <row r="673" ht="18" customHeight="1" spans="1:14">
      <c r="A673" s="234"/>
      <c r="B673" s="235" t="s">
        <v>3356</v>
      </c>
      <c r="C673" s="232">
        <v>1183</v>
      </c>
      <c r="D673" s="232">
        <v>1183</v>
      </c>
      <c r="E673" s="232">
        <v>1183</v>
      </c>
      <c r="F673" s="232"/>
      <c r="G673" s="232"/>
      <c r="H673" s="232"/>
      <c r="I673" s="232"/>
      <c r="J673" s="232"/>
      <c r="K673" s="232"/>
      <c r="L673" s="232"/>
      <c r="M673" s="232"/>
      <c r="N673" s="226" t="s">
        <v>530</v>
      </c>
    </row>
    <row r="674" ht="18" customHeight="1" spans="1:14">
      <c r="A674" s="234"/>
      <c r="B674" s="235" t="s">
        <v>3357</v>
      </c>
      <c r="C674" s="232">
        <v>333.8</v>
      </c>
      <c r="D674" s="232">
        <v>333.8</v>
      </c>
      <c r="E674" s="232">
        <v>333.8</v>
      </c>
      <c r="F674" s="232"/>
      <c r="G674" s="232"/>
      <c r="H674" s="232"/>
      <c r="I674" s="232"/>
      <c r="J674" s="232"/>
      <c r="K674" s="232"/>
      <c r="L674" s="232"/>
      <c r="M674" s="232"/>
      <c r="N674" s="226" t="s">
        <v>530</v>
      </c>
    </row>
    <row r="675" ht="18" customHeight="1" spans="1:14">
      <c r="A675" s="234"/>
      <c r="B675" s="235" t="s">
        <v>3358</v>
      </c>
      <c r="C675" s="232">
        <v>1499.1389</v>
      </c>
      <c r="D675" s="232">
        <v>1499.1389</v>
      </c>
      <c r="E675" s="232">
        <v>1499.1389</v>
      </c>
      <c r="F675" s="232"/>
      <c r="G675" s="232"/>
      <c r="H675" s="232"/>
      <c r="I675" s="232"/>
      <c r="J675" s="232"/>
      <c r="K675" s="232"/>
      <c r="L675" s="232"/>
      <c r="M675" s="232"/>
      <c r="N675" s="226" t="s">
        <v>530</v>
      </c>
    </row>
    <row r="676" ht="18" customHeight="1" spans="1:14">
      <c r="A676" s="234"/>
      <c r="B676" s="235" t="s">
        <v>3359</v>
      </c>
      <c r="C676" s="232">
        <v>11.5</v>
      </c>
      <c r="D676" s="232">
        <v>11.5</v>
      </c>
      <c r="E676" s="232">
        <v>11.5</v>
      </c>
      <c r="F676" s="232"/>
      <c r="G676" s="232"/>
      <c r="H676" s="232"/>
      <c r="I676" s="232"/>
      <c r="J676" s="232"/>
      <c r="K676" s="232"/>
      <c r="L676" s="232"/>
      <c r="M676" s="232"/>
      <c r="N676" s="226" t="s">
        <v>530</v>
      </c>
    </row>
    <row r="677" ht="18" customHeight="1" spans="1:14">
      <c r="A677" s="234"/>
      <c r="B677" s="235" t="s">
        <v>3360</v>
      </c>
      <c r="C677" s="232">
        <v>300</v>
      </c>
      <c r="D677" s="232">
        <v>300</v>
      </c>
      <c r="E677" s="232">
        <v>300</v>
      </c>
      <c r="F677" s="232"/>
      <c r="G677" s="232"/>
      <c r="H677" s="232"/>
      <c r="I677" s="232"/>
      <c r="J677" s="232"/>
      <c r="K677" s="232"/>
      <c r="L677" s="232"/>
      <c r="M677" s="232"/>
      <c r="N677" s="226" t="s">
        <v>530</v>
      </c>
    </row>
    <row r="678" ht="18" customHeight="1" spans="1:14">
      <c r="A678" s="234"/>
      <c r="B678" s="235" t="s">
        <v>3361</v>
      </c>
      <c r="C678" s="232">
        <v>40</v>
      </c>
      <c r="D678" s="232">
        <v>40</v>
      </c>
      <c r="E678" s="232">
        <v>40</v>
      </c>
      <c r="F678" s="232"/>
      <c r="G678" s="232"/>
      <c r="H678" s="232"/>
      <c r="I678" s="232"/>
      <c r="J678" s="232"/>
      <c r="K678" s="232"/>
      <c r="L678" s="232"/>
      <c r="M678" s="232"/>
      <c r="N678" s="226" t="s">
        <v>530</v>
      </c>
    </row>
    <row r="679" s="208" customFormat="1" ht="18" customHeight="1" spans="1:14">
      <c r="A679" s="228" t="s">
        <v>1884</v>
      </c>
      <c r="B679" s="229" t="s">
        <v>682</v>
      </c>
      <c r="C679" s="225">
        <v>826.66</v>
      </c>
      <c r="D679" s="225">
        <v>826.66</v>
      </c>
      <c r="E679" s="225">
        <v>826.66</v>
      </c>
      <c r="F679" s="225"/>
      <c r="G679" s="225"/>
      <c r="H679" s="225"/>
      <c r="I679" s="225"/>
      <c r="J679" s="225"/>
      <c r="K679" s="225"/>
      <c r="L679" s="225"/>
      <c r="M679" s="225"/>
      <c r="N679" s="226" t="s">
        <v>530</v>
      </c>
    </row>
    <row r="680" ht="18" customHeight="1" spans="1:14">
      <c r="A680" s="234"/>
      <c r="B680" s="235" t="s">
        <v>3362</v>
      </c>
      <c r="C680" s="232">
        <v>45</v>
      </c>
      <c r="D680" s="232">
        <v>45</v>
      </c>
      <c r="E680" s="232">
        <v>45</v>
      </c>
      <c r="F680" s="232"/>
      <c r="G680" s="232"/>
      <c r="H680" s="232"/>
      <c r="I680" s="232"/>
      <c r="J680" s="232"/>
      <c r="K680" s="232"/>
      <c r="L680" s="232"/>
      <c r="M680" s="232"/>
      <c r="N680" s="226" t="s">
        <v>530</v>
      </c>
    </row>
    <row r="681" ht="18" customHeight="1" spans="1:14">
      <c r="A681" s="234"/>
      <c r="B681" s="235" t="s">
        <v>3363</v>
      </c>
      <c r="C681" s="232">
        <v>10</v>
      </c>
      <c r="D681" s="232">
        <v>10</v>
      </c>
      <c r="E681" s="232">
        <v>10</v>
      </c>
      <c r="F681" s="232"/>
      <c r="G681" s="232"/>
      <c r="H681" s="232"/>
      <c r="I681" s="232"/>
      <c r="J681" s="232"/>
      <c r="K681" s="232"/>
      <c r="L681" s="232"/>
      <c r="M681" s="232"/>
      <c r="N681" s="226" t="s">
        <v>530</v>
      </c>
    </row>
    <row r="682" ht="18" customHeight="1" spans="1:14">
      <c r="A682" s="234"/>
      <c r="B682" s="235" t="s">
        <v>3364</v>
      </c>
      <c r="C682" s="232">
        <v>771.66</v>
      </c>
      <c r="D682" s="232">
        <v>771.66</v>
      </c>
      <c r="E682" s="232">
        <v>771.66</v>
      </c>
      <c r="F682" s="232"/>
      <c r="G682" s="232"/>
      <c r="H682" s="232"/>
      <c r="I682" s="232"/>
      <c r="J682" s="232"/>
      <c r="K682" s="232"/>
      <c r="L682" s="232"/>
      <c r="M682" s="232"/>
      <c r="N682" s="226" t="s">
        <v>530</v>
      </c>
    </row>
    <row r="683" s="208" customFormat="1" ht="18" customHeight="1" spans="1:14">
      <c r="A683" s="228" t="s">
        <v>1893</v>
      </c>
      <c r="B683" s="229" t="s">
        <v>683</v>
      </c>
      <c r="C683" s="225">
        <v>100</v>
      </c>
      <c r="D683" s="225">
        <v>80</v>
      </c>
      <c r="E683" s="225">
        <v>80</v>
      </c>
      <c r="F683" s="225"/>
      <c r="G683" s="225">
        <v>20</v>
      </c>
      <c r="H683" s="225"/>
      <c r="I683" s="225"/>
      <c r="J683" s="225"/>
      <c r="K683" s="225"/>
      <c r="L683" s="225"/>
      <c r="M683" s="225"/>
      <c r="N683" s="226" t="s">
        <v>530</v>
      </c>
    </row>
    <row r="684" ht="18" customHeight="1" spans="1:14">
      <c r="A684" s="234"/>
      <c r="B684" s="235" t="s">
        <v>3365</v>
      </c>
      <c r="C684" s="232">
        <v>20</v>
      </c>
      <c r="D684" s="232"/>
      <c r="E684" s="232"/>
      <c r="F684" s="232"/>
      <c r="G684" s="232">
        <v>20</v>
      </c>
      <c r="H684" s="232"/>
      <c r="I684" s="232"/>
      <c r="J684" s="232"/>
      <c r="K684" s="232"/>
      <c r="L684" s="232"/>
      <c r="M684" s="232"/>
      <c r="N684" s="226" t="s">
        <v>530</v>
      </c>
    </row>
    <row r="685" ht="18" customHeight="1" spans="1:14">
      <c r="A685" s="234"/>
      <c r="B685" s="235" t="s">
        <v>3366</v>
      </c>
      <c r="C685" s="232">
        <v>80</v>
      </c>
      <c r="D685" s="232">
        <v>80</v>
      </c>
      <c r="E685" s="232">
        <v>80</v>
      </c>
      <c r="F685" s="232"/>
      <c r="G685" s="232"/>
      <c r="H685" s="232"/>
      <c r="I685" s="232"/>
      <c r="J685" s="232"/>
      <c r="K685" s="232"/>
      <c r="L685" s="232"/>
      <c r="M685" s="232"/>
      <c r="N685" s="226" t="s">
        <v>530</v>
      </c>
    </row>
    <row r="686" s="208" customFormat="1" ht="18" customHeight="1" spans="1:14">
      <c r="A686" s="228" t="s">
        <v>1901</v>
      </c>
      <c r="B686" s="229" t="s">
        <v>684</v>
      </c>
      <c r="C686" s="225">
        <v>46</v>
      </c>
      <c r="D686" s="225">
        <v>46</v>
      </c>
      <c r="E686" s="225">
        <v>46</v>
      </c>
      <c r="F686" s="225"/>
      <c r="G686" s="225"/>
      <c r="H686" s="225"/>
      <c r="I686" s="225"/>
      <c r="J686" s="225"/>
      <c r="K686" s="225"/>
      <c r="L686" s="225"/>
      <c r="M686" s="225"/>
      <c r="N686" s="226" t="s">
        <v>530</v>
      </c>
    </row>
    <row r="687" ht="18" customHeight="1" spans="1:14">
      <c r="A687" s="234"/>
      <c r="B687" s="235" t="s">
        <v>3367</v>
      </c>
      <c r="C687" s="232">
        <v>46</v>
      </c>
      <c r="D687" s="232">
        <v>46</v>
      </c>
      <c r="E687" s="232">
        <v>46</v>
      </c>
      <c r="F687" s="232"/>
      <c r="G687" s="232"/>
      <c r="H687" s="232"/>
      <c r="I687" s="232"/>
      <c r="J687" s="232"/>
      <c r="K687" s="232"/>
      <c r="L687" s="232"/>
      <c r="M687" s="232"/>
      <c r="N687" s="226" t="s">
        <v>530</v>
      </c>
    </row>
    <row r="688" s="208" customFormat="1" ht="18" customHeight="1" spans="1:14">
      <c r="A688" s="228" t="s">
        <v>1909</v>
      </c>
      <c r="B688" s="229" t="s">
        <v>685</v>
      </c>
      <c r="C688" s="225">
        <v>86.5</v>
      </c>
      <c r="D688" s="225">
        <v>86.5</v>
      </c>
      <c r="E688" s="225">
        <v>86.5</v>
      </c>
      <c r="F688" s="225"/>
      <c r="G688" s="225"/>
      <c r="H688" s="225"/>
      <c r="I688" s="225"/>
      <c r="J688" s="225"/>
      <c r="K688" s="225"/>
      <c r="L688" s="225"/>
      <c r="M688" s="225"/>
      <c r="N688" s="226" t="s">
        <v>530</v>
      </c>
    </row>
    <row r="689" ht="18" customHeight="1" spans="1:14">
      <c r="A689" s="234"/>
      <c r="B689" s="235" t="s">
        <v>3061</v>
      </c>
      <c r="C689" s="232">
        <v>1.5</v>
      </c>
      <c r="D689" s="232">
        <v>1.5</v>
      </c>
      <c r="E689" s="232">
        <v>1.5</v>
      </c>
      <c r="F689" s="232"/>
      <c r="G689" s="232"/>
      <c r="H689" s="232"/>
      <c r="I689" s="232"/>
      <c r="J689" s="232"/>
      <c r="K689" s="232"/>
      <c r="L689" s="232"/>
      <c r="M689" s="232"/>
      <c r="N689" s="226" t="s">
        <v>530</v>
      </c>
    </row>
    <row r="690" ht="18" customHeight="1" spans="1:14">
      <c r="A690" s="234"/>
      <c r="B690" s="235" t="s">
        <v>3368</v>
      </c>
      <c r="C690" s="232">
        <v>85</v>
      </c>
      <c r="D690" s="232">
        <v>85</v>
      </c>
      <c r="E690" s="232">
        <v>85</v>
      </c>
      <c r="F690" s="232"/>
      <c r="G690" s="232"/>
      <c r="H690" s="232"/>
      <c r="I690" s="232"/>
      <c r="J690" s="232"/>
      <c r="K690" s="232"/>
      <c r="L690" s="232"/>
      <c r="M690" s="232"/>
      <c r="N690" s="226" t="s">
        <v>530</v>
      </c>
    </row>
    <row r="691" s="208" customFormat="1" ht="18" customHeight="1" spans="1:14">
      <c r="A691" s="228" t="s">
        <v>1918</v>
      </c>
      <c r="B691" s="229" t="s">
        <v>686</v>
      </c>
      <c r="C691" s="225">
        <v>335</v>
      </c>
      <c r="D691" s="225">
        <v>55</v>
      </c>
      <c r="E691" s="225">
        <v>55</v>
      </c>
      <c r="F691" s="225"/>
      <c r="G691" s="225">
        <v>280</v>
      </c>
      <c r="H691" s="225"/>
      <c r="I691" s="225"/>
      <c r="J691" s="225"/>
      <c r="K691" s="225"/>
      <c r="L691" s="225"/>
      <c r="M691" s="225"/>
      <c r="N691" s="226" t="s">
        <v>530</v>
      </c>
    </row>
    <row r="692" ht="18" customHeight="1" spans="1:14">
      <c r="A692" s="234"/>
      <c r="B692" s="235" t="s">
        <v>3369</v>
      </c>
      <c r="C692" s="232">
        <v>55</v>
      </c>
      <c r="D692" s="232">
        <v>55</v>
      </c>
      <c r="E692" s="232">
        <v>55</v>
      </c>
      <c r="F692" s="232"/>
      <c r="G692" s="232"/>
      <c r="H692" s="232"/>
      <c r="I692" s="232"/>
      <c r="J692" s="232"/>
      <c r="K692" s="232"/>
      <c r="L692" s="232"/>
      <c r="M692" s="232"/>
      <c r="N692" s="226" t="s">
        <v>530</v>
      </c>
    </row>
    <row r="693" ht="18" customHeight="1" spans="1:14">
      <c r="A693" s="234"/>
      <c r="B693" s="235" t="s">
        <v>3370</v>
      </c>
      <c r="C693" s="232">
        <v>280</v>
      </c>
      <c r="D693" s="232"/>
      <c r="E693" s="232"/>
      <c r="F693" s="232"/>
      <c r="G693" s="232">
        <v>280</v>
      </c>
      <c r="H693" s="236"/>
      <c r="I693" s="236"/>
      <c r="J693" s="236"/>
      <c r="K693" s="236"/>
      <c r="L693" s="236"/>
      <c r="M693" s="236"/>
      <c r="N693" s="226" t="s">
        <v>530</v>
      </c>
    </row>
    <row r="694" s="208" customFormat="1" ht="18" customHeight="1" spans="1:14">
      <c r="A694" s="228" t="s">
        <v>1926</v>
      </c>
      <c r="B694" s="229" t="s">
        <v>687</v>
      </c>
      <c r="C694" s="225">
        <v>69.5</v>
      </c>
      <c r="D694" s="225">
        <v>69.5</v>
      </c>
      <c r="E694" s="225"/>
      <c r="F694" s="225">
        <v>69.5</v>
      </c>
      <c r="G694" s="225"/>
      <c r="H694" s="225"/>
      <c r="I694" s="225"/>
      <c r="J694" s="225"/>
      <c r="K694" s="225"/>
      <c r="L694" s="225"/>
      <c r="M694" s="225"/>
      <c r="N694" s="226" t="s">
        <v>530</v>
      </c>
    </row>
    <row r="695" ht="18" customHeight="1" spans="1:14">
      <c r="A695" s="234"/>
      <c r="B695" s="235" t="s">
        <v>3371</v>
      </c>
      <c r="C695" s="232">
        <v>69.5</v>
      </c>
      <c r="D695" s="232">
        <v>69.5</v>
      </c>
      <c r="E695" s="232"/>
      <c r="F695" s="232">
        <v>69.5</v>
      </c>
      <c r="G695" s="232"/>
      <c r="H695" s="232"/>
      <c r="I695" s="232"/>
      <c r="J695" s="232"/>
      <c r="K695" s="232"/>
      <c r="L695" s="232"/>
      <c r="M695" s="232"/>
      <c r="N695" s="226" t="s">
        <v>530</v>
      </c>
    </row>
    <row r="696" s="208" customFormat="1" ht="18" customHeight="1" spans="1:14">
      <c r="A696" s="228" t="s">
        <v>1989</v>
      </c>
      <c r="B696" s="229" t="s">
        <v>694</v>
      </c>
      <c r="C696" s="225">
        <v>50.8</v>
      </c>
      <c r="D696" s="225">
        <v>50.8</v>
      </c>
      <c r="E696" s="225">
        <v>50.8</v>
      </c>
      <c r="F696" s="225"/>
      <c r="G696" s="225"/>
      <c r="H696" s="225"/>
      <c r="I696" s="225"/>
      <c r="J696" s="225"/>
      <c r="K696" s="225"/>
      <c r="L696" s="225"/>
      <c r="M696" s="225"/>
      <c r="N696" s="226" t="s">
        <v>530</v>
      </c>
    </row>
    <row r="697" ht="18" customHeight="1" spans="1:14">
      <c r="A697" s="234"/>
      <c r="B697" s="235" t="s">
        <v>3372</v>
      </c>
      <c r="C697" s="232">
        <v>50.8</v>
      </c>
      <c r="D697" s="232">
        <v>50.8</v>
      </c>
      <c r="E697" s="232">
        <v>50.8</v>
      </c>
      <c r="F697" s="232"/>
      <c r="G697" s="232"/>
      <c r="H697" s="232"/>
      <c r="I697" s="232"/>
      <c r="J697" s="232"/>
      <c r="K697" s="232"/>
      <c r="L697" s="232"/>
      <c r="M697" s="232"/>
      <c r="N697" s="226" t="s">
        <v>530</v>
      </c>
    </row>
    <row r="698" s="208" customFormat="1" ht="18" customHeight="1" spans="1:14">
      <c r="A698" s="228" t="s">
        <v>2274</v>
      </c>
      <c r="B698" s="229" t="s">
        <v>728</v>
      </c>
      <c r="C698" s="225">
        <v>135</v>
      </c>
      <c r="D698" s="225">
        <v>135</v>
      </c>
      <c r="E698" s="225"/>
      <c r="F698" s="225">
        <v>135</v>
      </c>
      <c r="G698" s="225"/>
      <c r="H698" s="225"/>
      <c r="I698" s="225"/>
      <c r="J698" s="225"/>
      <c r="K698" s="225"/>
      <c r="L698" s="225"/>
      <c r="M698" s="225"/>
      <c r="N698" s="226" t="s">
        <v>530</v>
      </c>
    </row>
    <row r="699" ht="18" customHeight="1" spans="1:14">
      <c r="A699" s="234"/>
      <c r="B699" s="235" t="s">
        <v>3371</v>
      </c>
      <c r="C699" s="232">
        <v>135</v>
      </c>
      <c r="D699" s="232">
        <v>135</v>
      </c>
      <c r="E699" s="232"/>
      <c r="F699" s="232">
        <v>135</v>
      </c>
      <c r="G699" s="232"/>
      <c r="H699" s="232"/>
      <c r="I699" s="232"/>
      <c r="J699" s="232"/>
      <c r="K699" s="232"/>
      <c r="L699" s="232"/>
      <c r="M699" s="232"/>
      <c r="N699" s="226" t="s">
        <v>530</v>
      </c>
    </row>
    <row r="700" s="208" customFormat="1" ht="18" customHeight="1" spans="1:14">
      <c r="A700" s="228" t="s">
        <v>2275</v>
      </c>
      <c r="B700" s="229" t="s">
        <v>729</v>
      </c>
      <c r="C700" s="225">
        <v>55.5</v>
      </c>
      <c r="D700" s="225">
        <v>55.5</v>
      </c>
      <c r="E700" s="225"/>
      <c r="F700" s="225">
        <v>55.5</v>
      </c>
      <c r="G700" s="225"/>
      <c r="H700" s="225"/>
      <c r="I700" s="225"/>
      <c r="J700" s="225"/>
      <c r="K700" s="225"/>
      <c r="L700" s="225"/>
      <c r="M700" s="225"/>
      <c r="N700" s="226" t="s">
        <v>530</v>
      </c>
    </row>
    <row r="701" ht="18" customHeight="1" spans="1:14">
      <c r="A701" s="234"/>
      <c r="B701" s="235" t="s">
        <v>3371</v>
      </c>
      <c r="C701" s="232">
        <v>55.5</v>
      </c>
      <c r="D701" s="232">
        <v>55.5</v>
      </c>
      <c r="E701" s="232"/>
      <c r="F701" s="232">
        <v>55.5</v>
      </c>
      <c r="G701" s="232"/>
      <c r="H701" s="232"/>
      <c r="I701" s="232"/>
      <c r="J701" s="232"/>
      <c r="K701" s="232"/>
      <c r="L701" s="232"/>
      <c r="M701" s="232"/>
      <c r="N701" s="226" t="s">
        <v>530</v>
      </c>
    </row>
    <row r="702" s="208" customFormat="1" ht="18" customHeight="1" spans="1:14">
      <c r="A702" s="228" t="s">
        <v>2278</v>
      </c>
      <c r="B702" s="229" t="s">
        <v>732</v>
      </c>
      <c r="C702" s="225">
        <v>145</v>
      </c>
      <c r="D702" s="225">
        <v>145</v>
      </c>
      <c r="E702" s="225">
        <v>145</v>
      </c>
      <c r="F702" s="225"/>
      <c r="G702" s="225"/>
      <c r="H702" s="225"/>
      <c r="I702" s="225"/>
      <c r="J702" s="225"/>
      <c r="K702" s="225"/>
      <c r="L702" s="225"/>
      <c r="M702" s="225"/>
      <c r="N702" s="226" t="s">
        <v>530</v>
      </c>
    </row>
    <row r="703" ht="18" customHeight="1" spans="1:14">
      <c r="A703" s="234"/>
      <c r="B703" s="235" t="s">
        <v>3373</v>
      </c>
      <c r="C703" s="232">
        <v>100</v>
      </c>
      <c r="D703" s="232">
        <v>100</v>
      </c>
      <c r="E703" s="232">
        <v>100</v>
      </c>
      <c r="F703" s="232"/>
      <c r="G703" s="232"/>
      <c r="H703" s="232"/>
      <c r="I703" s="232"/>
      <c r="J703" s="232"/>
      <c r="K703" s="232"/>
      <c r="L703" s="232"/>
      <c r="M703" s="232"/>
      <c r="N703" s="226" t="s">
        <v>530</v>
      </c>
    </row>
    <row r="704" ht="18" customHeight="1" spans="1:14">
      <c r="A704" s="234"/>
      <c r="B704" s="235" t="s">
        <v>3374</v>
      </c>
      <c r="C704" s="232">
        <v>45</v>
      </c>
      <c r="D704" s="232">
        <v>45</v>
      </c>
      <c r="E704" s="232">
        <v>45</v>
      </c>
      <c r="F704" s="232"/>
      <c r="G704" s="232"/>
      <c r="H704" s="232"/>
      <c r="I704" s="232"/>
      <c r="J704" s="232"/>
      <c r="K704" s="232"/>
      <c r="L704" s="232"/>
      <c r="M704" s="232"/>
      <c r="N704" s="226" t="s">
        <v>530</v>
      </c>
    </row>
    <row r="705" s="208" customFormat="1" ht="18" customHeight="1" spans="1:14">
      <c r="A705" s="228" t="s">
        <v>2287</v>
      </c>
      <c r="B705" s="229" t="s">
        <v>733</v>
      </c>
      <c r="C705" s="225">
        <v>70</v>
      </c>
      <c r="D705" s="225">
        <v>70</v>
      </c>
      <c r="E705" s="225">
        <v>70</v>
      </c>
      <c r="F705" s="225"/>
      <c r="G705" s="225"/>
      <c r="H705" s="225"/>
      <c r="I705" s="225"/>
      <c r="J705" s="225"/>
      <c r="K705" s="225"/>
      <c r="L705" s="225"/>
      <c r="M705" s="225"/>
      <c r="N705" s="226" t="s">
        <v>530</v>
      </c>
    </row>
    <row r="706" ht="18" customHeight="1" spans="1:14">
      <c r="A706" s="234"/>
      <c r="B706" s="235" t="s">
        <v>3375</v>
      </c>
      <c r="C706" s="232">
        <v>70</v>
      </c>
      <c r="D706" s="232">
        <v>70</v>
      </c>
      <c r="E706" s="232">
        <v>70</v>
      </c>
      <c r="F706" s="232"/>
      <c r="G706" s="232"/>
      <c r="H706" s="232"/>
      <c r="I706" s="232"/>
      <c r="J706" s="232"/>
      <c r="K706" s="232"/>
      <c r="L706" s="232"/>
      <c r="M706" s="232"/>
      <c r="N706" s="226" t="s">
        <v>530</v>
      </c>
    </row>
    <row r="707" s="208" customFormat="1" ht="18" customHeight="1" spans="1:14">
      <c r="A707" s="228" t="s">
        <v>2296</v>
      </c>
      <c r="B707" s="229" t="s">
        <v>734</v>
      </c>
      <c r="C707" s="225">
        <v>180</v>
      </c>
      <c r="D707" s="225">
        <v>180</v>
      </c>
      <c r="E707" s="225">
        <v>180</v>
      </c>
      <c r="F707" s="225"/>
      <c r="G707" s="225"/>
      <c r="H707" s="225"/>
      <c r="I707" s="225"/>
      <c r="J707" s="225"/>
      <c r="K707" s="225"/>
      <c r="L707" s="225"/>
      <c r="M707" s="225"/>
      <c r="N707" s="226" t="s">
        <v>530</v>
      </c>
    </row>
    <row r="708" ht="18" customHeight="1" spans="1:14">
      <c r="A708" s="234"/>
      <c r="B708" s="235" t="s">
        <v>3376</v>
      </c>
      <c r="C708" s="232">
        <v>90</v>
      </c>
      <c r="D708" s="232">
        <v>90</v>
      </c>
      <c r="E708" s="232">
        <v>90</v>
      </c>
      <c r="F708" s="232"/>
      <c r="G708" s="232"/>
      <c r="H708" s="232"/>
      <c r="I708" s="232"/>
      <c r="J708" s="232"/>
      <c r="K708" s="232"/>
      <c r="L708" s="232"/>
      <c r="M708" s="232"/>
      <c r="N708" s="226" t="s">
        <v>530</v>
      </c>
    </row>
    <row r="709" ht="18" customHeight="1" spans="1:14">
      <c r="A709" s="234"/>
      <c r="B709" s="235" t="s">
        <v>3377</v>
      </c>
      <c r="C709" s="232">
        <v>90</v>
      </c>
      <c r="D709" s="232">
        <v>90</v>
      </c>
      <c r="E709" s="232">
        <v>90</v>
      </c>
      <c r="F709" s="232"/>
      <c r="G709" s="232"/>
      <c r="H709" s="232"/>
      <c r="I709" s="232"/>
      <c r="J709" s="232"/>
      <c r="K709" s="232"/>
      <c r="L709" s="232"/>
      <c r="M709" s="232"/>
      <c r="N709" s="226" t="s">
        <v>530</v>
      </c>
    </row>
    <row r="710" s="208" customFormat="1" ht="18" customHeight="1" spans="1:14">
      <c r="A710" s="228" t="s">
        <v>2305</v>
      </c>
      <c r="B710" s="229" t="s">
        <v>735</v>
      </c>
      <c r="C710" s="225">
        <v>212.5</v>
      </c>
      <c r="D710" s="225">
        <v>212.5</v>
      </c>
      <c r="E710" s="225">
        <v>212.5</v>
      </c>
      <c r="F710" s="225"/>
      <c r="G710" s="225"/>
      <c r="H710" s="225"/>
      <c r="I710" s="225"/>
      <c r="J710" s="225"/>
      <c r="K710" s="225"/>
      <c r="L710" s="225"/>
      <c r="M710" s="225"/>
      <c r="N710" s="226" t="s">
        <v>530</v>
      </c>
    </row>
    <row r="711" ht="18" customHeight="1" spans="1:14">
      <c r="A711" s="234"/>
      <c r="B711" s="235" t="s">
        <v>3378</v>
      </c>
      <c r="C711" s="232">
        <v>3</v>
      </c>
      <c r="D711" s="232">
        <v>3</v>
      </c>
      <c r="E711" s="232">
        <v>3</v>
      </c>
      <c r="F711" s="232"/>
      <c r="G711" s="232"/>
      <c r="H711" s="232"/>
      <c r="I711" s="232"/>
      <c r="J711" s="232"/>
      <c r="K711" s="232"/>
      <c r="L711" s="232"/>
      <c r="M711" s="232"/>
      <c r="N711" s="226" t="s">
        <v>530</v>
      </c>
    </row>
    <row r="712" ht="18" customHeight="1" spans="1:14">
      <c r="A712" s="234"/>
      <c r="B712" s="235" t="s">
        <v>3379</v>
      </c>
      <c r="C712" s="232">
        <v>20</v>
      </c>
      <c r="D712" s="232">
        <v>20</v>
      </c>
      <c r="E712" s="232">
        <v>20</v>
      </c>
      <c r="F712" s="232"/>
      <c r="G712" s="232"/>
      <c r="H712" s="232"/>
      <c r="I712" s="232"/>
      <c r="J712" s="232"/>
      <c r="K712" s="232"/>
      <c r="L712" s="232"/>
      <c r="M712" s="232"/>
      <c r="N712" s="226" t="s">
        <v>530</v>
      </c>
    </row>
    <row r="713" ht="18" customHeight="1" spans="1:14">
      <c r="A713" s="234"/>
      <c r="B713" s="235" t="s">
        <v>3380</v>
      </c>
      <c r="C713" s="232">
        <v>90</v>
      </c>
      <c r="D713" s="232">
        <v>90</v>
      </c>
      <c r="E713" s="232">
        <v>90</v>
      </c>
      <c r="F713" s="232"/>
      <c r="G713" s="232"/>
      <c r="H713" s="232"/>
      <c r="I713" s="232"/>
      <c r="J713" s="232"/>
      <c r="K713" s="232"/>
      <c r="L713" s="232"/>
      <c r="M713" s="232"/>
      <c r="N713" s="226" t="s">
        <v>530</v>
      </c>
    </row>
    <row r="714" ht="18" customHeight="1" spans="1:14">
      <c r="A714" s="234"/>
      <c r="B714" s="235" t="s">
        <v>3381</v>
      </c>
      <c r="C714" s="232">
        <v>38</v>
      </c>
      <c r="D714" s="232">
        <v>38</v>
      </c>
      <c r="E714" s="232">
        <v>38</v>
      </c>
      <c r="F714" s="232"/>
      <c r="G714" s="232"/>
      <c r="H714" s="232"/>
      <c r="I714" s="232"/>
      <c r="J714" s="232"/>
      <c r="K714" s="232"/>
      <c r="L714" s="232"/>
      <c r="M714" s="232"/>
      <c r="N714" s="226" t="s">
        <v>530</v>
      </c>
    </row>
    <row r="715" ht="18" customHeight="1" spans="1:14">
      <c r="A715" s="234"/>
      <c r="B715" s="235" t="s">
        <v>3382</v>
      </c>
      <c r="C715" s="232">
        <v>8</v>
      </c>
      <c r="D715" s="232">
        <v>8</v>
      </c>
      <c r="E715" s="232">
        <v>8</v>
      </c>
      <c r="F715" s="232"/>
      <c r="G715" s="232"/>
      <c r="H715" s="232"/>
      <c r="I715" s="232"/>
      <c r="J715" s="232"/>
      <c r="K715" s="232"/>
      <c r="L715" s="232"/>
      <c r="M715" s="232"/>
      <c r="N715" s="226" t="s">
        <v>530</v>
      </c>
    </row>
    <row r="716" ht="18" customHeight="1" spans="1:14">
      <c r="A716" s="234"/>
      <c r="B716" s="235" t="s">
        <v>3383</v>
      </c>
      <c r="C716" s="232">
        <v>2.5</v>
      </c>
      <c r="D716" s="232">
        <v>2.5</v>
      </c>
      <c r="E716" s="232">
        <v>2.5</v>
      </c>
      <c r="F716" s="232"/>
      <c r="G716" s="232"/>
      <c r="H716" s="232"/>
      <c r="I716" s="232"/>
      <c r="J716" s="232"/>
      <c r="K716" s="232"/>
      <c r="L716" s="232"/>
      <c r="M716" s="232"/>
      <c r="N716" s="226" t="s">
        <v>530</v>
      </c>
    </row>
    <row r="717" ht="18" customHeight="1" spans="1:14">
      <c r="A717" s="234"/>
      <c r="B717" s="235" t="s">
        <v>3384</v>
      </c>
      <c r="C717" s="232">
        <v>30</v>
      </c>
      <c r="D717" s="232">
        <v>30</v>
      </c>
      <c r="E717" s="232">
        <v>30</v>
      </c>
      <c r="F717" s="232"/>
      <c r="G717" s="232"/>
      <c r="H717" s="232"/>
      <c r="I717" s="232"/>
      <c r="J717" s="232"/>
      <c r="K717" s="232"/>
      <c r="L717" s="232"/>
      <c r="M717" s="232"/>
      <c r="N717" s="226" t="s">
        <v>530</v>
      </c>
    </row>
    <row r="718" ht="18" customHeight="1" spans="1:14">
      <c r="A718" s="234"/>
      <c r="B718" s="235" t="s">
        <v>3385</v>
      </c>
      <c r="C718" s="232">
        <v>18</v>
      </c>
      <c r="D718" s="232">
        <v>18</v>
      </c>
      <c r="E718" s="232">
        <v>18</v>
      </c>
      <c r="F718" s="232"/>
      <c r="G718" s="232"/>
      <c r="H718" s="232"/>
      <c r="I718" s="232"/>
      <c r="J718" s="232"/>
      <c r="K718" s="232"/>
      <c r="L718" s="232"/>
      <c r="M718" s="232"/>
      <c r="N718" s="226" t="s">
        <v>530</v>
      </c>
    </row>
    <row r="719" ht="18" customHeight="1" spans="1:14">
      <c r="A719" s="234"/>
      <c r="B719" s="235" t="s">
        <v>3386</v>
      </c>
      <c r="C719" s="232">
        <v>3</v>
      </c>
      <c r="D719" s="232">
        <v>3</v>
      </c>
      <c r="E719" s="232">
        <v>3</v>
      </c>
      <c r="F719" s="232"/>
      <c r="G719" s="232"/>
      <c r="H719" s="232"/>
      <c r="I719" s="232"/>
      <c r="J719" s="232"/>
      <c r="K719" s="232"/>
      <c r="L719" s="232"/>
      <c r="M719" s="232"/>
      <c r="N719" s="226" t="s">
        <v>530</v>
      </c>
    </row>
    <row r="720" s="208" customFormat="1" ht="18" customHeight="1" spans="1:14">
      <c r="A720" s="228" t="s">
        <v>2315</v>
      </c>
      <c r="B720" s="229" t="s">
        <v>736</v>
      </c>
      <c r="C720" s="225">
        <v>99</v>
      </c>
      <c r="D720" s="225">
        <v>99</v>
      </c>
      <c r="E720" s="225">
        <v>99</v>
      </c>
      <c r="F720" s="225"/>
      <c r="G720" s="225"/>
      <c r="H720" s="225"/>
      <c r="I720" s="225"/>
      <c r="J720" s="225"/>
      <c r="K720" s="225"/>
      <c r="L720" s="225"/>
      <c r="M720" s="225"/>
      <c r="N720" s="226" t="s">
        <v>530</v>
      </c>
    </row>
    <row r="721" ht="18" customHeight="1" spans="1:14">
      <c r="A721" s="234"/>
      <c r="B721" s="235" t="s">
        <v>3387</v>
      </c>
      <c r="C721" s="232">
        <v>7</v>
      </c>
      <c r="D721" s="232">
        <v>7</v>
      </c>
      <c r="E721" s="232">
        <v>7</v>
      </c>
      <c r="F721" s="232"/>
      <c r="G721" s="232"/>
      <c r="H721" s="232"/>
      <c r="I721" s="232"/>
      <c r="J721" s="232"/>
      <c r="K721" s="232"/>
      <c r="L721" s="232"/>
      <c r="M721" s="232"/>
      <c r="N721" s="226" t="s">
        <v>530</v>
      </c>
    </row>
    <row r="722" ht="18" customHeight="1" spans="1:14">
      <c r="A722" s="234"/>
      <c r="B722" s="235" t="s">
        <v>3388</v>
      </c>
      <c r="C722" s="232">
        <v>80</v>
      </c>
      <c r="D722" s="232">
        <v>80</v>
      </c>
      <c r="E722" s="232">
        <v>80</v>
      </c>
      <c r="F722" s="232"/>
      <c r="G722" s="232"/>
      <c r="H722" s="232"/>
      <c r="I722" s="232"/>
      <c r="J722" s="232"/>
      <c r="K722" s="232"/>
      <c r="L722" s="232"/>
      <c r="M722" s="232"/>
      <c r="N722" s="226" t="s">
        <v>530</v>
      </c>
    </row>
    <row r="723" ht="18" customHeight="1" spans="1:14">
      <c r="A723" s="234"/>
      <c r="B723" s="235" t="s">
        <v>3389</v>
      </c>
      <c r="C723" s="232">
        <v>12</v>
      </c>
      <c r="D723" s="232">
        <v>12</v>
      </c>
      <c r="E723" s="232">
        <v>12</v>
      </c>
      <c r="F723" s="232"/>
      <c r="G723" s="232"/>
      <c r="H723" s="232"/>
      <c r="I723" s="232"/>
      <c r="J723" s="232"/>
      <c r="K723" s="232"/>
      <c r="L723" s="232"/>
      <c r="M723" s="232"/>
      <c r="N723" s="226" t="s">
        <v>530</v>
      </c>
    </row>
    <row r="724" s="207" customFormat="1" ht="18" customHeight="1" spans="1:14">
      <c r="A724" s="228" t="s">
        <v>2324</v>
      </c>
      <c r="B724" s="229" t="s">
        <v>737</v>
      </c>
      <c r="C724" s="225">
        <v>50</v>
      </c>
      <c r="D724" s="225">
        <v>50</v>
      </c>
      <c r="E724" s="225"/>
      <c r="F724" s="225">
        <v>50</v>
      </c>
      <c r="G724" s="225"/>
      <c r="H724" s="225"/>
      <c r="I724" s="225"/>
      <c r="J724" s="225"/>
      <c r="K724" s="225"/>
      <c r="L724" s="225"/>
      <c r="M724" s="225"/>
      <c r="N724" s="226" t="s">
        <v>530</v>
      </c>
    </row>
    <row r="725" s="207" customFormat="1" ht="18" customHeight="1" spans="1:14">
      <c r="A725" s="234"/>
      <c r="B725" s="235" t="s">
        <v>3390</v>
      </c>
      <c r="C725" s="232">
        <v>50</v>
      </c>
      <c r="D725" s="232">
        <v>50</v>
      </c>
      <c r="E725" s="232"/>
      <c r="F725" s="232">
        <v>50</v>
      </c>
      <c r="G725" s="225"/>
      <c r="H725" s="225"/>
      <c r="I725" s="225"/>
      <c r="J725" s="225"/>
      <c r="K725" s="225"/>
      <c r="L725" s="225"/>
      <c r="M725" s="225"/>
      <c r="N725" s="226" t="s">
        <v>530</v>
      </c>
    </row>
    <row r="726" s="207" customFormat="1" ht="18" customHeight="1" spans="1:14">
      <c r="A726" s="228" t="s">
        <v>2325</v>
      </c>
      <c r="B726" s="229" t="s">
        <v>738</v>
      </c>
      <c r="C726" s="225">
        <v>17</v>
      </c>
      <c r="D726" s="225">
        <v>17</v>
      </c>
      <c r="E726" s="225">
        <v>17</v>
      </c>
      <c r="F726" s="225"/>
      <c r="G726" s="225"/>
      <c r="H726" s="225"/>
      <c r="I726" s="225"/>
      <c r="J726" s="225"/>
      <c r="K726" s="225"/>
      <c r="L726" s="225"/>
      <c r="M726" s="225"/>
      <c r="N726" s="226" t="s">
        <v>530</v>
      </c>
    </row>
    <row r="727" s="207" customFormat="1" ht="18" customHeight="1" spans="1:14">
      <c r="A727" s="234"/>
      <c r="B727" s="235" t="s">
        <v>3391</v>
      </c>
      <c r="C727" s="232">
        <v>7</v>
      </c>
      <c r="D727" s="232">
        <v>7</v>
      </c>
      <c r="E727" s="232">
        <v>7</v>
      </c>
      <c r="F727" s="225"/>
      <c r="G727" s="225"/>
      <c r="H727" s="225"/>
      <c r="I727" s="225"/>
      <c r="J727" s="225"/>
      <c r="K727" s="225"/>
      <c r="L727" s="225"/>
      <c r="M727" s="225"/>
      <c r="N727" s="226" t="s">
        <v>530</v>
      </c>
    </row>
    <row r="728" s="207" customFormat="1" ht="18" customHeight="1" spans="1:14">
      <c r="A728" s="234"/>
      <c r="B728" s="235" t="s">
        <v>3392</v>
      </c>
      <c r="C728" s="232">
        <v>10</v>
      </c>
      <c r="D728" s="232">
        <v>10</v>
      </c>
      <c r="E728" s="232">
        <v>10</v>
      </c>
      <c r="F728" s="225"/>
      <c r="G728" s="225"/>
      <c r="H728" s="225"/>
      <c r="I728" s="225"/>
      <c r="J728" s="225"/>
      <c r="K728" s="225"/>
      <c r="L728" s="225"/>
      <c r="M728" s="225"/>
      <c r="N728" s="226" t="s">
        <v>530</v>
      </c>
    </row>
    <row r="729" s="207" customFormat="1" ht="18" customHeight="1" spans="1:14">
      <c r="A729" s="234"/>
      <c r="B729" s="224" t="s">
        <v>739</v>
      </c>
      <c r="C729" s="225">
        <v>7195</v>
      </c>
      <c r="D729" s="225">
        <v>7195</v>
      </c>
      <c r="E729" s="225">
        <v>7195</v>
      </c>
      <c r="F729" s="225">
        <v>0</v>
      </c>
      <c r="G729" s="225"/>
      <c r="H729" s="225"/>
      <c r="I729" s="225"/>
      <c r="J729" s="225">
        <v>0</v>
      </c>
      <c r="K729" s="225">
        <v>0</v>
      </c>
      <c r="L729" s="225">
        <v>0</v>
      </c>
      <c r="M729" s="225"/>
      <c r="N729" s="226" t="s">
        <v>530</v>
      </c>
    </row>
    <row r="730" s="208" customFormat="1" ht="18" customHeight="1" spans="1:14">
      <c r="A730" s="228" t="s">
        <v>3393</v>
      </c>
      <c r="B730" s="229" t="s">
        <v>740</v>
      </c>
      <c r="C730" s="225">
        <v>195</v>
      </c>
      <c r="D730" s="225">
        <v>195</v>
      </c>
      <c r="E730" s="225">
        <v>195</v>
      </c>
      <c r="F730" s="225"/>
      <c r="G730" s="225"/>
      <c r="H730" s="225"/>
      <c r="I730" s="225"/>
      <c r="J730" s="225"/>
      <c r="K730" s="225"/>
      <c r="L730" s="225"/>
      <c r="M730" s="225"/>
      <c r="N730" s="226" t="s">
        <v>530</v>
      </c>
    </row>
    <row r="731" ht="18" customHeight="1" spans="1:14">
      <c r="A731" s="234"/>
      <c r="B731" s="235" t="s">
        <v>3394</v>
      </c>
      <c r="C731" s="232">
        <v>195</v>
      </c>
      <c r="D731" s="232">
        <v>195</v>
      </c>
      <c r="E731" s="232">
        <v>195</v>
      </c>
      <c r="F731" s="232"/>
      <c r="G731" s="232"/>
      <c r="H731" s="232"/>
      <c r="I731" s="232"/>
      <c r="J731" s="232"/>
      <c r="K731" s="232"/>
      <c r="L731" s="232"/>
      <c r="M731" s="232"/>
      <c r="N731" s="226" t="s">
        <v>530</v>
      </c>
    </row>
    <row r="732" s="208" customFormat="1" ht="18" customHeight="1" spans="1:14">
      <c r="A732" s="228" t="s">
        <v>3395</v>
      </c>
      <c r="B732" s="229" t="s">
        <v>3396</v>
      </c>
      <c r="C732" s="225">
        <v>7000</v>
      </c>
      <c r="D732" s="225">
        <v>7000</v>
      </c>
      <c r="E732" s="225">
        <v>7000</v>
      </c>
      <c r="F732" s="225"/>
      <c r="G732" s="225"/>
      <c r="H732" s="225"/>
      <c r="I732" s="225"/>
      <c r="J732" s="225"/>
      <c r="K732" s="225"/>
      <c r="L732" s="225"/>
      <c r="M732" s="225"/>
      <c r="N732" s="226" t="s">
        <v>530</v>
      </c>
    </row>
    <row r="733" ht="18" customHeight="1" spans="1:14">
      <c r="A733" s="234"/>
      <c r="B733" s="235" t="s">
        <v>3397</v>
      </c>
      <c r="C733" s="232">
        <v>1014</v>
      </c>
      <c r="D733" s="232">
        <v>1014</v>
      </c>
      <c r="E733" s="232">
        <v>1014</v>
      </c>
      <c r="F733" s="232"/>
      <c r="G733" s="232"/>
      <c r="H733" s="232"/>
      <c r="I733" s="232"/>
      <c r="J733" s="232"/>
      <c r="K733" s="232"/>
      <c r="L733" s="232"/>
      <c r="M733" s="232"/>
      <c r="N733" s="226" t="s">
        <v>530</v>
      </c>
    </row>
    <row r="734" ht="18" customHeight="1" spans="1:14">
      <c r="A734" s="234"/>
      <c r="B734" s="235" t="s">
        <v>3398</v>
      </c>
      <c r="C734" s="232">
        <v>1200</v>
      </c>
      <c r="D734" s="232">
        <v>1200</v>
      </c>
      <c r="E734" s="232">
        <v>1200</v>
      </c>
      <c r="F734" s="232"/>
      <c r="G734" s="232"/>
      <c r="H734" s="232"/>
      <c r="I734" s="232"/>
      <c r="J734" s="232"/>
      <c r="K734" s="232"/>
      <c r="L734" s="232"/>
      <c r="M734" s="232"/>
      <c r="N734" s="226" t="s">
        <v>530</v>
      </c>
    </row>
    <row r="735" ht="18" customHeight="1" spans="1:14">
      <c r="A735" s="234"/>
      <c r="B735" s="235" t="s">
        <v>3399</v>
      </c>
      <c r="C735" s="232">
        <v>531</v>
      </c>
      <c r="D735" s="232">
        <v>531</v>
      </c>
      <c r="E735" s="232">
        <v>531</v>
      </c>
      <c r="F735" s="232"/>
      <c r="G735" s="232"/>
      <c r="H735" s="232"/>
      <c r="I735" s="232"/>
      <c r="J735" s="232"/>
      <c r="K735" s="232"/>
      <c r="L735" s="232"/>
      <c r="M735" s="232"/>
      <c r="N735" s="226" t="s">
        <v>530</v>
      </c>
    </row>
    <row r="736" ht="18" customHeight="1" spans="1:14">
      <c r="A736" s="234"/>
      <c r="B736" s="235" t="s">
        <v>3400</v>
      </c>
      <c r="C736" s="232">
        <v>1440</v>
      </c>
      <c r="D736" s="232">
        <v>1440</v>
      </c>
      <c r="E736" s="232">
        <v>1440</v>
      </c>
      <c r="F736" s="232"/>
      <c r="G736" s="232"/>
      <c r="H736" s="232"/>
      <c r="I736" s="232"/>
      <c r="J736" s="232"/>
      <c r="K736" s="232"/>
      <c r="L736" s="232"/>
      <c r="M736" s="232"/>
      <c r="N736" s="226" t="s">
        <v>530</v>
      </c>
    </row>
    <row r="737" ht="18" customHeight="1" spans="1:14">
      <c r="A737" s="234"/>
      <c r="B737" s="235" t="s">
        <v>3401</v>
      </c>
      <c r="C737" s="232">
        <v>2815</v>
      </c>
      <c r="D737" s="232">
        <v>2815</v>
      </c>
      <c r="E737" s="232">
        <v>2815</v>
      </c>
      <c r="F737" s="232"/>
      <c r="G737" s="232"/>
      <c r="H737" s="232"/>
      <c r="I737" s="232"/>
      <c r="J737" s="232"/>
      <c r="K737" s="232"/>
      <c r="L737" s="232"/>
      <c r="M737" s="232"/>
      <c r="N737" s="226" t="s">
        <v>530</v>
      </c>
    </row>
    <row r="738" s="207" customFormat="1" ht="18" customHeight="1" spans="1:14">
      <c r="A738" s="234"/>
      <c r="B738" s="224" t="s">
        <v>742</v>
      </c>
      <c r="C738" s="225">
        <v>128124.1656</v>
      </c>
      <c r="D738" s="225">
        <v>128124.1656</v>
      </c>
      <c r="E738" s="225">
        <v>84425.1656</v>
      </c>
      <c r="F738" s="225">
        <v>43699</v>
      </c>
      <c r="G738" s="238"/>
      <c r="H738" s="238"/>
      <c r="I738" s="238"/>
      <c r="J738" s="238"/>
      <c r="K738" s="238"/>
      <c r="L738" s="238"/>
      <c r="M738" s="238"/>
      <c r="N738" s="226" t="s">
        <v>530</v>
      </c>
    </row>
    <row r="739" ht="18" hidden="1" customHeight="1" spans="1:14">
      <c r="A739" s="234"/>
      <c r="B739" s="239" t="s">
        <v>743</v>
      </c>
      <c r="C739" s="240">
        <v>620.016</v>
      </c>
      <c r="D739" s="240">
        <v>620.016</v>
      </c>
      <c r="E739" s="240">
        <v>620.016</v>
      </c>
      <c r="F739" s="240"/>
      <c r="G739" s="240"/>
      <c r="H739" s="240"/>
      <c r="I739" s="240"/>
      <c r="J739" s="240"/>
      <c r="K739" s="240"/>
      <c r="L739" s="240"/>
      <c r="M739" s="240"/>
      <c r="N739" s="226"/>
    </row>
    <row r="740" ht="18" hidden="1" customHeight="1" spans="1:14">
      <c r="A740" s="241" t="s">
        <v>2326</v>
      </c>
      <c r="B740" s="229" t="s">
        <v>744</v>
      </c>
      <c r="C740" s="240">
        <v>598.316</v>
      </c>
      <c r="D740" s="240">
        <v>598.316</v>
      </c>
      <c r="E740" s="240">
        <v>598.316</v>
      </c>
      <c r="F740" s="240"/>
      <c r="G740" s="240"/>
      <c r="H740" s="240"/>
      <c r="I740" s="240"/>
      <c r="J740" s="240"/>
      <c r="K740" s="240"/>
      <c r="L740" s="240"/>
      <c r="M740" s="240"/>
      <c r="N740" s="226"/>
    </row>
    <row r="741" ht="18" hidden="1" customHeight="1" spans="1:14">
      <c r="A741" s="234"/>
      <c r="B741" s="235" t="s">
        <v>3402</v>
      </c>
      <c r="C741" s="242">
        <v>5</v>
      </c>
      <c r="D741" s="242">
        <v>5</v>
      </c>
      <c r="E741" s="242">
        <v>5</v>
      </c>
      <c r="F741" s="242"/>
      <c r="G741" s="242"/>
      <c r="H741" s="242"/>
      <c r="I741" s="242"/>
      <c r="J741" s="242"/>
      <c r="K741" s="242"/>
      <c r="L741" s="242"/>
      <c r="M741" s="242"/>
      <c r="N741" s="226"/>
    </row>
    <row r="742" ht="18" hidden="1" customHeight="1" spans="1:14">
      <c r="A742" s="234"/>
      <c r="B742" s="235" t="s">
        <v>3403</v>
      </c>
      <c r="C742" s="242">
        <v>367.68</v>
      </c>
      <c r="D742" s="242">
        <v>367.68</v>
      </c>
      <c r="E742" s="242">
        <v>367.68</v>
      </c>
      <c r="F742" s="242"/>
      <c r="G742" s="242"/>
      <c r="H742" s="242"/>
      <c r="I742" s="242"/>
      <c r="J742" s="242"/>
      <c r="K742" s="242"/>
      <c r="L742" s="242"/>
      <c r="M742" s="242"/>
      <c r="N742" s="226"/>
    </row>
    <row r="743" ht="18" hidden="1" customHeight="1" spans="1:14">
      <c r="A743" s="234"/>
      <c r="B743" s="235" t="s">
        <v>3404</v>
      </c>
      <c r="C743" s="242">
        <v>144.71</v>
      </c>
      <c r="D743" s="242">
        <v>144.71</v>
      </c>
      <c r="E743" s="242">
        <v>144.71</v>
      </c>
      <c r="F743" s="242"/>
      <c r="G743" s="242"/>
      <c r="H743" s="242"/>
      <c r="I743" s="242"/>
      <c r="J743" s="242"/>
      <c r="K743" s="242"/>
      <c r="L743" s="242"/>
      <c r="M743" s="242"/>
      <c r="N743" s="226"/>
    </row>
    <row r="744" ht="18" hidden="1" customHeight="1" spans="1:14">
      <c r="A744" s="234"/>
      <c r="B744" s="235" t="s">
        <v>3405</v>
      </c>
      <c r="C744" s="242">
        <v>3.5</v>
      </c>
      <c r="D744" s="242">
        <v>3.5</v>
      </c>
      <c r="E744" s="242">
        <v>3.5</v>
      </c>
      <c r="F744" s="242"/>
      <c r="G744" s="242"/>
      <c r="H744" s="242"/>
      <c r="I744" s="242"/>
      <c r="J744" s="242"/>
      <c r="K744" s="242"/>
      <c r="L744" s="242"/>
      <c r="M744" s="242"/>
      <c r="N744" s="226"/>
    </row>
    <row r="745" ht="18" hidden="1" customHeight="1" spans="1:14">
      <c r="A745" s="234"/>
      <c r="B745" s="235" t="s">
        <v>3406</v>
      </c>
      <c r="C745" s="242">
        <v>0.336</v>
      </c>
      <c r="D745" s="242">
        <v>0.336</v>
      </c>
      <c r="E745" s="242">
        <v>0.336</v>
      </c>
      <c r="F745" s="242"/>
      <c r="G745" s="242"/>
      <c r="H745" s="242"/>
      <c r="I745" s="242"/>
      <c r="J745" s="242"/>
      <c r="K745" s="242"/>
      <c r="L745" s="242"/>
      <c r="M745" s="242"/>
      <c r="N745" s="226"/>
    </row>
    <row r="746" ht="18" hidden="1" customHeight="1" spans="1:14">
      <c r="A746" s="234"/>
      <c r="B746" s="235" t="s">
        <v>3407</v>
      </c>
      <c r="C746" s="242">
        <v>51.41</v>
      </c>
      <c r="D746" s="242">
        <v>51.41</v>
      </c>
      <c r="E746" s="242">
        <v>51.41</v>
      </c>
      <c r="F746" s="242"/>
      <c r="G746" s="242"/>
      <c r="H746" s="242"/>
      <c r="I746" s="242"/>
      <c r="J746" s="242"/>
      <c r="K746" s="242"/>
      <c r="L746" s="242"/>
      <c r="M746" s="242"/>
      <c r="N746" s="226"/>
    </row>
    <row r="747" ht="18" hidden="1" customHeight="1" spans="1:14">
      <c r="A747" s="234"/>
      <c r="B747" s="235" t="s">
        <v>3408</v>
      </c>
      <c r="C747" s="242">
        <v>19.2</v>
      </c>
      <c r="D747" s="242">
        <v>19.2</v>
      </c>
      <c r="E747" s="242">
        <v>19.2</v>
      </c>
      <c r="F747" s="242"/>
      <c r="G747" s="242"/>
      <c r="H747" s="242"/>
      <c r="I747" s="242"/>
      <c r="J747" s="242"/>
      <c r="K747" s="242"/>
      <c r="L747" s="242"/>
      <c r="M747" s="242"/>
      <c r="N747" s="226"/>
    </row>
    <row r="748" ht="18" hidden="1" customHeight="1" spans="1:14">
      <c r="A748" s="234"/>
      <c r="B748" s="235" t="s">
        <v>3409</v>
      </c>
      <c r="C748" s="242">
        <v>6.48</v>
      </c>
      <c r="D748" s="242">
        <v>6.48</v>
      </c>
      <c r="E748" s="242">
        <v>6.48</v>
      </c>
      <c r="F748" s="242"/>
      <c r="G748" s="242"/>
      <c r="H748" s="242"/>
      <c r="I748" s="242"/>
      <c r="J748" s="242"/>
      <c r="K748" s="242"/>
      <c r="L748" s="242"/>
      <c r="M748" s="242"/>
      <c r="N748" s="226"/>
    </row>
    <row r="749" ht="18" hidden="1" customHeight="1" spans="1:14">
      <c r="A749" s="241" t="s">
        <v>2335</v>
      </c>
      <c r="B749" s="229" t="s">
        <v>745</v>
      </c>
      <c r="C749" s="240">
        <v>21.7</v>
      </c>
      <c r="D749" s="240">
        <v>21.7</v>
      </c>
      <c r="E749" s="240">
        <v>21.7</v>
      </c>
      <c r="F749" s="240"/>
      <c r="G749" s="240"/>
      <c r="H749" s="240"/>
      <c r="I749" s="240"/>
      <c r="J749" s="240"/>
      <c r="K749" s="240"/>
      <c r="L749" s="240"/>
      <c r="M749" s="240"/>
      <c r="N749" s="226"/>
    </row>
    <row r="750" ht="18" hidden="1" customHeight="1" spans="1:14">
      <c r="A750" s="234"/>
      <c r="B750" s="235" t="s">
        <v>3410</v>
      </c>
      <c r="C750" s="242">
        <v>8</v>
      </c>
      <c r="D750" s="242">
        <v>8</v>
      </c>
      <c r="E750" s="242">
        <v>8</v>
      </c>
      <c r="F750" s="242"/>
      <c r="G750" s="242"/>
      <c r="H750" s="242"/>
      <c r="I750" s="242"/>
      <c r="J750" s="242"/>
      <c r="K750" s="242"/>
      <c r="L750" s="242"/>
      <c r="M750" s="242"/>
      <c r="N750" s="226"/>
    </row>
    <row r="751" ht="18" hidden="1" customHeight="1" spans="1:14">
      <c r="A751" s="234"/>
      <c r="B751" s="235" t="s">
        <v>3411</v>
      </c>
      <c r="C751" s="242">
        <v>13.7</v>
      </c>
      <c r="D751" s="242">
        <v>13.7</v>
      </c>
      <c r="E751" s="242">
        <v>13.7</v>
      </c>
      <c r="F751" s="242"/>
      <c r="G751" s="242"/>
      <c r="H751" s="242"/>
      <c r="I751" s="242"/>
      <c r="J751" s="242"/>
      <c r="K751" s="242"/>
      <c r="L751" s="242"/>
      <c r="M751" s="242"/>
      <c r="N751" s="226"/>
    </row>
    <row r="752" ht="18" hidden="1" customHeight="1" spans="1:14">
      <c r="A752" s="234"/>
      <c r="B752" s="239" t="s">
        <v>749</v>
      </c>
      <c r="C752" s="240">
        <v>17308.33</v>
      </c>
      <c r="D752" s="240">
        <v>17308.33</v>
      </c>
      <c r="E752" s="240">
        <v>7408.33</v>
      </c>
      <c r="F752" s="240">
        <v>9900</v>
      </c>
      <c r="G752" s="242"/>
      <c r="H752" s="242"/>
      <c r="I752" s="242"/>
      <c r="J752" s="242"/>
      <c r="K752" s="242"/>
      <c r="L752" s="242"/>
      <c r="M752" s="242"/>
      <c r="N752" s="226"/>
    </row>
    <row r="753" ht="18" hidden="1" customHeight="1" spans="1:14">
      <c r="A753" s="241" t="s">
        <v>2363</v>
      </c>
      <c r="B753" s="229" t="s">
        <v>750</v>
      </c>
      <c r="C753" s="240">
        <v>17285.33</v>
      </c>
      <c r="D753" s="240">
        <v>17285.33</v>
      </c>
      <c r="E753" s="240">
        <v>7385.33</v>
      </c>
      <c r="F753" s="240">
        <v>9900</v>
      </c>
      <c r="G753" s="240"/>
      <c r="H753" s="240"/>
      <c r="I753" s="240"/>
      <c r="J753" s="240"/>
      <c r="K753" s="240"/>
      <c r="L753" s="240"/>
      <c r="M753" s="240"/>
      <c r="N753" s="226"/>
    </row>
    <row r="754" ht="18" hidden="1" customHeight="1" spans="1:14">
      <c r="A754" s="234"/>
      <c r="B754" s="235" t="s">
        <v>3412</v>
      </c>
      <c r="C754" s="242">
        <v>700</v>
      </c>
      <c r="D754" s="242">
        <v>700</v>
      </c>
      <c r="E754" s="242"/>
      <c r="F754" s="242">
        <v>700</v>
      </c>
      <c r="G754" s="242"/>
      <c r="H754" s="242"/>
      <c r="I754" s="242"/>
      <c r="J754" s="242"/>
      <c r="K754" s="242"/>
      <c r="L754" s="242"/>
      <c r="M754" s="242"/>
      <c r="N754" s="226"/>
    </row>
    <row r="755" ht="18" hidden="1" customHeight="1" spans="1:14">
      <c r="A755" s="234"/>
      <c r="B755" s="235" t="s">
        <v>3413</v>
      </c>
      <c r="C755" s="242">
        <v>7</v>
      </c>
      <c r="D755" s="242">
        <v>7</v>
      </c>
      <c r="E755" s="242">
        <v>7</v>
      </c>
      <c r="F755" s="242"/>
      <c r="G755" s="242"/>
      <c r="H755" s="242"/>
      <c r="I755" s="242"/>
      <c r="J755" s="242"/>
      <c r="K755" s="242"/>
      <c r="L755" s="242"/>
      <c r="M755" s="242"/>
      <c r="N755" s="226"/>
    </row>
    <row r="756" ht="18" hidden="1" customHeight="1" spans="1:14">
      <c r="A756" s="234"/>
      <c r="B756" s="235" t="s">
        <v>3404</v>
      </c>
      <c r="C756" s="242">
        <v>143.62</v>
      </c>
      <c r="D756" s="242">
        <v>143.62</v>
      </c>
      <c r="E756" s="242">
        <v>143.62</v>
      </c>
      <c r="F756" s="242"/>
      <c r="G756" s="242"/>
      <c r="H756" s="242"/>
      <c r="I756" s="242"/>
      <c r="J756" s="242"/>
      <c r="K756" s="242"/>
      <c r="L756" s="242"/>
      <c r="M756" s="242"/>
      <c r="N756" s="226"/>
    </row>
    <row r="757" ht="18" hidden="1" customHeight="1" spans="1:14">
      <c r="A757" s="234"/>
      <c r="B757" s="235" t="s">
        <v>3414</v>
      </c>
      <c r="C757" s="242">
        <v>50</v>
      </c>
      <c r="D757" s="242">
        <v>50</v>
      </c>
      <c r="E757" s="242">
        <v>50</v>
      </c>
      <c r="F757" s="242"/>
      <c r="G757" s="242"/>
      <c r="H757" s="242"/>
      <c r="I757" s="242"/>
      <c r="J757" s="242"/>
      <c r="K757" s="242"/>
      <c r="L757" s="242"/>
      <c r="M757" s="242"/>
      <c r="N757" s="226"/>
    </row>
    <row r="758" ht="18" hidden="1" customHeight="1" spans="1:14">
      <c r="A758" s="234"/>
      <c r="B758" s="235" t="s">
        <v>3415</v>
      </c>
      <c r="C758" s="242">
        <v>80.93</v>
      </c>
      <c r="D758" s="242">
        <v>80.93</v>
      </c>
      <c r="E758" s="242">
        <v>80.93</v>
      </c>
      <c r="F758" s="242"/>
      <c r="G758" s="242"/>
      <c r="H758" s="242"/>
      <c r="I758" s="242"/>
      <c r="J758" s="242"/>
      <c r="K758" s="242"/>
      <c r="L758" s="242"/>
      <c r="M758" s="242"/>
      <c r="N758" s="226"/>
    </row>
    <row r="759" ht="18" hidden="1" customHeight="1" spans="1:14">
      <c r="A759" s="234"/>
      <c r="B759" s="235" t="s">
        <v>3416</v>
      </c>
      <c r="C759" s="242">
        <v>200</v>
      </c>
      <c r="D759" s="242">
        <v>200</v>
      </c>
      <c r="E759" s="242"/>
      <c r="F759" s="242">
        <v>200</v>
      </c>
      <c r="G759" s="242"/>
      <c r="H759" s="242"/>
      <c r="I759" s="242"/>
      <c r="J759" s="242"/>
      <c r="K759" s="242"/>
      <c r="L759" s="242"/>
      <c r="M759" s="242"/>
      <c r="N759" s="226"/>
    </row>
    <row r="760" ht="18" hidden="1" customHeight="1" spans="1:14">
      <c r="A760" s="234"/>
      <c r="B760" s="235" t="s">
        <v>3417</v>
      </c>
      <c r="C760" s="242">
        <v>200</v>
      </c>
      <c r="D760" s="242">
        <v>200</v>
      </c>
      <c r="E760" s="242">
        <v>200</v>
      </c>
      <c r="F760" s="242"/>
      <c r="G760" s="242"/>
      <c r="H760" s="242"/>
      <c r="I760" s="242"/>
      <c r="J760" s="242"/>
      <c r="K760" s="242"/>
      <c r="L760" s="242"/>
      <c r="M760" s="242"/>
      <c r="N760" s="226"/>
    </row>
    <row r="761" ht="18" hidden="1" customHeight="1" spans="1:14">
      <c r="A761" s="234"/>
      <c r="B761" s="235" t="s">
        <v>3418</v>
      </c>
      <c r="C761" s="242">
        <v>7</v>
      </c>
      <c r="D761" s="242">
        <v>7</v>
      </c>
      <c r="E761" s="242">
        <v>7</v>
      </c>
      <c r="F761" s="242"/>
      <c r="G761" s="242"/>
      <c r="H761" s="242"/>
      <c r="I761" s="242"/>
      <c r="J761" s="242"/>
      <c r="K761" s="242"/>
      <c r="L761" s="242"/>
      <c r="M761" s="242"/>
      <c r="N761" s="226"/>
    </row>
    <row r="762" ht="18" hidden="1" customHeight="1" spans="1:14">
      <c r="A762" s="234"/>
      <c r="B762" s="235" t="s">
        <v>3419</v>
      </c>
      <c r="C762" s="242">
        <v>20</v>
      </c>
      <c r="D762" s="242">
        <v>20</v>
      </c>
      <c r="E762" s="242">
        <v>20</v>
      </c>
      <c r="F762" s="242"/>
      <c r="G762" s="242"/>
      <c r="H762" s="242"/>
      <c r="I762" s="242"/>
      <c r="J762" s="242"/>
      <c r="K762" s="242"/>
      <c r="L762" s="242"/>
      <c r="M762" s="242"/>
      <c r="N762" s="226"/>
    </row>
    <row r="763" ht="18" hidden="1" customHeight="1" spans="1:14">
      <c r="A763" s="234"/>
      <c r="B763" s="235" t="s">
        <v>3420</v>
      </c>
      <c r="C763" s="242">
        <v>40</v>
      </c>
      <c r="D763" s="242">
        <v>40</v>
      </c>
      <c r="E763" s="242">
        <v>40</v>
      </c>
      <c r="F763" s="242"/>
      <c r="G763" s="242"/>
      <c r="H763" s="242"/>
      <c r="I763" s="242"/>
      <c r="J763" s="242"/>
      <c r="K763" s="242"/>
      <c r="L763" s="242"/>
      <c r="M763" s="242"/>
      <c r="N763" s="226"/>
    </row>
    <row r="764" ht="18" hidden="1" customHeight="1" spans="1:14">
      <c r="A764" s="234"/>
      <c r="B764" s="235" t="s">
        <v>3421</v>
      </c>
      <c r="C764" s="242">
        <v>7800</v>
      </c>
      <c r="D764" s="242">
        <v>7800</v>
      </c>
      <c r="E764" s="242"/>
      <c r="F764" s="242">
        <v>7800</v>
      </c>
      <c r="G764" s="242"/>
      <c r="H764" s="242"/>
      <c r="I764" s="242"/>
      <c r="J764" s="242"/>
      <c r="K764" s="242"/>
      <c r="L764" s="242"/>
      <c r="M764" s="242"/>
      <c r="N764" s="226"/>
    </row>
    <row r="765" ht="18" hidden="1" customHeight="1" spans="1:14">
      <c r="A765" s="234"/>
      <c r="B765" s="235" t="s">
        <v>3405</v>
      </c>
      <c r="C765" s="242">
        <v>3.5</v>
      </c>
      <c r="D765" s="242">
        <v>3.5</v>
      </c>
      <c r="E765" s="242">
        <v>3.5</v>
      </c>
      <c r="F765" s="242"/>
      <c r="G765" s="242"/>
      <c r="H765" s="242"/>
      <c r="I765" s="242"/>
      <c r="J765" s="242"/>
      <c r="K765" s="242"/>
      <c r="L765" s="242"/>
      <c r="M765" s="242"/>
      <c r="N765" s="226"/>
    </row>
    <row r="766" ht="18" hidden="1" customHeight="1" spans="1:14">
      <c r="A766" s="234"/>
      <c r="B766" s="235" t="s">
        <v>3422</v>
      </c>
      <c r="C766" s="242">
        <v>1500</v>
      </c>
      <c r="D766" s="242">
        <v>1500</v>
      </c>
      <c r="E766" s="242">
        <v>1500</v>
      </c>
      <c r="F766" s="242"/>
      <c r="G766" s="242"/>
      <c r="H766" s="242"/>
      <c r="I766" s="242"/>
      <c r="J766" s="242"/>
      <c r="K766" s="242"/>
      <c r="L766" s="242"/>
      <c r="M766" s="242"/>
      <c r="N766" s="226"/>
    </row>
    <row r="767" ht="18" hidden="1" customHeight="1" spans="1:14">
      <c r="A767" s="234"/>
      <c r="B767" s="235" t="s">
        <v>3402</v>
      </c>
      <c r="C767" s="242">
        <v>5</v>
      </c>
      <c r="D767" s="242">
        <v>5</v>
      </c>
      <c r="E767" s="242">
        <v>5</v>
      </c>
      <c r="F767" s="242"/>
      <c r="G767" s="242"/>
      <c r="H767" s="242"/>
      <c r="I767" s="242"/>
      <c r="J767" s="242"/>
      <c r="K767" s="242"/>
      <c r="L767" s="242"/>
      <c r="M767" s="242"/>
      <c r="N767" s="226"/>
    </row>
    <row r="768" ht="18" hidden="1" customHeight="1" spans="1:14">
      <c r="A768" s="234"/>
      <c r="B768" s="235" t="s">
        <v>3408</v>
      </c>
      <c r="C768" s="242">
        <v>20.4</v>
      </c>
      <c r="D768" s="242">
        <v>20.4</v>
      </c>
      <c r="E768" s="242">
        <v>20.4</v>
      </c>
      <c r="F768" s="242"/>
      <c r="G768" s="242"/>
      <c r="H768" s="242"/>
      <c r="I768" s="242"/>
      <c r="J768" s="242"/>
      <c r="K768" s="242"/>
      <c r="L768" s="242"/>
      <c r="M768" s="242"/>
      <c r="N768" s="226"/>
    </row>
    <row r="769" ht="18" hidden="1" customHeight="1" spans="1:14">
      <c r="A769" s="234"/>
      <c r="B769" s="235" t="s">
        <v>3423</v>
      </c>
      <c r="C769" s="242">
        <v>15</v>
      </c>
      <c r="D769" s="242">
        <v>15</v>
      </c>
      <c r="E769" s="242">
        <v>15</v>
      </c>
      <c r="F769" s="242"/>
      <c r="G769" s="242"/>
      <c r="H769" s="242"/>
      <c r="I769" s="242"/>
      <c r="J769" s="242"/>
      <c r="K769" s="242"/>
      <c r="L769" s="242"/>
      <c r="M769" s="242"/>
      <c r="N769" s="226"/>
    </row>
    <row r="770" ht="18" hidden="1" customHeight="1" spans="1:14">
      <c r="A770" s="234"/>
      <c r="B770" s="235" t="s">
        <v>3424</v>
      </c>
      <c r="C770" s="242">
        <v>4200</v>
      </c>
      <c r="D770" s="242">
        <v>4200</v>
      </c>
      <c r="E770" s="242">
        <v>4200</v>
      </c>
      <c r="F770" s="242"/>
      <c r="G770" s="242"/>
      <c r="H770" s="242"/>
      <c r="I770" s="242"/>
      <c r="J770" s="242"/>
      <c r="K770" s="242"/>
      <c r="L770" s="242"/>
      <c r="M770" s="242"/>
      <c r="N770" s="226"/>
    </row>
    <row r="771" ht="18" hidden="1" customHeight="1" spans="1:14">
      <c r="A771" s="234"/>
      <c r="B771" s="235" t="s">
        <v>3425</v>
      </c>
      <c r="C771" s="242">
        <v>1.22</v>
      </c>
      <c r="D771" s="242">
        <v>1.22</v>
      </c>
      <c r="E771" s="242">
        <v>1.22</v>
      </c>
      <c r="F771" s="242"/>
      <c r="G771" s="242"/>
      <c r="H771" s="242"/>
      <c r="I771" s="242"/>
      <c r="J771" s="242"/>
      <c r="K771" s="242"/>
      <c r="L771" s="242"/>
      <c r="M771" s="242"/>
      <c r="N771" s="226"/>
    </row>
    <row r="772" ht="18" hidden="1" customHeight="1" spans="1:14">
      <c r="A772" s="234"/>
      <c r="B772" s="235" t="s">
        <v>3426</v>
      </c>
      <c r="C772" s="242">
        <v>300</v>
      </c>
      <c r="D772" s="242">
        <v>300</v>
      </c>
      <c r="E772" s="242">
        <v>300</v>
      </c>
      <c r="F772" s="242"/>
      <c r="G772" s="242"/>
      <c r="H772" s="242"/>
      <c r="I772" s="242"/>
      <c r="J772" s="242"/>
      <c r="K772" s="242"/>
      <c r="L772" s="242"/>
      <c r="M772" s="242"/>
      <c r="N772" s="226"/>
    </row>
    <row r="773" ht="18" hidden="1" customHeight="1" spans="1:14">
      <c r="A773" s="234"/>
      <c r="B773" s="235" t="s">
        <v>3427</v>
      </c>
      <c r="C773" s="242">
        <v>350</v>
      </c>
      <c r="D773" s="242">
        <v>350</v>
      </c>
      <c r="E773" s="242">
        <v>350</v>
      </c>
      <c r="F773" s="242"/>
      <c r="G773" s="242"/>
      <c r="H773" s="242"/>
      <c r="I773" s="242"/>
      <c r="J773" s="242"/>
      <c r="K773" s="242"/>
      <c r="L773" s="242"/>
      <c r="M773" s="242"/>
      <c r="N773" s="226"/>
    </row>
    <row r="774" ht="18" hidden="1" customHeight="1" spans="1:14">
      <c r="A774" s="234"/>
      <c r="B774" s="235" t="s">
        <v>3428</v>
      </c>
      <c r="C774" s="242">
        <v>14</v>
      </c>
      <c r="D774" s="242">
        <v>14</v>
      </c>
      <c r="E774" s="242">
        <v>14</v>
      </c>
      <c r="F774" s="242"/>
      <c r="G774" s="242"/>
      <c r="H774" s="242"/>
      <c r="I774" s="242"/>
      <c r="J774" s="242"/>
      <c r="K774" s="242"/>
      <c r="L774" s="242"/>
      <c r="M774" s="242"/>
      <c r="N774" s="226"/>
    </row>
    <row r="775" ht="18" hidden="1" customHeight="1" spans="1:14">
      <c r="A775" s="234"/>
      <c r="B775" s="235" t="s">
        <v>3429</v>
      </c>
      <c r="C775" s="242">
        <v>800</v>
      </c>
      <c r="D775" s="242">
        <v>800</v>
      </c>
      <c r="E775" s="242"/>
      <c r="F775" s="242">
        <v>800</v>
      </c>
      <c r="G775" s="242"/>
      <c r="H775" s="242"/>
      <c r="I775" s="242"/>
      <c r="J775" s="242"/>
      <c r="K775" s="242"/>
      <c r="L775" s="242"/>
      <c r="M775" s="242"/>
      <c r="N775" s="226"/>
    </row>
    <row r="776" ht="18" hidden="1" customHeight="1" spans="1:14">
      <c r="A776" s="234"/>
      <c r="B776" s="235" t="s">
        <v>3430</v>
      </c>
      <c r="C776" s="242">
        <v>120</v>
      </c>
      <c r="D776" s="242">
        <v>120</v>
      </c>
      <c r="E776" s="242">
        <v>120</v>
      </c>
      <c r="F776" s="242"/>
      <c r="G776" s="242"/>
      <c r="H776" s="242"/>
      <c r="I776" s="242"/>
      <c r="J776" s="242"/>
      <c r="K776" s="242"/>
      <c r="L776" s="242"/>
      <c r="M776" s="242"/>
      <c r="N776" s="226"/>
    </row>
    <row r="777" ht="18" hidden="1" customHeight="1" spans="1:14">
      <c r="A777" s="234"/>
      <c r="B777" s="235" t="s">
        <v>3431</v>
      </c>
      <c r="C777" s="242">
        <v>6.12</v>
      </c>
      <c r="D777" s="242">
        <v>6.12</v>
      </c>
      <c r="E777" s="242">
        <v>6.12</v>
      </c>
      <c r="F777" s="242"/>
      <c r="G777" s="242"/>
      <c r="H777" s="242"/>
      <c r="I777" s="242"/>
      <c r="J777" s="242"/>
      <c r="K777" s="242"/>
      <c r="L777" s="242"/>
      <c r="M777" s="242"/>
      <c r="N777" s="226"/>
    </row>
    <row r="778" ht="18" hidden="1" customHeight="1" spans="1:14">
      <c r="A778" s="234"/>
      <c r="B778" s="235" t="s">
        <v>3432</v>
      </c>
      <c r="C778" s="242">
        <v>400</v>
      </c>
      <c r="D778" s="242">
        <v>400</v>
      </c>
      <c r="E778" s="242"/>
      <c r="F778" s="242">
        <v>400</v>
      </c>
      <c r="G778" s="242"/>
      <c r="H778" s="242"/>
      <c r="I778" s="242"/>
      <c r="J778" s="242"/>
      <c r="K778" s="242"/>
      <c r="L778" s="242"/>
      <c r="M778" s="242"/>
      <c r="N778" s="226"/>
    </row>
    <row r="779" ht="18" hidden="1" customHeight="1" spans="1:14">
      <c r="A779" s="234"/>
      <c r="B779" s="235" t="s">
        <v>3407</v>
      </c>
      <c r="C779" s="242">
        <v>61.54</v>
      </c>
      <c r="D779" s="242">
        <v>61.54</v>
      </c>
      <c r="E779" s="242">
        <v>61.54</v>
      </c>
      <c r="F779" s="242"/>
      <c r="G779" s="242"/>
      <c r="H779" s="242"/>
      <c r="I779" s="242"/>
      <c r="J779" s="242"/>
      <c r="K779" s="242"/>
      <c r="L779" s="242"/>
      <c r="M779" s="242"/>
      <c r="N779" s="226"/>
    </row>
    <row r="780" ht="18" hidden="1" customHeight="1" spans="1:14">
      <c r="A780" s="234"/>
      <c r="B780" s="235" t="s">
        <v>3433</v>
      </c>
      <c r="C780" s="242">
        <v>240</v>
      </c>
      <c r="D780" s="242">
        <v>240</v>
      </c>
      <c r="E780" s="242">
        <v>240</v>
      </c>
      <c r="F780" s="242"/>
      <c r="G780" s="242"/>
      <c r="H780" s="242"/>
      <c r="I780" s="242"/>
      <c r="J780" s="242"/>
      <c r="K780" s="242"/>
      <c r="L780" s="242"/>
      <c r="M780" s="242"/>
      <c r="N780" s="226"/>
    </row>
    <row r="781" ht="18" hidden="1" customHeight="1" spans="1:14">
      <c r="A781" s="241" t="s">
        <v>2374</v>
      </c>
      <c r="B781" s="229" t="s">
        <v>751</v>
      </c>
      <c r="C781" s="240">
        <v>23</v>
      </c>
      <c r="D781" s="240">
        <v>23</v>
      </c>
      <c r="E781" s="240">
        <v>23</v>
      </c>
      <c r="F781" s="240"/>
      <c r="G781" s="240"/>
      <c r="H781" s="240"/>
      <c r="I781" s="240"/>
      <c r="J781" s="240"/>
      <c r="K781" s="240"/>
      <c r="L781" s="240"/>
      <c r="M781" s="240"/>
      <c r="N781" s="226"/>
    </row>
    <row r="782" ht="18" hidden="1" customHeight="1" spans="1:14">
      <c r="A782" s="234"/>
      <c r="B782" s="235" t="s">
        <v>3410</v>
      </c>
      <c r="C782" s="242">
        <v>8</v>
      </c>
      <c r="D782" s="242">
        <v>8</v>
      </c>
      <c r="E782" s="242">
        <v>8</v>
      </c>
      <c r="F782" s="242"/>
      <c r="G782" s="242"/>
      <c r="H782" s="242"/>
      <c r="I782" s="242"/>
      <c r="J782" s="242"/>
      <c r="K782" s="242"/>
      <c r="L782" s="242"/>
      <c r="M782" s="242"/>
      <c r="N782" s="226"/>
    </row>
    <row r="783" ht="18" hidden="1" customHeight="1" spans="1:14">
      <c r="A783" s="234"/>
      <c r="B783" s="235" t="s">
        <v>3411</v>
      </c>
      <c r="C783" s="242">
        <v>15</v>
      </c>
      <c r="D783" s="242">
        <v>15</v>
      </c>
      <c r="E783" s="242">
        <v>15</v>
      </c>
      <c r="F783" s="242"/>
      <c r="G783" s="242"/>
      <c r="H783" s="242"/>
      <c r="I783" s="242"/>
      <c r="J783" s="242"/>
      <c r="K783" s="242"/>
      <c r="L783" s="242"/>
      <c r="M783" s="242"/>
      <c r="N783" s="226"/>
    </row>
    <row r="784" ht="18" hidden="1" customHeight="1" spans="1:14">
      <c r="A784" s="234"/>
      <c r="B784" s="239" t="s">
        <v>756</v>
      </c>
      <c r="C784" s="240">
        <v>9481.53</v>
      </c>
      <c r="D784" s="240">
        <v>9481.53</v>
      </c>
      <c r="E784" s="240">
        <v>3481.53</v>
      </c>
      <c r="F784" s="240">
        <v>6000</v>
      </c>
      <c r="G784" s="242"/>
      <c r="H784" s="242"/>
      <c r="I784" s="242"/>
      <c r="J784" s="242"/>
      <c r="K784" s="242"/>
      <c r="L784" s="242"/>
      <c r="M784" s="242"/>
      <c r="N784" s="226"/>
    </row>
    <row r="785" ht="18" hidden="1" customHeight="1" spans="1:14">
      <c r="A785" s="241" t="s">
        <v>2408</v>
      </c>
      <c r="B785" s="229" t="s">
        <v>757</v>
      </c>
      <c r="C785" s="240">
        <v>9453.13</v>
      </c>
      <c r="D785" s="240">
        <v>9453.13</v>
      </c>
      <c r="E785" s="240">
        <v>3453.13</v>
      </c>
      <c r="F785" s="240">
        <v>6000</v>
      </c>
      <c r="G785" s="240"/>
      <c r="H785" s="240"/>
      <c r="I785" s="240"/>
      <c r="J785" s="240"/>
      <c r="K785" s="240"/>
      <c r="L785" s="240"/>
      <c r="M785" s="240"/>
      <c r="N785" s="226"/>
    </row>
    <row r="786" ht="18" hidden="1" customHeight="1" spans="1:14">
      <c r="A786" s="234"/>
      <c r="B786" s="235" t="s">
        <v>3434</v>
      </c>
      <c r="C786" s="242">
        <v>1100</v>
      </c>
      <c r="D786" s="242">
        <v>1100</v>
      </c>
      <c r="E786" s="242">
        <v>100</v>
      </c>
      <c r="F786" s="242">
        <v>1000</v>
      </c>
      <c r="G786" s="242"/>
      <c r="H786" s="242"/>
      <c r="I786" s="242"/>
      <c r="J786" s="242"/>
      <c r="K786" s="242"/>
      <c r="L786" s="242"/>
      <c r="M786" s="242"/>
      <c r="N786" s="226"/>
    </row>
    <row r="787" ht="18" hidden="1" customHeight="1" spans="1:14">
      <c r="A787" s="234"/>
      <c r="B787" s="235" t="s">
        <v>3408</v>
      </c>
      <c r="C787" s="242">
        <v>18</v>
      </c>
      <c r="D787" s="242">
        <v>18</v>
      </c>
      <c r="E787" s="242">
        <v>18</v>
      </c>
      <c r="F787" s="242"/>
      <c r="G787" s="242"/>
      <c r="H787" s="242"/>
      <c r="I787" s="242"/>
      <c r="J787" s="242"/>
      <c r="K787" s="242"/>
      <c r="L787" s="242"/>
      <c r="M787" s="242"/>
      <c r="N787" s="226"/>
    </row>
    <row r="788" ht="18" hidden="1" customHeight="1" spans="1:14">
      <c r="A788" s="234"/>
      <c r="B788" s="235" t="s">
        <v>3435</v>
      </c>
      <c r="C788" s="242">
        <v>1099.6</v>
      </c>
      <c r="D788" s="242">
        <v>1099.6</v>
      </c>
      <c r="E788" s="242">
        <v>512.6</v>
      </c>
      <c r="F788" s="242">
        <v>587</v>
      </c>
      <c r="G788" s="242"/>
      <c r="H788" s="242"/>
      <c r="I788" s="242"/>
      <c r="J788" s="242"/>
      <c r="K788" s="242"/>
      <c r="L788" s="242"/>
      <c r="M788" s="242"/>
      <c r="N788" s="226"/>
    </row>
    <row r="789" ht="18" hidden="1" customHeight="1" spans="1:14">
      <c r="A789" s="234"/>
      <c r="B789" s="235" t="s">
        <v>3436</v>
      </c>
      <c r="C789" s="242">
        <v>12</v>
      </c>
      <c r="D789" s="242">
        <v>12</v>
      </c>
      <c r="E789" s="242">
        <v>12</v>
      </c>
      <c r="F789" s="242"/>
      <c r="G789" s="242"/>
      <c r="H789" s="242"/>
      <c r="I789" s="242"/>
      <c r="J789" s="242"/>
      <c r="K789" s="242"/>
      <c r="L789" s="242"/>
      <c r="M789" s="242"/>
      <c r="N789" s="226"/>
    </row>
    <row r="790" ht="18" hidden="1" customHeight="1" spans="1:14">
      <c r="A790" s="234"/>
      <c r="B790" s="235" t="s">
        <v>3431</v>
      </c>
      <c r="C790" s="242">
        <v>5.4</v>
      </c>
      <c r="D790" s="242">
        <v>5.4</v>
      </c>
      <c r="E790" s="242">
        <v>5.4</v>
      </c>
      <c r="F790" s="242"/>
      <c r="G790" s="242"/>
      <c r="H790" s="242"/>
      <c r="I790" s="242"/>
      <c r="J790" s="242"/>
      <c r="K790" s="242"/>
      <c r="L790" s="242"/>
      <c r="M790" s="242"/>
      <c r="N790" s="226"/>
    </row>
    <row r="791" ht="18" hidden="1" customHeight="1" spans="1:14">
      <c r="A791" s="234"/>
      <c r="B791" s="235" t="s">
        <v>3413</v>
      </c>
      <c r="C791" s="242">
        <v>5</v>
      </c>
      <c r="D791" s="242">
        <v>5</v>
      </c>
      <c r="E791" s="242">
        <v>5</v>
      </c>
      <c r="F791" s="242"/>
      <c r="G791" s="242"/>
      <c r="H791" s="242"/>
      <c r="I791" s="242"/>
      <c r="J791" s="242"/>
      <c r="K791" s="242"/>
      <c r="L791" s="242"/>
      <c r="M791" s="242"/>
      <c r="N791" s="226"/>
    </row>
    <row r="792" ht="18" hidden="1" customHeight="1" spans="1:14">
      <c r="A792" s="234"/>
      <c r="B792" s="235" t="s">
        <v>3437</v>
      </c>
      <c r="C792" s="242">
        <v>2207.4</v>
      </c>
      <c r="D792" s="242">
        <v>2207.4</v>
      </c>
      <c r="E792" s="242">
        <v>1207.4</v>
      </c>
      <c r="F792" s="242">
        <v>1000</v>
      </c>
      <c r="G792" s="242"/>
      <c r="H792" s="242"/>
      <c r="I792" s="242"/>
      <c r="J792" s="242"/>
      <c r="K792" s="242"/>
      <c r="L792" s="242"/>
      <c r="M792" s="242"/>
      <c r="N792" s="226"/>
    </row>
    <row r="793" ht="18" hidden="1" customHeight="1" spans="1:14">
      <c r="A793" s="234"/>
      <c r="B793" s="235" t="s">
        <v>3438</v>
      </c>
      <c r="C793" s="242">
        <v>2333</v>
      </c>
      <c r="D793" s="242">
        <v>2333</v>
      </c>
      <c r="E793" s="242"/>
      <c r="F793" s="242">
        <v>2333</v>
      </c>
      <c r="G793" s="242"/>
      <c r="H793" s="242"/>
      <c r="I793" s="242"/>
      <c r="J793" s="242"/>
      <c r="K793" s="242"/>
      <c r="L793" s="242"/>
      <c r="M793" s="242"/>
      <c r="N793" s="226"/>
    </row>
    <row r="794" ht="18" hidden="1" customHeight="1" spans="1:14">
      <c r="A794" s="234"/>
      <c r="B794" s="235" t="s">
        <v>3418</v>
      </c>
      <c r="C794" s="242">
        <v>10.5</v>
      </c>
      <c r="D794" s="242">
        <v>10.5</v>
      </c>
      <c r="E794" s="242">
        <v>10.5</v>
      </c>
      <c r="F794" s="242"/>
      <c r="G794" s="242"/>
      <c r="H794" s="242"/>
      <c r="I794" s="242"/>
      <c r="J794" s="242"/>
      <c r="K794" s="242"/>
      <c r="L794" s="242"/>
      <c r="M794" s="242"/>
      <c r="N794" s="226"/>
    </row>
    <row r="795" ht="18" hidden="1" customHeight="1" spans="1:14">
      <c r="A795" s="234"/>
      <c r="B795" s="235" t="s">
        <v>3402</v>
      </c>
      <c r="C795" s="242">
        <v>5</v>
      </c>
      <c r="D795" s="242">
        <v>5</v>
      </c>
      <c r="E795" s="242">
        <v>5</v>
      </c>
      <c r="F795" s="242"/>
      <c r="G795" s="242"/>
      <c r="H795" s="242"/>
      <c r="I795" s="242"/>
      <c r="J795" s="242"/>
      <c r="K795" s="242"/>
      <c r="L795" s="242"/>
      <c r="M795" s="242"/>
      <c r="N795" s="226"/>
    </row>
    <row r="796" ht="18" hidden="1" customHeight="1" spans="1:14">
      <c r="A796" s="234"/>
      <c r="B796" s="235" t="s">
        <v>3407</v>
      </c>
      <c r="C796" s="242">
        <v>49.08</v>
      </c>
      <c r="D796" s="242">
        <v>49.08</v>
      </c>
      <c r="E796" s="242">
        <v>49.08</v>
      </c>
      <c r="F796" s="242"/>
      <c r="G796" s="242"/>
      <c r="H796" s="242"/>
      <c r="I796" s="242"/>
      <c r="J796" s="242"/>
      <c r="K796" s="242"/>
      <c r="L796" s="242"/>
      <c r="M796" s="242"/>
      <c r="N796" s="226"/>
    </row>
    <row r="797" ht="18" hidden="1" customHeight="1" spans="1:14">
      <c r="A797" s="234"/>
      <c r="B797" s="235" t="s">
        <v>3439</v>
      </c>
      <c r="C797" s="242">
        <v>580</v>
      </c>
      <c r="D797" s="242">
        <v>580</v>
      </c>
      <c r="E797" s="242">
        <v>500</v>
      </c>
      <c r="F797" s="242">
        <v>80</v>
      </c>
      <c r="G797" s="242"/>
      <c r="H797" s="242"/>
      <c r="I797" s="242"/>
      <c r="J797" s="242"/>
      <c r="K797" s="242"/>
      <c r="L797" s="242"/>
      <c r="M797" s="242"/>
      <c r="N797" s="226"/>
    </row>
    <row r="798" ht="18" hidden="1" customHeight="1" spans="1:14">
      <c r="A798" s="234"/>
      <c r="B798" s="235" t="s">
        <v>3440</v>
      </c>
      <c r="C798" s="242">
        <v>1840</v>
      </c>
      <c r="D798" s="242">
        <v>1840</v>
      </c>
      <c r="E798" s="242">
        <v>840</v>
      </c>
      <c r="F798" s="242">
        <v>1000</v>
      </c>
      <c r="G798" s="242"/>
      <c r="H798" s="242"/>
      <c r="I798" s="242"/>
      <c r="J798" s="242"/>
      <c r="K798" s="242"/>
      <c r="L798" s="242"/>
      <c r="M798" s="242"/>
      <c r="N798" s="226"/>
    </row>
    <row r="799" ht="18" hidden="1" customHeight="1" spans="1:14">
      <c r="A799" s="234"/>
      <c r="B799" s="235" t="s">
        <v>3404</v>
      </c>
      <c r="C799" s="242">
        <v>127.61</v>
      </c>
      <c r="D799" s="242">
        <v>127.61</v>
      </c>
      <c r="E799" s="242">
        <v>127.61</v>
      </c>
      <c r="F799" s="242"/>
      <c r="G799" s="242"/>
      <c r="H799" s="242"/>
      <c r="I799" s="242"/>
      <c r="J799" s="242"/>
      <c r="K799" s="242"/>
      <c r="L799" s="242"/>
      <c r="M799" s="242"/>
      <c r="N799" s="226"/>
    </row>
    <row r="800" ht="18" hidden="1" customHeight="1" spans="1:14">
      <c r="A800" s="234"/>
      <c r="B800" s="235" t="s">
        <v>3415</v>
      </c>
      <c r="C800" s="242">
        <v>60.54</v>
      </c>
      <c r="D800" s="242">
        <v>60.54</v>
      </c>
      <c r="E800" s="242">
        <v>60.54</v>
      </c>
      <c r="F800" s="242"/>
      <c r="G800" s="242"/>
      <c r="H800" s="242"/>
      <c r="I800" s="242"/>
      <c r="J800" s="242"/>
      <c r="K800" s="242"/>
      <c r="L800" s="242"/>
      <c r="M800" s="242"/>
      <c r="N800" s="226"/>
    </row>
    <row r="801" ht="18" hidden="1" customHeight="1" spans="1:14">
      <c r="A801" s="241" t="s">
        <v>2419</v>
      </c>
      <c r="B801" s="229" t="s">
        <v>758</v>
      </c>
      <c r="C801" s="240">
        <v>28.4</v>
      </c>
      <c r="D801" s="240">
        <v>28.4</v>
      </c>
      <c r="E801" s="240">
        <v>28.4</v>
      </c>
      <c r="F801" s="240"/>
      <c r="G801" s="240"/>
      <c r="H801" s="240"/>
      <c r="I801" s="240"/>
      <c r="J801" s="240"/>
      <c r="K801" s="240"/>
      <c r="L801" s="240"/>
      <c r="M801" s="240"/>
      <c r="N801" s="226"/>
    </row>
    <row r="802" ht="18" hidden="1" customHeight="1" spans="1:14">
      <c r="A802" s="234"/>
      <c r="B802" s="235" t="s">
        <v>3411</v>
      </c>
      <c r="C802" s="242">
        <v>18.4</v>
      </c>
      <c r="D802" s="242">
        <v>18.4</v>
      </c>
      <c r="E802" s="242">
        <v>18.4</v>
      </c>
      <c r="F802" s="242"/>
      <c r="G802" s="242"/>
      <c r="H802" s="242"/>
      <c r="I802" s="242"/>
      <c r="J802" s="242"/>
      <c r="K802" s="242"/>
      <c r="L802" s="242"/>
      <c r="M802" s="242"/>
      <c r="N802" s="226"/>
    </row>
    <row r="803" ht="18" hidden="1" customHeight="1" spans="1:14">
      <c r="A803" s="234"/>
      <c r="B803" s="235" t="s">
        <v>3410</v>
      </c>
      <c r="C803" s="242">
        <v>10</v>
      </c>
      <c r="D803" s="242">
        <v>10</v>
      </c>
      <c r="E803" s="242">
        <v>10</v>
      </c>
      <c r="F803" s="242"/>
      <c r="G803" s="242"/>
      <c r="H803" s="242"/>
      <c r="I803" s="242"/>
      <c r="J803" s="242"/>
      <c r="K803" s="242"/>
      <c r="L803" s="242"/>
      <c r="M803" s="242"/>
      <c r="N803" s="226"/>
    </row>
    <row r="804" ht="18" hidden="1" customHeight="1" spans="1:14">
      <c r="A804" s="234"/>
      <c r="B804" s="239" t="s">
        <v>762</v>
      </c>
      <c r="C804" s="240">
        <v>3189.94</v>
      </c>
      <c r="D804" s="240">
        <v>3189.94</v>
      </c>
      <c r="E804" s="240">
        <v>1189.94</v>
      </c>
      <c r="F804" s="240">
        <v>2000</v>
      </c>
      <c r="G804" s="242"/>
      <c r="H804" s="242"/>
      <c r="I804" s="242"/>
      <c r="J804" s="242"/>
      <c r="K804" s="242"/>
      <c r="L804" s="242"/>
      <c r="M804" s="242"/>
      <c r="N804" s="226"/>
    </row>
    <row r="805" ht="18" hidden="1" customHeight="1" spans="1:14">
      <c r="A805" s="241" t="s">
        <v>2437</v>
      </c>
      <c r="B805" s="229" t="s">
        <v>763</v>
      </c>
      <c r="C805" s="240">
        <v>3166.84</v>
      </c>
      <c r="D805" s="240">
        <v>3166.84</v>
      </c>
      <c r="E805" s="240">
        <v>1166.84</v>
      </c>
      <c r="F805" s="240">
        <v>2000</v>
      </c>
      <c r="G805" s="240"/>
      <c r="H805" s="240"/>
      <c r="I805" s="240"/>
      <c r="J805" s="240"/>
      <c r="K805" s="240"/>
      <c r="L805" s="240"/>
      <c r="M805" s="240"/>
      <c r="N805" s="226"/>
    </row>
    <row r="806" ht="18" hidden="1" customHeight="1" spans="1:14">
      <c r="A806" s="234"/>
      <c r="B806" s="235" t="s">
        <v>3441</v>
      </c>
      <c r="C806" s="242">
        <v>95</v>
      </c>
      <c r="D806" s="242">
        <v>95</v>
      </c>
      <c r="E806" s="242">
        <v>95</v>
      </c>
      <c r="F806" s="242"/>
      <c r="G806" s="242"/>
      <c r="H806" s="242"/>
      <c r="I806" s="242"/>
      <c r="J806" s="242"/>
      <c r="K806" s="242"/>
      <c r="L806" s="242"/>
      <c r="M806" s="242"/>
      <c r="N806" s="226"/>
    </row>
    <row r="807" ht="18" hidden="1" customHeight="1" spans="1:14">
      <c r="A807" s="234"/>
      <c r="B807" s="235" t="s">
        <v>3442</v>
      </c>
      <c r="C807" s="242">
        <v>996</v>
      </c>
      <c r="D807" s="242">
        <v>996</v>
      </c>
      <c r="E807" s="242"/>
      <c r="F807" s="242">
        <v>996</v>
      </c>
      <c r="G807" s="242"/>
      <c r="H807" s="242"/>
      <c r="I807" s="242"/>
      <c r="J807" s="242"/>
      <c r="K807" s="242"/>
      <c r="L807" s="242"/>
      <c r="M807" s="242"/>
      <c r="N807" s="226"/>
    </row>
    <row r="808" ht="18" hidden="1" customHeight="1" spans="1:14">
      <c r="A808" s="234"/>
      <c r="B808" s="235" t="s">
        <v>3407</v>
      </c>
      <c r="C808" s="242">
        <v>39.71</v>
      </c>
      <c r="D808" s="242">
        <v>39.71</v>
      </c>
      <c r="E808" s="242">
        <v>39.71</v>
      </c>
      <c r="F808" s="242"/>
      <c r="G808" s="242"/>
      <c r="H808" s="242"/>
      <c r="I808" s="242"/>
      <c r="J808" s="242"/>
      <c r="K808" s="242"/>
      <c r="L808" s="242"/>
      <c r="M808" s="242"/>
      <c r="N808" s="226"/>
    </row>
    <row r="809" ht="18" hidden="1" customHeight="1" spans="1:14">
      <c r="A809" s="234"/>
      <c r="B809" s="235" t="s">
        <v>3408</v>
      </c>
      <c r="C809" s="242">
        <v>14.4</v>
      </c>
      <c r="D809" s="242">
        <v>14.4</v>
      </c>
      <c r="E809" s="242">
        <v>14.4</v>
      </c>
      <c r="F809" s="242"/>
      <c r="G809" s="242"/>
      <c r="H809" s="242"/>
      <c r="I809" s="242"/>
      <c r="J809" s="242"/>
      <c r="K809" s="242"/>
      <c r="L809" s="242"/>
      <c r="M809" s="242"/>
      <c r="N809" s="226"/>
    </row>
    <row r="810" ht="18" hidden="1" customHeight="1" spans="1:14">
      <c r="A810" s="234"/>
      <c r="B810" s="235" t="s">
        <v>3443</v>
      </c>
      <c r="C810" s="242">
        <v>764</v>
      </c>
      <c r="D810" s="242">
        <v>764</v>
      </c>
      <c r="E810" s="242"/>
      <c r="F810" s="242">
        <v>764</v>
      </c>
      <c r="G810" s="242"/>
      <c r="H810" s="242"/>
      <c r="I810" s="242"/>
      <c r="J810" s="242"/>
      <c r="K810" s="242"/>
      <c r="L810" s="242"/>
      <c r="M810" s="242"/>
      <c r="N810" s="226"/>
    </row>
    <row r="811" ht="18" hidden="1" customHeight="1" spans="1:14">
      <c r="A811" s="234"/>
      <c r="B811" s="235" t="s">
        <v>3402</v>
      </c>
      <c r="C811" s="242">
        <v>5</v>
      </c>
      <c r="D811" s="242">
        <v>5</v>
      </c>
      <c r="E811" s="242">
        <v>5</v>
      </c>
      <c r="F811" s="242"/>
      <c r="G811" s="242"/>
      <c r="H811" s="242"/>
      <c r="I811" s="242"/>
      <c r="J811" s="242"/>
      <c r="K811" s="242"/>
      <c r="L811" s="242"/>
      <c r="M811" s="242"/>
      <c r="N811" s="226"/>
    </row>
    <row r="812" ht="18" hidden="1" customHeight="1" spans="1:14">
      <c r="A812" s="234"/>
      <c r="B812" s="235" t="s">
        <v>3415</v>
      </c>
      <c r="C812" s="242">
        <v>63.7</v>
      </c>
      <c r="D812" s="242">
        <v>63.7</v>
      </c>
      <c r="E812" s="242">
        <v>63.7</v>
      </c>
      <c r="F812" s="242"/>
      <c r="G812" s="242"/>
      <c r="H812" s="242"/>
      <c r="I812" s="242"/>
      <c r="J812" s="242"/>
      <c r="K812" s="242"/>
      <c r="L812" s="242"/>
      <c r="M812" s="242"/>
      <c r="N812" s="226"/>
    </row>
    <row r="813" ht="18" hidden="1" customHeight="1" spans="1:14">
      <c r="A813" s="234"/>
      <c r="B813" s="235" t="s">
        <v>3444</v>
      </c>
      <c r="C813" s="242">
        <v>520</v>
      </c>
      <c r="D813" s="242">
        <v>520</v>
      </c>
      <c r="E813" s="242">
        <v>520</v>
      </c>
      <c r="F813" s="242"/>
      <c r="G813" s="242"/>
      <c r="H813" s="242"/>
      <c r="I813" s="242"/>
      <c r="J813" s="242"/>
      <c r="K813" s="242"/>
      <c r="L813" s="242"/>
      <c r="M813" s="242"/>
      <c r="N813" s="226"/>
    </row>
    <row r="814" ht="18" hidden="1" customHeight="1" spans="1:14">
      <c r="A814" s="234"/>
      <c r="B814" s="235" t="s">
        <v>3428</v>
      </c>
      <c r="C814" s="242">
        <v>7</v>
      </c>
      <c r="D814" s="242">
        <v>7</v>
      </c>
      <c r="E814" s="242">
        <v>7</v>
      </c>
      <c r="F814" s="242"/>
      <c r="G814" s="242"/>
      <c r="H814" s="242"/>
      <c r="I814" s="242"/>
      <c r="J814" s="242"/>
      <c r="K814" s="242"/>
      <c r="L814" s="242"/>
      <c r="M814" s="242"/>
      <c r="N814" s="226"/>
    </row>
    <row r="815" ht="18" hidden="1" customHeight="1" spans="1:14">
      <c r="A815" s="234"/>
      <c r="B815" s="235" t="s">
        <v>3445</v>
      </c>
      <c r="C815" s="242">
        <v>4.32</v>
      </c>
      <c r="D815" s="242">
        <v>4.32</v>
      </c>
      <c r="E815" s="242">
        <v>4.32</v>
      </c>
      <c r="F815" s="242"/>
      <c r="G815" s="242"/>
      <c r="H815" s="242"/>
      <c r="I815" s="242"/>
      <c r="J815" s="242"/>
      <c r="K815" s="242"/>
      <c r="L815" s="242"/>
      <c r="M815" s="242"/>
      <c r="N815" s="226"/>
    </row>
    <row r="816" ht="18" hidden="1" customHeight="1" spans="1:14">
      <c r="A816" s="234"/>
      <c r="B816" s="235" t="s">
        <v>3404</v>
      </c>
      <c r="C816" s="242">
        <v>125.71</v>
      </c>
      <c r="D816" s="242">
        <v>125.71</v>
      </c>
      <c r="E816" s="242">
        <v>125.71</v>
      </c>
      <c r="F816" s="242"/>
      <c r="G816" s="242"/>
      <c r="H816" s="242"/>
      <c r="I816" s="242"/>
      <c r="J816" s="242"/>
      <c r="K816" s="242"/>
      <c r="L816" s="242"/>
      <c r="M816" s="242"/>
      <c r="N816" s="226"/>
    </row>
    <row r="817" ht="18" hidden="1" customHeight="1" spans="1:14">
      <c r="A817" s="234"/>
      <c r="B817" s="235" t="s">
        <v>3446</v>
      </c>
      <c r="C817" s="242">
        <v>280</v>
      </c>
      <c r="D817" s="242">
        <v>280</v>
      </c>
      <c r="E817" s="242">
        <v>280</v>
      </c>
      <c r="F817" s="242"/>
      <c r="G817" s="242"/>
      <c r="H817" s="242"/>
      <c r="I817" s="242"/>
      <c r="J817" s="242"/>
      <c r="K817" s="242"/>
      <c r="L817" s="242"/>
      <c r="M817" s="242"/>
      <c r="N817" s="226"/>
    </row>
    <row r="818" ht="18" hidden="1" customHeight="1" spans="1:14">
      <c r="A818" s="234"/>
      <c r="B818" s="235" t="s">
        <v>3447</v>
      </c>
      <c r="C818" s="242">
        <v>240</v>
      </c>
      <c r="D818" s="242">
        <v>240</v>
      </c>
      <c r="E818" s="242"/>
      <c r="F818" s="242">
        <v>240</v>
      </c>
      <c r="G818" s="242"/>
      <c r="H818" s="242"/>
      <c r="I818" s="242"/>
      <c r="J818" s="242"/>
      <c r="K818" s="242"/>
      <c r="L818" s="242"/>
      <c r="M818" s="242"/>
      <c r="N818" s="226"/>
    </row>
    <row r="819" ht="18" hidden="1" customHeight="1" spans="1:14">
      <c r="A819" s="234"/>
      <c r="B819" s="235" t="s">
        <v>3413</v>
      </c>
      <c r="C819" s="242">
        <v>5</v>
      </c>
      <c r="D819" s="242">
        <v>5</v>
      </c>
      <c r="E819" s="242">
        <v>5</v>
      </c>
      <c r="F819" s="242"/>
      <c r="G819" s="242"/>
      <c r="H819" s="242"/>
      <c r="I819" s="242"/>
      <c r="J819" s="242"/>
      <c r="K819" s="242"/>
      <c r="L819" s="242"/>
      <c r="M819" s="242"/>
      <c r="N819" s="226"/>
    </row>
    <row r="820" ht="18" hidden="1" customHeight="1" spans="1:14">
      <c r="A820" s="234"/>
      <c r="B820" s="235" t="s">
        <v>3418</v>
      </c>
      <c r="C820" s="242">
        <v>7</v>
      </c>
      <c r="D820" s="242">
        <v>7</v>
      </c>
      <c r="E820" s="242">
        <v>7</v>
      </c>
      <c r="F820" s="242"/>
      <c r="G820" s="242"/>
      <c r="H820" s="242"/>
      <c r="I820" s="242"/>
      <c r="J820" s="242"/>
      <c r="K820" s="242"/>
      <c r="L820" s="242"/>
      <c r="M820" s="242"/>
      <c r="N820" s="226"/>
    </row>
    <row r="821" ht="18" hidden="1" customHeight="1" spans="1:14">
      <c r="A821" s="241" t="s">
        <v>2448</v>
      </c>
      <c r="B821" s="229" t="s">
        <v>764</v>
      </c>
      <c r="C821" s="240">
        <v>23.1</v>
      </c>
      <c r="D821" s="240">
        <v>23.1</v>
      </c>
      <c r="E821" s="240">
        <v>23.1</v>
      </c>
      <c r="F821" s="240"/>
      <c r="G821" s="240"/>
      <c r="H821" s="240"/>
      <c r="I821" s="240"/>
      <c r="J821" s="240"/>
      <c r="K821" s="240"/>
      <c r="L821" s="240"/>
      <c r="M821" s="240"/>
      <c r="N821" s="226"/>
    </row>
    <row r="822" ht="18" hidden="1" customHeight="1" spans="1:14">
      <c r="A822" s="234"/>
      <c r="B822" s="235" t="s">
        <v>3410</v>
      </c>
      <c r="C822" s="242">
        <v>6.5</v>
      </c>
      <c r="D822" s="242">
        <v>6.5</v>
      </c>
      <c r="E822" s="242">
        <v>6.5</v>
      </c>
      <c r="F822" s="242"/>
      <c r="G822" s="242"/>
      <c r="H822" s="242"/>
      <c r="I822" s="242"/>
      <c r="J822" s="242"/>
      <c r="K822" s="242"/>
      <c r="L822" s="242"/>
      <c r="M822" s="242"/>
      <c r="N822" s="226"/>
    </row>
    <row r="823" ht="18" hidden="1" customHeight="1" spans="1:14">
      <c r="A823" s="234"/>
      <c r="B823" s="235" t="s">
        <v>3411</v>
      </c>
      <c r="C823" s="242">
        <v>16.6</v>
      </c>
      <c r="D823" s="242">
        <v>16.6</v>
      </c>
      <c r="E823" s="242">
        <v>16.6</v>
      </c>
      <c r="F823" s="242"/>
      <c r="G823" s="242"/>
      <c r="H823" s="242"/>
      <c r="I823" s="242"/>
      <c r="J823" s="242"/>
      <c r="K823" s="242"/>
      <c r="L823" s="242"/>
      <c r="M823" s="242"/>
      <c r="N823" s="226"/>
    </row>
    <row r="824" ht="18" hidden="1" customHeight="1" spans="1:14">
      <c r="A824" s="234"/>
      <c r="B824" s="239" t="s">
        <v>767</v>
      </c>
      <c r="C824" s="240">
        <v>24664.66</v>
      </c>
      <c r="D824" s="240">
        <v>24664.66</v>
      </c>
      <c r="E824" s="240">
        <v>15264.66</v>
      </c>
      <c r="F824" s="240">
        <v>9400</v>
      </c>
      <c r="G824" s="242"/>
      <c r="H824" s="242"/>
      <c r="I824" s="242"/>
      <c r="J824" s="242"/>
      <c r="K824" s="242"/>
      <c r="L824" s="242"/>
      <c r="M824" s="242"/>
      <c r="N824" s="226"/>
    </row>
    <row r="825" ht="18" hidden="1" customHeight="1" spans="1:14">
      <c r="A825" s="241" t="s">
        <v>2459</v>
      </c>
      <c r="B825" s="229" t="s">
        <v>768</v>
      </c>
      <c r="C825" s="240">
        <v>24643.36</v>
      </c>
      <c r="D825" s="240">
        <v>24643.36</v>
      </c>
      <c r="E825" s="240">
        <v>15243.36</v>
      </c>
      <c r="F825" s="240">
        <v>9400</v>
      </c>
      <c r="G825" s="240"/>
      <c r="H825" s="240"/>
      <c r="I825" s="240"/>
      <c r="J825" s="240"/>
      <c r="K825" s="240"/>
      <c r="L825" s="240"/>
      <c r="M825" s="240"/>
      <c r="N825" s="226"/>
    </row>
    <row r="826" ht="18" hidden="1" customHeight="1" spans="1:14">
      <c r="A826" s="234"/>
      <c r="B826" s="235" t="s">
        <v>3448</v>
      </c>
      <c r="C826" s="242">
        <v>30</v>
      </c>
      <c r="D826" s="242">
        <v>30</v>
      </c>
      <c r="E826" s="242"/>
      <c r="F826" s="242">
        <v>30</v>
      </c>
      <c r="G826" s="242"/>
      <c r="H826" s="242"/>
      <c r="I826" s="242"/>
      <c r="J826" s="242"/>
      <c r="K826" s="242"/>
      <c r="L826" s="242"/>
      <c r="M826" s="242"/>
      <c r="N826" s="226"/>
    </row>
    <row r="827" ht="18" hidden="1" customHeight="1" spans="1:14">
      <c r="A827" s="234"/>
      <c r="B827" s="235" t="s">
        <v>3449</v>
      </c>
      <c r="C827" s="242">
        <v>117.65</v>
      </c>
      <c r="D827" s="242">
        <v>117.65</v>
      </c>
      <c r="E827" s="242"/>
      <c r="F827" s="242">
        <v>117.65</v>
      </c>
      <c r="G827" s="242"/>
      <c r="H827" s="242"/>
      <c r="I827" s="242"/>
      <c r="J827" s="242"/>
      <c r="K827" s="242"/>
      <c r="L827" s="242"/>
      <c r="M827" s="242"/>
      <c r="N827" s="226"/>
    </row>
    <row r="828" ht="18" hidden="1" customHeight="1" spans="1:14">
      <c r="A828" s="234"/>
      <c r="B828" s="235" t="s">
        <v>3450</v>
      </c>
      <c r="C828" s="242">
        <v>60</v>
      </c>
      <c r="D828" s="242">
        <v>60</v>
      </c>
      <c r="E828" s="242"/>
      <c r="F828" s="242">
        <v>60</v>
      </c>
      <c r="G828" s="242"/>
      <c r="H828" s="242"/>
      <c r="I828" s="242"/>
      <c r="J828" s="242"/>
      <c r="K828" s="242"/>
      <c r="L828" s="242"/>
      <c r="M828" s="242"/>
      <c r="N828" s="226"/>
    </row>
    <row r="829" ht="18" hidden="1" customHeight="1" spans="1:14">
      <c r="A829" s="234"/>
      <c r="B829" s="235" t="s">
        <v>3451</v>
      </c>
      <c r="C829" s="242">
        <v>50</v>
      </c>
      <c r="D829" s="242">
        <v>50</v>
      </c>
      <c r="E829" s="242">
        <v>50</v>
      </c>
      <c r="F829" s="242"/>
      <c r="G829" s="242"/>
      <c r="H829" s="242"/>
      <c r="I829" s="242"/>
      <c r="J829" s="242"/>
      <c r="K829" s="242"/>
      <c r="L829" s="242"/>
      <c r="M829" s="242"/>
      <c r="N829" s="226"/>
    </row>
    <row r="830" ht="18" hidden="1" customHeight="1" spans="1:14">
      <c r="A830" s="234"/>
      <c r="B830" s="235" t="s">
        <v>3452</v>
      </c>
      <c r="C830" s="242">
        <v>60</v>
      </c>
      <c r="D830" s="242">
        <v>60</v>
      </c>
      <c r="E830" s="242">
        <v>60</v>
      </c>
      <c r="F830" s="242"/>
      <c r="G830" s="242"/>
      <c r="H830" s="242"/>
      <c r="I830" s="242"/>
      <c r="J830" s="242"/>
      <c r="K830" s="242"/>
      <c r="L830" s="242"/>
      <c r="M830" s="242"/>
      <c r="N830" s="226"/>
    </row>
    <row r="831" ht="18" hidden="1" customHeight="1" spans="1:14">
      <c r="A831" s="234"/>
      <c r="B831" s="235" t="s">
        <v>3408</v>
      </c>
      <c r="C831" s="242">
        <v>12.6</v>
      </c>
      <c r="D831" s="242">
        <v>12.6</v>
      </c>
      <c r="E831" s="242">
        <v>12.6</v>
      </c>
      <c r="F831" s="242"/>
      <c r="G831" s="242"/>
      <c r="H831" s="242"/>
      <c r="I831" s="242"/>
      <c r="J831" s="242"/>
      <c r="K831" s="242"/>
      <c r="L831" s="242"/>
      <c r="M831" s="242"/>
      <c r="N831" s="226"/>
    </row>
    <row r="832" ht="18" hidden="1" customHeight="1" spans="1:14">
      <c r="A832" s="234"/>
      <c r="B832" s="235" t="s">
        <v>3453</v>
      </c>
      <c r="C832" s="242">
        <v>20</v>
      </c>
      <c r="D832" s="242">
        <v>20</v>
      </c>
      <c r="E832" s="242"/>
      <c r="F832" s="242">
        <v>20</v>
      </c>
      <c r="G832" s="242"/>
      <c r="H832" s="242"/>
      <c r="I832" s="242"/>
      <c r="J832" s="242"/>
      <c r="K832" s="242"/>
      <c r="L832" s="242"/>
      <c r="M832" s="242"/>
      <c r="N832" s="226"/>
    </row>
    <row r="833" ht="18" hidden="1" customHeight="1" spans="1:14">
      <c r="A833" s="234"/>
      <c r="B833" s="235" t="s">
        <v>3454</v>
      </c>
      <c r="C833" s="242">
        <v>1088</v>
      </c>
      <c r="D833" s="242">
        <v>1088</v>
      </c>
      <c r="E833" s="242"/>
      <c r="F833" s="242">
        <v>1088</v>
      </c>
      <c r="G833" s="242"/>
      <c r="H833" s="242"/>
      <c r="I833" s="242"/>
      <c r="J833" s="242"/>
      <c r="K833" s="242"/>
      <c r="L833" s="242"/>
      <c r="M833" s="242"/>
      <c r="N833" s="226"/>
    </row>
    <row r="834" ht="18" hidden="1" customHeight="1" spans="1:14">
      <c r="A834" s="234"/>
      <c r="B834" s="235" t="s">
        <v>3455</v>
      </c>
      <c r="C834" s="242">
        <v>388</v>
      </c>
      <c r="D834" s="242">
        <v>388</v>
      </c>
      <c r="E834" s="242"/>
      <c r="F834" s="242">
        <v>388</v>
      </c>
      <c r="G834" s="242"/>
      <c r="H834" s="242"/>
      <c r="I834" s="242"/>
      <c r="J834" s="242"/>
      <c r="K834" s="242"/>
      <c r="L834" s="242"/>
      <c r="M834" s="242"/>
      <c r="N834" s="226"/>
    </row>
    <row r="835" ht="18" hidden="1" customHeight="1" spans="1:14">
      <c r="A835" s="234"/>
      <c r="B835" s="235" t="s">
        <v>3402</v>
      </c>
      <c r="C835" s="242">
        <v>5</v>
      </c>
      <c r="D835" s="242">
        <v>5</v>
      </c>
      <c r="E835" s="242">
        <v>5</v>
      </c>
      <c r="F835" s="242"/>
      <c r="G835" s="242"/>
      <c r="H835" s="242"/>
      <c r="I835" s="242"/>
      <c r="J835" s="242"/>
      <c r="K835" s="242"/>
      <c r="L835" s="242"/>
      <c r="M835" s="242"/>
      <c r="N835" s="226"/>
    </row>
    <row r="836" ht="18" hidden="1" customHeight="1" spans="1:14">
      <c r="A836" s="234"/>
      <c r="B836" s="235" t="s">
        <v>3456</v>
      </c>
      <c r="C836" s="242">
        <v>30</v>
      </c>
      <c r="D836" s="242">
        <v>30</v>
      </c>
      <c r="E836" s="242">
        <v>17.4</v>
      </c>
      <c r="F836" s="242">
        <v>12.6</v>
      </c>
      <c r="G836" s="242"/>
      <c r="H836" s="242"/>
      <c r="I836" s="242"/>
      <c r="J836" s="242"/>
      <c r="K836" s="242"/>
      <c r="L836" s="242"/>
      <c r="M836" s="242"/>
      <c r="N836" s="226"/>
    </row>
    <row r="837" ht="18" hidden="1" customHeight="1" spans="1:14">
      <c r="A837" s="234"/>
      <c r="B837" s="235" t="s">
        <v>3457</v>
      </c>
      <c r="C837" s="242">
        <v>12</v>
      </c>
      <c r="D837" s="242">
        <v>12</v>
      </c>
      <c r="E837" s="242">
        <v>12</v>
      </c>
      <c r="F837" s="242"/>
      <c r="G837" s="242"/>
      <c r="H837" s="242"/>
      <c r="I837" s="242"/>
      <c r="J837" s="242"/>
      <c r="K837" s="242"/>
      <c r="L837" s="242"/>
      <c r="M837" s="242"/>
      <c r="N837" s="226"/>
    </row>
    <row r="838" ht="18" hidden="1" customHeight="1" spans="1:14">
      <c r="A838" s="234"/>
      <c r="B838" s="235" t="s">
        <v>3458</v>
      </c>
      <c r="C838" s="242">
        <v>260</v>
      </c>
      <c r="D838" s="242">
        <v>260</v>
      </c>
      <c r="E838" s="242"/>
      <c r="F838" s="242">
        <v>260</v>
      </c>
      <c r="G838" s="242"/>
      <c r="H838" s="242"/>
      <c r="I838" s="242"/>
      <c r="J838" s="242"/>
      <c r="K838" s="242"/>
      <c r="L838" s="242"/>
      <c r="M838" s="242"/>
      <c r="N838" s="226"/>
    </row>
    <row r="839" ht="18" hidden="1" customHeight="1" spans="1:14">
      <c r="A839" s="234"/>
      <c r="B839" s="235" t="s">
        <v>3459</v>
      </c>
      <c r="C839" s="242">
        <v>360</v>
      </c>
      <c r="D839" s="242">
        <v>360</v>
      </c>
      <c r="E839" s="242"/>
      <c r="F839" s="242">
        <v>360</v>
      </c>
      <c r="G839" s="242"/>
      <c r="H839" s="242"/>
      <c r="I839" s="242"/>
      <c r="J839" s="242"/>
      <c r="K839" s="242"/>
      <c r="L839" s="242"/>
      <c r="M839" s="242"/>
      <c r="N839" s="226"/>
    </row>
    <row r="840" ht="18" hidden="1" customHeight="1" spans="1:14">
      <c r="A840" s="234"/>
      <c r="B840" s="235" t="s">
        <v>3404</v>
      </c>
      <c r="C840" s="242">
        <v>85.98</v>
      </c>
      <c r="D840" s="242">
        <v>85.98</v>
      </c>
      <c r="E840" s="242">
        <v>85.98</v>
      </c>
      <c r="F840" s="242"/>
      <c r="G840" s="242"/>
      <c r="H840" s="242"/>
      <c r="I840" s="242"/>
      <c r="J840" s="242"/>
      <c r="K840" s="242"/>
      <c r="L840" s="242"/>
      <c r="M840" s="242"/>
      <c r="N840" s="226"/>
    </row>
    <row r="841" ht="18" hidden="1" customHeight="1" spans="1:14">
      <c r="A841" s="234"/>
      <c r="B841" s="235" t="s">
        <v>3431</v>
      </c>
      <c r="C841" s="242">
        <v>3.78</v>
      </c>
      <c r="D841" s="242">
        <v>3.78</v>
      </c>
      <c r="E841" s="242">
        <v>3.78</v>
      </c>
      <c r="F841" s="242"/>
      <c r="G841" s="242"/>
      <c r="H841" s="242"/>
      <c r="I841" s="242"/>
      <c r="J841" s="242"/>
      <c r="K841" s="242"/>
      <c r="L841" s="242"/>
      <c r="M841" s="242"/>
      <c r="N841" s="226"/>
    </row>
    <row r="842" ht="18" hidden="1" customHeight="1" spans="1:14">
      <c r="A842" s="234"/>
      <c r="B842" s="235" t="s">
        <v>3460</v>
      </c>
      <c r="C842" s="242">
        <v>280</v>
      </c>
      <c r="D842" s="242">
        <v>280</v>
      </c>
      <c r="E842" s="242">
        <v>280</v>
      </c>
      <c r="F842" s="242"/>
      <c r="G842" s="242"/>
      <c r="H842" s="242"/>
      <c r="I842" s="242"/>
      <c r="J842" s="242"/>
      <c r="K842" s="242"/>
      <c r="L842" s="242"/>
      <c r="M842" s="242"/>
      <c r="N842" s="226"/>
    </row>
    <row r="843" ht="18" hidden="1" customHeight="1" spans="1:14">
      <c r="A843" s="234"/>
      <c r="B843" s="235" t="s">
        <v>3461</v>
      </c>
      <c r="C843" s="242">
        <v>1500</v>
      </c>
      <c r="D843" s="242">
        <v>1500</v>
      </c>
      <c r="E843" s="242"/>
      <c r="F843" s="242">
        <v>1500</v>
      </c>
      <c r="G843" s="242"/>
      <c r="H843" s="242"/>
      <c r="I843" s="242"/>
      <c r="J843" s="242"/>
      <c r="K843" s="242"/>
      <c r="L843" s="242"/>
      <c r="M843" s="242"/>
      <c r="N843" s="226"/>
    </row>
    <row r="844" ht="18" hidden="1" customHeight="1" spans="1:14">
      <c r="A844" s="234"/>
      <c r="B844" s="235" t="s">
        <v>3462</v>
      </c>
      <c r="C844" s="242">
        <v>17</v>
      </c>
      <c r="D844" s="242">
        <v>17</v>
      </c>
      <c r="E844" s="242"/>
      <c r="F844" s="242">
        <v>17</v>
      </c>
      <c r="G844" s="242"/>
      <c r="H844" s="242"/>
      <c r="I844" s="242"/>
      <c r="J844" s="242"/>
      <c r="K844" s="242"/>
      <c r="L844" s="242"/>
      <c r="M844" s="242"/>
      <c r="N844" s="226"/>
    </row>
    <row r="845" ht="18" hidden="1" customHeight="1" spans="1:14">
      <c r="A845" s="234"/>
      <c r="B845" s="235" t="s">
        <v>3463</v>
      </c>
      <c r="C845" s="242">
        <v>6</v>
      </c>
      <c r="D845" s="242">
        <v>6</v>
      </c>
      <c r="E845" s="242">
        <v>6</v>
      </c>
      <c r="F845" s="242"/>
      <c r="G845" s="242"/>
      <c r="H845" s="242"/>
      <c r="I845" s="242"/>
      <c r="J845" s="242"/>
      <c r="K845" s="242"/>
      <c r="L845" s="242"/>
      <c r="M845" s="242"/>
      <c r="N845" s="226"/>
    </row>
    <row r="846" ht="18" hidden="1" customHeight="1" spans="1:14">
      <c r="A846" s="234"/>
      <c r="B846" s="235" t="s">
        <v>3425</v>
      </c>
      <c r="C846" s="242">
        <v>1.06</v>
      </c>
      <c r="D846" s="242">
        <v>1.06</v>
      </c>
      <c r="E846" s="242">
        <v>1.06</v>
      </c>
      <c r="F846" s="242"/>
      <c r="G846" s="242"/>
      <c r="H846" s="242"/>
      <c r="I846" s="242"/>
      <c r="J846" s="242"/>
      <c r="K846" s="242"/>
      <c r="L846" s="242"/>
      <c r="M846" s="242"/>
      <c r="N846" s="226"/>
    </row>
    <row r="847" ht="18" hidden="1" customHeight="1" spans="1:14">
      <c r="A847" s="234"/>
      <c r="B847" s="235" t="s">
        <v>3464</v>
      </c>
      <c r="C847" s="242">
        <v>366.92</v>
      </c>
      <c r="D847" s="242">
        <v>366.92</v>
      </c>
      <c r="E847" s="242"/>
      <c r="F847" s="242">
        <v>366.92</v>
      </c>
      <c r="G847" s="242"/>
      <c r="H847" s="242"/>
      <c r="I847" s="242"/>
      <c r="J847" s="242"/>
      <c r="K847" s="242"/>
      <c r="L847" s="242"/>
      <c r="M847" s="242"/>
      <c r="N847" s="226"/>
    </row>
    <row r="848" ht="18" hidden="1" customHeight="1" spans="1:14">
      <c r="A848" s="234"/>
      <c r="B848" s="235" t="s">
        <v>3465</v>
      </c>
      <c r="C848" s="242">
        <v>120</v>
      </c>
      <c r="D848" s="242">
        <v>120</v>
      </c>
      <c r="E848" s="242"/>
      <c r="F848" s="242">
        <v>120</v>
      </c>
      <c r="G848" s="242"/>
      <c r="H848" s="242"/>
      <c r="I848" s="242"/>
      <c r="J848" s="242"/>
      <c r="K848" s="242"/>
      <c r="L848" s="242"/>
      <c r="M848" s="242"/>
      <c r="N848" s="226"/>
    </row>
    <row r="849" ht="18" hidden="1" customHeight="1" spans="1:14">
      <c r="A849" s="234"/>
      <c r="B849" s="235" t="s">
        <v>3413</v>
      </c>
      <c r="C849" s="242">
        <v>5</v>
      </c>
      <c r="D849" s="242">
        <v>5</v>
      </c>
      <c r="E849" s="242">
        <v>5</v>
      </c>
      <c r="F849" s="242"/>
      <c r="G849" s="242"/>
      <c r="H849" s="242"/>
      <c r="I849" s="242"/>
      <c r="J849" s="242"/>
      <c r="K849" s="242"/>
      <c r="L849" s="242"/>
      <c r="M849" s="242"/>
      <c r="N849" s="226"/>
    </row>
    <row r="850" ht="18" hidden="1" customHeight="1" spans="1:14">
      <c r="A850" s="234"/>
      <c r="B850" s="235" t="s">
        <v>3415</v>
      </c>
      <c r="C850" s="242">
        <v>45.41</v>
      </c>
      <c r="D850" s="242">
        <v>45.41</v>
      </c>
      <c r="E850" s="242">
        <v>45.41</v>
      </c>
      <c r="F850" s="242"/>
      <c r="G850" s="242"/>
      <c r="H850" s="242"/>
      <c r="I850" s="242"/>
      <c r="J850" s="242"/>
      <c r="K850" s="242"/>
      <c r="L850" s="242"/>
      <c r="M850" s="242"/>
      <c r="N850" s="226"/>
    </row>
    <row r="851" ht="18" hidden="1" customHeight="1" spans="1:14">
      <c r="A851" s="234"/>
      <c r="B851" s="235" t="s">
        <v>3466</v>
      </c>
      <c r="C851" s="242">
        <v>80</v>
      </c>
      <c r="D851" s="242">
        <v>80</v>
      </c>
      <c r="E851" s="242"/>
      <c r="F851" s="242">
        <v>80</v>
      </c>
      <c r="G851" s="242"/>
      <c r="H851" s="242"/>
      <c r="I851" s="242"/>
      <c r="J851" s="242"/>
      <c r="K851" s="242"/>
      <c r="L851" s="242"/>
      <c r="M851" s="242"/>
      <c r="N851" s="226"/>
    </row>
    <row r="852" ht="18" hidden="1" customHeight="1" spans="1:14">
      <c r="A852" s="234"/>
      <c r="B852" s="235" t="s">
        <v>3419</v>
      </c>
      <c r="C852" s="242">
        <v>31.5</v>
      </c>
      <c r="D852" s="242">
        <v>31.5</v>
      </c>
      <c r="E852" s="242"/>
      <c r="F852" s="242">
        <v>31.5</v>
      </c>
      <c r="G852" s="242"/>
      <c r="H852" s="242"/>
      <c r="I852" s="242"/>
      <c r="J852" s="242"/>
      <c r="K852" s="242"/>
      <c r="L852" s="242"/>
      <c r="M852" s="242"/>
      <c r="N852" s="226"/>
    </row>
    <row r="853" ht="18" hidden="1" customHeight="1" spans="1:14">
      <c r="A853" s="234"/>
      <c r="B853" s="235" t="s">
        <v>3405</v>
      </c>
      <c r="C853" s="242">
        <v>3.5</v>
      </c>
      <c r="D853" s="242">
        <v>3.5</v>
      </c>
      <c r="E853" s="242">
        <v>3.5</v>
      </c>
      <c r="F853" s="242"/>
      <c r="G853" s="242"/>
      <c r="H853" s="242"/>
      <c r="I853" s="242"/>
      <c r="J853" s="242"/>
      <c r="K853" s="242"/>
      <c r="L853" s="242"/>
      <c r="M853" s="242"/>
      <c r="N853" s="226"/>
    </row>
    <row r="854" ht="18" hidden="1" customHeight="1" spans="1:14">
      <c r="A854" s="234"/>
      <c r="B854" s="235" t="s">
        <v>3467</v>
      </c>
      <c r="C854" s="242">
        <v>24.2</v>
      </c>
      <c r="D854" s="242">
        <v>24.2</v>
      </c>
      <c r="E854" s="242">
        <v>24.2</v>
      </c>
      <c r="F854" s="242"/>
      <c r="G854" s="242"/>
      <c r="H854" s="242"/>
      <c r="I854" s="242"/>
      <c r="J854" s="242"/>
      <c r="K854" s="242"/>
      <c r="L854" s="242"/>
      <c r="M854" s="242"/>
      <c r="N854" s="226"/>
    </row>
    <row r="855" ht="18" hidden="1" customHeight="1" spans="1:14">
      <c r="A855" s="234"/>
      <c r="B855" s="235" t="s">
        <v>3468</v>
      </c>
      <c r="C855" s="242">
        <v>475</v>
      </c>
      <c r="D855" s="242">
        <v>475</v>
      </c>
      <c r="E855" s="242"/>
      <c r="F855" s="242">
        <v>475</v>
      </c>
      <c r="G855" s="242"/>
      <c r="H855" s="242"/>
      <c r="I855" s="242"/>
      <c r="J855" s="242"/>
      <c r="K855" s="242"/>
      <c r="L855" s="242"/>
      <c r="M855" s="242"/>
      <c r="N855" s="226"/>
    </row>
    <row r="856" ht="18" hidden="1" customHeight="1" spans="1:14">
      <c r="A856" s="234"/>
      <c r="B856" s="235" t="s">
        <v>3407</v>
      </c>
      <c r="C856" s="242">
        <v>43.53</v>
      </c>
      <c r="D856" s="242">
        <v>43.53</v>
      </c>
      <c r="E856" s="242">
        <v>43.53</v>
      </c>
      <c r="F856" s="242"/>
      <c r="G856" s="242"/>
      <c r="H856" s="242"/>
      <c r="I856" s="242"/>
      <c r="J856" s="242"/>
      <c r="K856" s="242"/>
      <c r="L856" s="242"/>
      <c r="M856" s="242"/>
      <c r="N856" s="226"/>
    </row>
    <row r="857" ht="18" hidden="1" customHeight="1" spans="1:14">
      <c r="A857" s="234"/>
      <c r="B857" s="235" t="s">
        <v>3469</v>
      </c>
      <c r="C857" s="242">
        <v>530.2</v>
      </c>
      <c r="D857" s="242">
        <v>530.2</v>
      </c>
      <c r="E857" s="242"/>
      <c r="F857" s="242">
        <v>530.2</v>
      </c>
      <c r="G857" s="242"/>
      <c r="H857" s="242"/>
      <c r="I857" s="242"/>
      <c r="J857" s="242"/>
      <c r="K857" s="242"/>
      <c r="L857" s="242"/>
      <c r="M857" s="242"/>
      <c r="N857" s="226"/>
    </row>
    <row r="858" ht="18" hidden="1" customHeight="1" spans="1:14">
      <c r="A858" s="234"/>
      <c r="B858" s="235" t="s">
        <v>3470</v>
      </c>
      <c r="C858" s="242">
        <v>200</v>
      </c>
      <c r="D858" s="242">
        <v>200</v>
      </c>
      <c r="E858" s="242"/>
      <c r="F858" s="242">
        <v>200</v>
      </c>
      <c r="G858" s="242"/>
      <c r="H858" s="242"/>
      <c r="I858" s="242"/>
      <c r="J858" s="242"/>
      <c r="K858" s="242"/>
      <c r="L858" s="242"/>
      <c r="M858" s="242"/>
      <c r="N858" s="226"/>
    </row>
    <row r="859" ht="18" hidden="1" customHeight="1" spans="1:14">
      <c r="A859" s="234"/>
      <c r="B859" s="235" t="s">
        <v>3471</v>
      </c>
      <c r="C859" s="242">
        <v>12</v>
      </c>
      <c r="D859" s="242">
        <v>12</v>
      </c>
      <c r="E859" s="242">
        <v>12</v>
      </c>
      <c r="F859" s="242"/>
      <c r="G859" s="242"/>
      <c r="H859" s="242"/>
      <c r="I859" s="242"/>
      <c r="J859" s="242"/>
      <c r="K859" s="242"/>
      <c r="L859" s="242"/>
      <c r="M859" s="242"/>
      <c r="N859" s="226"/>
    </row>
    <row r="860" ht="18" hidden="1" customHeight="1" spans="1:14">
      <c r="A860" s="234"/>
      <c r="B860" s="235" t="s">
        <v>3472</v>
      </c>
      <c r="C860" s="242">
        <v>16446.26</v>
      </c>
      <c r="D860" s="242">
        <v>16446.26</v>
      </c>
      <c r="E860" s="242">
        <v>14378.63</v>
      </c>
      <c r="F860" s="242">
        <v>2067.63</v>
      </c>
      <c r="G860" s="242"/>
      <c r="H860" s="242"/>
      <c r="I860" s="242"/>
      <c r="J860" s="242"/>
      <c r="K860" s="242"/>
      <c r="L860" s="242"/>
      <c r="M860" s="242"/>
      <c r="N860" s="226"/>
    </row>
    <row r="861" ht="18" hidden="1" customHeight="1" spans="1:14">
      <c r="A861" s="234"/>
      <c r="B861" s="235" t="s">
        <v>3428</v>
      </c>
      <c r="C861" s="242">
        <v>7</v>
      </c>
      <c r="D861" s="242">
        <v>7</v>
      </c>
      <c r="E861" s="242">
        <v>7</v>
      </c>
      <c r="F861" s="242"/>
      <c r="G861" s="242"/>
      <c r="H861" s="242"/>
      <c r="I861" s="242"/>
      <c r="J861" s="242"/>
      <c r="K861" s="242"/>
      <c r="L861" s="242"/>
      <c r="M861" s="242"/>
      <c r="N861" s="226"/>
    </row>
    <row r="862" ht="18" hidden="1" customHeight="1" spans="1:14">
      <c r="A862" s="234"/>
      <c r="B862" s="235" t="s">
        <v>3473</v>
      </c>
      <c r="C862" s="242">
        <v>100</v>
      </c>
      <c r="D862" s="242">
        <v>100</v>
      </c>
      <c r="E862" s="242"/>
      <c r="F862" s="242">
        <v>100</v>
      </c>
      <c r="G862" s="242"/>
      <c r="H862" s="242"/>
      <c r="I862" s="242"/>
      <c r="J862" s="242"/>
      <c r="K862" s="242"/>
      <c r="L862" s="242"/>
      <c r="M862" s="242"/>
      <c r="N862" s="226"/>
    </row>
    <row r="863" ht="18" hidden="1" customHeight="1" spans="1:14">
      <c r="A863" s="234"/>
      <c r="B863" s="235" t="s">
        <v>3418</v>
      </c>
      <c r="C863" s="242">
        <v>10.5</v>
      </c>
      <c r="D863" s="242">
        <v>10.5</v>
      </c>
      <c r="E863" s="242">
        <v>10.5</v>
      </c>
      <c r="F863" s="242"/>
      <c r="G863" s="242"/>
      <c r="H863" s="242"/>
      <c r="I863" s="242"/>
      <c r="J863" s="242"/>
      <c r="K863" s="242"/>
      <c r="L863" s="242"/>
      <c r="M863" s="242"/>
      <c r="N863" s="226"/>
    </row>
    <row r="864" ht="18" hidden="1" customHeight="1" spans="1:14">
      <c r="A864" s="234"/>
      <c r="B864" s="235" t="s">
        <v>3474</v>
      </c>
      <c r="C864" s="242">
        <v>142.77</v>
      </c>
      <c r="D864" s="242">
        <v>142.77</v>
      </c>
      <c r="E864" s="242">
        <v>142.77</v>
      </c>
      <c r="F864" s="242"/>
      <c r="G864" s="242"/>
      <c r="H864" s="242"/>
      <c r="I864" s="242"/>
      <c r="J864" s="242"/>
      <c r="K864" s="242"/>
      <c r="L864" s="242"/>
      <c r="M864" s="242"/>
      <c r="N864" s="226"/>
    </row>
    <row r="865" ht="18" hidden="1" customHeight="1" spans="1:14">
      <c r="A865" s="234"/>
      <c r="B865" s="235" t="s">
        <v>3475</v>
      </c>
      <c r="C865" s="242">
        <v>37</v>
      </c>
      <c r="D865" s="242">
        <v>37</v>
      </c>
      <c r="E865" s="242">
        <v>37</v>
      </c>
      <c r="F865" s="242"/>
      <c r="G865" s="242"/>
      <c r="H865" s="242"/>
      <c r="I865" s="242"/>
      <c r="J865" s="242"/>
      <c r="K865" s="242"/>
      <c r="L865" s="242"/>
      <c r="M865" s="242"/>
      <c r="N865" s="226"/>
    </row>
    <row r="866" ht="18" hidden="1" customHeight="1" spans="1:14">
      <c r="A866" s="234"/>
      <c r="B866" s="235" t="s">
        <v>3476</v>
      </c>
      <c r="C866" s="242">
        <v>1420</v>
      </c>
      <c r="D866" s="242">
        <v>1420</v>
      </c>
      <c r="E866" s="242"/>
      <c r="F866" s="242">
        <v>1420</v>
      </c>
      <c r="G866" s="242"/>
      <c r="H866" s="242"/>
      <c r="I866" s="242"/>
      <c r="J866" s="242"/>
      <c r="K866" s="242"/>
      <c r="L866" s="242"/>
      <c r="M866" s="242"/>
      <c r="N866" s="226"/>
    </row>
    <row r="867" ht="18" hidden="1" customHeight="1" spans="1:14">
      <c r="A867" s="234"/>
      <c r="B867" s="235" t="s">
        <v>3477</v>
      </c>
      <c r="C867" s="242">
        <v>105.5</v>
      </c>
      <c r="D867" s="242">
        <v>105.5</v>
      </c>
      <c r="E867" s="242"/>
      <c r="F867" s="242">
        <v>105.5</v>
      </c>
      <c r="G867" s="242"/>
      <c r="H867" s="242"/>
      <c r="I867" s="242"/>
      <c r="J867" s="242"/>
      <c r="K867" s="242"/>
      <c r="L867" s="242"/>
      <c r="M867" s="242"/>
      <c r="N867" s="226"/>
    </row>
    <row r="868" ht="18" hidden="1" customHeight="1" spans="1:14">
      <c r="A868" s="234"/>
      <c r="B868" s="235" t="s">
        <v>3478</v>
      </c>
      <c r="C868" s="242">
        <v>50</v>
      </c>
      <c r="D868" s="242">
        <v>50</v>
      </c>
      <c r="E868" s="242"/>
      <c r="F868" s="242">
        <v>50</v>
      </c>
      <c r="G868" s="242"/>
      <c r="H868" s="242"/>
      <c r="I868" s="242"/>
      <c r="J868" s="242"/>
      <c r="K868" s="242"/>
      <c r="L868" s="242"/>
      <c r="M868" s="242"/>
      <c r="N868" s="226"/>
    </row>
    <row r="869" ht="18" hidden="1" customHeight="1" spans="1:14">
      <c r="A869" s="241" t="s">
        <v>2470</v>
      </c>
      <c r="B869" s="229" t="s">
        <v>769</v>
      </c>
      <c r="C869" s="240">
        <v>21.3</v>
      </c>
      <c r="D869" s="240">
        <v>21.3</v>
      </c>
      <c r="E869" s="240">
        <v>21.3</v>
      </c>
      <c r="F869" s="240"/>
      <c r="G869" s="240"/>
      <c r="H869" s="240"/>
      <c r="I869" s="240"/>
      <c r="J869" s="240"/>
      <c r="K869" s="240"/>
      <c r="L869" s="240"/>
      <c r="M869" s="240"/>
      <c r="N869" s="226"/>
    </row>
    <row r="870" ht="18" hidden="1" customHeight="1" spans="1:14">
      <c r="A870" s="234"/>
      <c r="B870" s="235" t="s">
        <v>3410</v>
      </c>
      <c r="C870" s="242">
        <v>6</v>
      </c>
      <c r="D870" s="242">
        <v>6</v>
      </c>
      <c r="E870" s="242">
        <v>6</v>
      </c>
      <c r="F870" s="242"/>
      <c r="G870" s="242"/>
      <c r="H870" s="242"/>
      <c r="I870" s="242"/>
      <c r="J870" s="242"/>
      <c r="K870" s="242"/>
      <c r="L870" s="242"/>
      <c r="M870" s="242"/>
      <c r="N870" s="226"/>
    </row>
    <row r="871" ht="18" hidden="1" customHeight="1" spans="1:14">
      <c r="A871" s="234"/>
      <c r="B871" s="235" t="s">
        <v>3411</v>
      </c>
      <c r="C871" s="242">
        <v>15.3</v>
      </c>
      <c r="D871" s="242">
        <v>15.3</v>
      </c>
      <c r="E871" s="242">
        <v>15.3</v>
      </c>
      <c r="F871" s="242"/>
      <c r="G871" s="242"/>
      <c r="H871" s="242"/>
      <c r="I871" s="242"/>
      <c r="J871" s="242"/>
      <c r="K871" s="242"/>
      <c r="L871" s="242"/>
      <c r="M871" s="242"/>
      <c r="N871" s="226"/>
    </row>
    <row r="872" ht="18" hidden="1" customHeight="1" spans="1:14">
      <c r="A872" s="234"/>
      <c r="B872" s="239" t="s">
        <v>774</v>
      </c>
      <c r="C872" s="240">
        <v>1368.84</v>
      </c>
      <c r="D872" s="240">
        <v>1368.84</v>
      </c>
      <c r="E872" s="240">
        <v>1068.84</v>
      </c>
      <c r="F872" s="240">
        <v>300</v>
      </c>
      <c r="G872" s="242"/>
      <c r="H872" s="242"/>
      <c r="I872" s="242"/>
      <c r="J872" s="242"/>
      <c r="K872" s="242"/>
      <c r="L872" s="242"/>
      <c r="M872" s="242"/>
      <c r="N872" s="226"/>
    </row>
    <row r="873" ht="18" hidden="1" customHeight="1" spans="1:14">
      <c r="A873" s="241" t="s">
        <v>2507</v>
      </c>
      <c r="B873" s="229" t="s">
        <v>775</v>
      </c>
      <c r="C873" s="240">
        <v>1341.24</v>
      </c>
      <c r="D873" s="240">
        <v>1341.24</v>
      </c>
      <c r="E873" s="240">
        <v>1041.24</v>
      </c>
      <c r="F873" s="240">
        <v>300</v>
      </c>
      <c r="G873" s="240"/>
      <c r="H873" s="240"/>
      <c r="I873" s="240"/>
      <c r="J873" s="240"/>
      <c r="K873" s="240"/>
      <c r="L873" s="240"/>
      <c r="M873" s="240"/>
      <c r="N873" s="226"/>
    </row>
    <row r="874" ht="18" hidden="1" customHeight="1" spans="1:14">
      <c r="A874" s="234"/>
      <c r="B874" s="235" t="s">
        <v>3479</v>
      </c>
      <c r="C874" s="242">
        <v>100</v>
      </c>
      <c r="D874" s="242">
        <v>100</v>
      </c>
      <c r="E874" s="242"/>
      <c r="F874" s="242">
        <v>100</v>
      </c>
      <c r="G874" s="242"/>
      <c r="H874" s="242"/>
      <c r="I874" s="242"/>
      <c r="J874" s="242"/>
      <c r="K874" s="242"/>
      <c r="L874" s="242"/>
      <c r="M874" s="242"/>
      <c r="N874" s="226"/>
    </row>
    <row r="875" ht="18" hidden="1" customHeight="1" spans="1:14">
      <c r="A875" s="234"/>
      <c r="B875" s="235" t="s">
        <v>3480</v>
      </c>
      <c r="C875" s="242">
        <v>150</v>
      </c>
      <c r="D875" s="242">
        <v>150</v>
      </c>
      <c r="E875" s="242">
        <v>150</v>
      </c>
      <c r="F875" s="242"/>
      <c r="G875" s="242"/>
      <c r="H875" s="242"/>
      <c r="I875" s="242"/>
      <c r="J875" s="242"/>
      <c r="K875" s="242"/>
      <c r="L875" s="242"/>
      <c r="M875" s="242"/>
      <c r="N875" s="226"/>
    </row>
    <row r="876" ht="18" hidden="1" customHeight="1" spans="1:14">
      <c r="A876" s="234"/>
      <c r="B876" s="235" t="s">
        <v>3481</v>
      </c>
      <c r="C876" s="242">
        <v>100</v>
      </c>
      <c r="D876" s="242">
        <v>100</v>
      </c>
      <c r="E876" s="242">
        <v>100</v>
      </c>
      <c r="F876" s="242"/>
      <c r="G876" s="242"/>
      <c r="H876" s="242"/>
      <c r="I876" s="242"/>
      <c r="J876" s="242"/>
      <c r="K876" s="242"/>
      <c r="L876" s="242"/>
      <c r="M876" s="242"/>
      <c r="N876" s="226"/>
    </row>
    <row r="877" ht="18" hidden="1" customHeight="1" spans="1:14">
      <c r="A877" s="234"/>
      <c r="B877" s="235" t="s">
        <v>3482</v>
      </c>
      <c r="C877" s="242">
        <v>50</v>
      </c>
      <c r="D877" s="242">
        <v>50</v>
      </c>
      <c r="E877" s="242">
        <v>50</v>
      </c>
      <c r="F877" s="242"/>
      <c r="G877" s="242"/>
      <c r="H877" s="242"/>
      <c r="I877" s="242"/>
      <c r="J877" s="242"/>
      <c r="K877" s="242"/>
      <c r="L877" s="242"/>
      <c r="M877" s="242"/>
      <c r="N877" s="226"/>
    </row>
    <row r="878" ht="18" hidden="1" customHeight="1" spans="1:14">
      <c r="A878" s="234"/>
      <c r="B878" s="235" t="s">
        <v>3483</v>
      </c>
      <c r="C878" s="242">
        <v>130</v>
      </c>
      <c r="D878" s="242">
        <v>130</v>
      </c>
      <c r="E878" s="242">
        <v>130</v>
      </c>
      <c r="F878" s="242"/>
      <c r="G878" s="242"/>
      <c r="H878" s="242"/>
      <c r="I878" s="242"/>
      <c r="J878" s="242"/>
      <c r="K878" s="242"/>
      <c r="L878" s="242"/>
      <c r="M878" s="242"/>
      <c r="N878" s="226"/>
    </row>
    <row r="879" ht="18" hidden="1" customHeight="1" spans="1:14">
      <c r="A879" s="234"/>
      <c r="B879" s="235" t="s">
        <v>3428</v>
      </c>
      <c r="C879" s="242">
        <v>7</v>
      </c>
      <c r="D879" s="242">
        <v>7</v>
      </c>
      <c r="E879" s="242">
        <v>7</v>
      </c>
      <c r="F879" s="242"/>
      <c r="G879" s="242"/>
      <c r="H879" s="242"/>
      <c r="I879" s="242"/>
      <c r="J879" s="242"/>
      <c r="K879" s="242"/>
      <c r="L879" s="242"/>
      <c r="M879" s="242"/>
      <c r="N879" s="226"/>
    </row>
    <row r="880" ht="18" hidden="1" customHeight="1" spans="1:14">
      <c r="A880" s="234"/>
      <c r="B880" s="235" t="s">
        <v>3413</v>
      </c>
      <c r="C880" s="242">
        <v>5</v>
      </c>
      <c r="D880" s="242">
        <v>5</v>
      </c>
      <c r="E880" s="242">
        <v>5</v>
      </c>
      <c r="F880" s="242"/>
      <c r="G880" s="242"/>
      <c r="H880" s="242"/>
      <c r="I880" s="242"/>
      <c r="J880" s="242"/>
      <c r="K880" s="242"/>
      <c r="L880" s="242"/>
      <c r="M880" s="242"/>
      <c r="N880" s="226"/>
    </row>
    <row r="881" ht="18" hidden="1" customHeight="1" spans="1:14">
      <c r="A881" s="234"/>
      <c r="B881" s="235" t="s">
        <v>3408</v>
      </c>
      <c r="C881" s="242">
        <v>18</v>
      </c>
      <c r="D881" s="242">
        <v>18</v>
      </c>
      <c r="E881" s="242">
        <v>18</v>
      </c>
      <c r="F881" s="242"/>
      <c r="G881" s="242"/>
      <c r="H881" s="242"/>
      <c r="I881" s="242"/>
      <c r="J881" s="242"/>
      <c r="K881" s="242"/>
      <c r="L881" s="242"/>
      <c r="M881" s="242"/>
      <c r="N881" s="226"/>
    </row>
    <row r="882" ht="18" hidden="1" customHeight="1" spans="1:14">
      <c r="A882" s="234"/>
      <c r="B882" s="235" t="s">
        <v>3418</v>
      </c>
      <c r="C882" s="242">
        <v>7</v>
      </c>
      <c r="D882" s="242">
        <v>7</v>
      </c>
      <c r="E882" s="242">
        <v>7</v>
      </c>
      <c r="F882" s="242"/>
      <c r="G882" s="242"/>
      <c r="H882" s="242"/>
      <c r="I882" s="242"/>
      <c r="J882" s="242"/>
      <c r="K882" s="242"/>
      <c r="L882" s="242"/>
      <c r="M882" s="242"/>
      <c r="N882" s="226"/>
    </row>
    <row r="883" ht="18" hidden="1" customHeight="1" spans="1:14">
      <c r="A883" s="234"/>
      <c r="B883" s="235" t="s">
        <v>3402</v>
      </c>
      <c r="C883" s="242">
        <v>5</v>
      </c>
      <c r="D883" s="242">
        <v>5</v>
      </c>
      <c r="E883" s="242">
        <v>5</v>
      </c>
      <c r="F883" s="242"/>
      <c r="G883" s="242"/>
      <c r="H883" s="242"/>
      <c r="I883" s="242"/>
      <c r="J883" s="242"/>
      <c r="K883" s="242"/>
      <c r="L883" s="242"/>
      <c r="M883" s="242"/>
      <c r="N883" s="226"/>
    </row>
    <row r="884" ht="18" hidden="1" customHeight="1" spans="1:14">
      <c r="A884" s="234"/>
      <c r="B884" s="235" t="s">
        <v>3407</v>
      </c>
      <c r="C884" s="242">
        <v>38.57</v>
      </c>
      <c r="D884" s="242">
        <v>38.57</v>
      </c>
      <c r="E884" s="242">
        <v>38.57</v>
      </c>
      <c r="F884" s="242"/>
      <c r="G884" s="242"/>
      <c r="H884" s="242"/>
      <c r="I884" s="242"/>
      <c r="J884" s="242"/>
      <c r="K884" s="242"/>
      <c r="L884" s="242"/>
      <c r="M884" s="242"/>
      <c r="N884" s="226"/>
    </row>
    <row r="885" ht="18" hidden="1" customHeight="1" spans="1:14">
      <c r="A885" s="234"/>
      <c r="B885" s="235" t="s">
        <v>3404</v>
      </c>
      <c r="C885" s="242">
        <v>222.57</v>
      </c>
      <c r="D885" s="242">
        <v>222.57</v>
      </c>
      <c r="E885" s="242">
        <v>222.57</v>
      </c>
      <c r="F885" s="242"/>
      <c r="G885" s="242"/>
      <c r="H885" s="242"/>
      <c r="I885" s="242"/>
      <c r="J885" s="242"/>
      <c r="K885" s="242"/>
      <c r="L885" s="242"/>
      <c r="M885" s="242"/>
      <c r="N885" s="226"/>
    </row>
    <row r="886" ht="18" hidden="1" customHeight="1" spans="1:14">
      <c r="A886" s="234"/>
      <c r="B886" s="235" t="s">
        <v>3415</v>
      </c>
      <c r="C886" s="242">
        <v>27.7</v>
      </c>
      <c r="D886" s="242">
        <v>27.7</v>
      </c>
      <c r="E886" s="242">
        <v>27.7</v>
      </c>
      <c r="F886" s="242"/>
      <c r="G886" s="242"/>
      <c r="H886" s="242"/>
      <c r="I886" s="242"/>
      <c r="J886" s="242"/>
      <c r="K886" s="242"/>
      <c r="L886" s="242"/>
      <c r="M886" s="242"/>
      <c r="N886" s="226"/>
    </row>
    <row r="887" ht="18" hidden="1" customHeight="1" spans="1:14">
      <c r="A887" s="234"/>
      <c r="B887" s="235" t="s">
        <v>3484</v>
      </c>
      <c r="C887" s="242">
        <v>60</v>
      </c>
      <c r="D887" s="242">
        <v>60</v>
      </c>
      <c r="E887" s="242">
        <v>60</v>
      </c>
      <c r="F887" s="242"/>
      <c r="G887" s="242"/>
      <c r="H887" s="242"/>
      <c r="I887" s="242"/>
      <c r="J887" s="242"/>
      <c r="K887" s="242"/>
      <c r="L887" s="242"/>
      <c r="M887" s="242"/>
      <c r="N887" s="226"/>
    </row>
    <row r="888" ht="18" hidden="1" customHeight="1" spans="1:14">
      <c r="A888" s="234"/>
      <c r="B888" s="235" t="s">
        <v>3485</v>
      </c>
      <c r="C888" s="242">
        <v>180</v>
      </c>
      <c r="D888" s="242">
        <v>180</v>
      </c>
      <c r="E888" s="242">
        <v>180</v>
      </c>
      <c r="F888" s="242"/>
      <c r="G888" s="242"/>
      <c r="H888" s="242"/>
      <c r="I888" s="242"/>
      <c r="J888" s="242"/>
      <c r="K888" s="242"/>
      <c r="L888" s="242"/>
      <c r="M888" s="242"/>
      <c r="N888" s="226"/>
    </row>
    <row r="889" ht="18" hidden="1" customHeight="1" spans="1:14">
      <c r="A889" s="234"/>
      <c r="B889" s="235" t="s">
        <v>3431</v>
      </c>
      <c r="C889" s="242">
        <v>5.4</v>
      </c>
      <c r="D889" s="242">
        <v>5.4</v>
      </c>
      <c r="E889" s="242">
        <v>5.4</v>
      </c>
      <c r="F889" s="242"/>
      <c r="G889" s="242"/>
      <c r="H889" s="242"/>
      <c r="I889" s="242"/>
      <c r="J889" s="242"/>
      <c r="K889" s="242"/>
      <c r="L889" s="242"/>
      <c r="M889" s="242"/>
      <c r="N889" s="226"/>
    </row>
    <row r="890" ht="18" hidden="1" customHeight="1" spans="1:14">
      <c r="A890" s="234"/>
      <c r="B890" s="235" t="s">
        <v>3486</v>
      </c>
      <c r="C890" s="242">
        <v>200</v>
      </c>
      <c r="D890" s="242">
        <v>200</v>
      </c>
      <c r="E890" s="242"/>
      <c r="F890" s="242">
        <v>200</v>
      </c>
      <c r="G890" s="242"/>
      <c r="H890" s="242"/>
      <c r="I890" s="242"/>
      <c r="J890" s="242"/>
      <c r="K890" s="242"/>
      <c r="L890" s="242"/>
      <c r="M890" s="242"/>
      <c r="N890" s="226"/>
    </row>
    <row r="891" ht="18" hidden="1" customHeight="1" spans="1:14">
      <c r="A891" s="234"/>
      <c r="B891" s="235" t="s">
        <v>3487</v>
      </c>
      <c r="C891" s="242">
        <v>35</v>
      </c>
      <c r="D891" s="242">
        <v>35</v>
      </c>
      <c r="E891" s="242">
        <v>35</v>
      </c>
      <c r="F891" s="242"/>
      <c r="G891" s="242"/>
      <c r="H891" s="242"/>
      <c r="I891" s="242"/>
      <c r="J891" s="242"/>
      <c r="K891" s="242"/>
      <c r="L891" s="242"/>
      <c r="M891" s="242"/>
      <c r="N891" s="226"/>
    </row>
    <row r="892" ht="18" hidden="1" customHeight="1" spans="1:14">
      <c r="A892" s="241" t="s">
        <v>2518</v>
      </c>
      <c r="B892" s="229" t="s">
        <v>776</v>
      </c>
      <c r="C892" s="240">
        <v>27.6</v>
      </c>
      <c r="D892" s="240">
        <v>27.6</v>
      </c>
      <c r="E892" s="240">
        <v>27.6</v>
      </c>
      <c r="F892" s="240"/>
      <c r="G892" s="240"/>
      <c r="H892" s="240"/>
      <c r="I892" s="240"/>
      <c r="J892" s="240"/>
      <c r="K892" s="240"/>
      <c r="L892" s="240"/>
      <c r="M892" s="240"/>
      <c r="N892" s="226"/>
    </row>
    <row r="893" ht="18" hidden="1" customHeight="1" spans="1:14">
      <c r="A893" s="234"/>
      <c r="B893" s="235" t="s">
        <v>3410</v>
      </c>
      <c r="C893" s="242">
        <v>9</v>
      </c>
      <c r="D893" s="242">
        <v>9</v>
      </c>
      <c r="E893" s="242">
        <v>9</v>
      </c>
      <c r="F893" s="242"/>
      <c r="G893" s="242"/>
      <c r="H893" s="242"/>
      <c r="I893" s="242"/>
      <c r="J893" s="242"/>
      <c r="K893" s="242"/>
      <c r="L893" s="242"/>
      <c r="M893" s="242"/>
      <c r="N893" s="226"/>
    </row>
    <row r="894" ht="18" hidden="1" customHeight="1" spans="1:14">
      <c r="A894" s="234"/>
      <c r="B894" s="235" t="s">
        <v>3411</v>
      </c>
      <c r="C894" s="242">
        <v>18.6</v>
      </c>
      <c r="D894" s="242">
        <v>18.6</v>
      </c>
      <c r="E894" s="242">
        <v>18.6</v>
      </c>
      <c r="F894" s="242"/>
      <c r="G894" s="242"/>
      <c r="H894" s="242"/>
      <c r="I894" s="242"/>
      <c r="J894" s="242"/>
      <c r="K894" s="242"/>
      <c r="L894" s="242"/>
      <c r="M894" s="242"/>
      <c r="N894" s="226"/>
    </row>
    <row r="895" ht="18" hidden="1" customHeight="1" spans="1:14">
      <c r="A895" s="234"/>
      <c r="B895" s="239" t="s">
        <v>779</v>
      </c>
      <c r="C895" s="240">
        <v>12310.37</v>
      </c>
      <c r="D895" s="240">
        <v>12310.37</v>
      </c>
      <c r="E895" s="240">
        <v>3310.37</v>
      </c>
      <c r="F895" s="240">
        <v>9000</v>
      </c>
      <c r="G895" s="242"/>
      <c r="H895" s="242"/>
      <c r="I895" s="242"/>
      <c r="J895" s="242"/>
      <c r="K895" s="242"/>
      <c r="L895" s="242"/>
      <c r="M895" s="242"/>
      <c r="N895" s="226"/>
    </row>
    <row r="896" ht="18" hidden="1" customHeight="1" spans="1:14">
      <c r="A896" s="241" t="s">
        <v>2528</v>
      </c>
      <c r="B896" s="229" t="s">
        <v>780</v>
      </c>
      <c r="C896" s="240">
        <v>12286.68</v>
      </c>
      <c r="D896" s="240">
        <v>12286.68</v>
      </c>
      <c r="E896" s="240">
        <v>3286.68</v>
      </c>
      <c r="F896" s="240">
        <v>9000</v>
      </c>
      <c r="G896" s="240"/>
      <c r="H896" s="240"/>
      <c r="I896" s="240"/>
      <c r="J896" s="240"/>
      <c r="K896" s="240"/>
      <c r="L896" s="240"/>
      <c r="M896" s="240"/>
      <c r="N896" s="226"/>
    </row>
    <row r="897" ht="18" hidden="1" customHeight="1" spans="1:14">
      <c r="A897" s="234"/>
      <c r="B897" s="235" t="s">
        <v>3408</v>
      </c>
      <c r="C897" s="242">
        <v>13.8</v>
      </c>
      <c r="D897" s="242">
        <v>13.8</v>
      </c>
      <c r="E897" s="242">
        <v>13.8</v>
      </c>
      <c r="F897" s="242"/>
      <c r="G897" s="242"/>
      <c r="H897" s="242"/>
      <c r="I897" s="242"/>
      <c r="J897" s="242"/>
      <c r="K897" s="242"/>
      <c r="L897" s="242"/>
      <c r="M897" s="242"/>
      <c r="N897" s="226"/>
    </row>
    <row r="898" ht="18" hidden="1" customHeight="1" spans="1:14">
      <c r="A898" s="234"/>
      <c r="B898" s="235" t="s">
        <v>3488</v>
      </c>
      <c r="C898" s="242">
        <v>300</v>
      </c>
      <c r="D898" s="242">
        <v>300</v>
      </c>
      <c r="E898" s="242">
        <v>300</v>
      </c>
      <c r="F898" s="242"/>
      <c r="G898" s="242"/>
      <c r="H898" s="242"/>
      <c r="I898" s="242"/>
      <c r="J898" s="242"/>
      <c r="K898" s="242"/>
      <c r="L898" s="242"/>
      <c r="M898" s="242"/>
      <c r="N898" s="226"/>
    </row>
    <row r="899" ht="18" hidden="1" customHeight="1" spans="1:14">
      <c r="A899" s="234"/>
      <c r="B899" s="235" t="s">
        <v>3418</v>
      </c>
      <c r="C899" s="242">
        <v>7</v>
      </c>
      <c r="D899" s="242">
        <v>7</v>
      </c>
      <c r="E899" s="242">
        <v>7</v>
      </c>
      <c r="F899" s="242"/>
      <c r="G899" s="242"/>
      <c r="H899" s="242"/>
      <c r="I899" s="242"/>
      <c r="J899" s="242"/>
      <c r="K899" s="242"/>
      <c r="L899" s="242"/>
      <c r="M899" s="242"/>
      <c r="N899" s="226"/>
    </row>
    <row r="900" ht="18" hidden="1" customHeight="1" spans="1:14">
      <c r="A900" s="234"/>
      <c r="B900" s="235" t="s">
        <v>3489</v>
      </c>
      <c r="C900" s="242">
        <v>4000</v>
      </c>
      <c r="D900" s="242">
        <v>4000</v>
      </c>
      <c r="E900" s="242"/>
      <c r="F900" s="242">
        <v>4000</v>
      </c>
      <c r="G900" s="242"/>
      <c r="H900" s="242"/>
      <c r="I900" s="242"/>
      <c r="J900" s="242"/>
      <c r="K900" s="242"/>
      <c r="L900" s="242"/>
      <c r="M900" s="242"/>
      <c r="N900" s="226"/>
    </row>
    <row r="901" ht="18" hidden="1" customHeight="1" spans="1:14">
      <c r="A901" s="234"/>
      <c r="B901" s="235" t="s">
        <v>3415</v>
      </c>
      <c r="C901" s="242">
        <v>48.27</v>
      </c>
      <c r="D901" s="242">
        <v>48.27</v>
      </c>
      <c r="E901" s="242">
        <v>48.27</v>
      </c>
      <c r="F901" s="242"/>
      <c r="G901" s="242"/>
      <c r="H901" s="242"/>
      <c r="I901" s="242"/>
      <c r="J901" s="242"/>
      <c r="K901" s="242"/>
      <c r="L901" s="242"/>
      <c r="M901" s="242"/>
      <c r="N901" s="226"/>
    </row>
    <row r="902" ht="18" hidden="1" customHeight="1" spans="1:14">
      <c r="A902" s="234"/>
      <c r="B902" s="235" t="s">
        <v>3407</v>
      </c>
      <c r="C902" s="242">
        <v>41.37</v>
      </c>
      <c r="D902" s="242">
        <v>41.37</v>
      </c>
      <c r="E902" s="242">
        <v>41.37</v>
      </c>
      <c r="F902" s="242"/>
      <c r="G902" s="242"/>
      <c r="H902" s="242"/>
      <c r="I902" s="242"/>
      <c r="J902" s="242"/>
      <c r="K902" s="242"/>
      <c r="L902" s="242"/>
      <c r="M902" s="242"/>
      <c r="N902" s="226"/>
    </row>
    <row r="903" ht="18" hidden="1" customHeight="1" spans="1:14">
      <c r="A903" s="234"/>
      <c r="B903" s="235" t="s">
        <v>3490</v>
      </c>
      <c r="C903" s="242">
        <v>500</v>
      </c>
      <c r="D903" s="242">
        <v>500</v>
      </c>
      <c r="E903" s="242"/>
      <c r="F903" s="242">
        <v>500</v>
      </c>
      <c r="G903" s="242"/>
      <c r="H903" s="242"/>
      <c r="I903" s="242"/>
      <c r="J903" s="242"/>
      <c r="K903" s="242"/>
      <c r="L903" s="242"/>
      <c r="M903" s="242"/>
      <c r="N903" s="226"/>
    </row>
    <row r="904" ht="18" hidden="1" customHeight="1" spans="1:14">
      <c r="A904" s="234"/>
      <c r="B904" s="235" t="s">
        <v>3491</v>
      </c>
      <c r="C904" s="242">
        <v>1195</v>
      </c>
      <c r="D904" s="242">
        <v>1195</v>
      </c>
      <c r="E904" s="242">
        <v>1195</v>
      </c>
      <c r="F904" s="242"/>
      <c r="G904" s="242"/>
      <c r="H904" s="242"/>
      <c r="I904" s="242"/>
      <c r="J904" s="242"/>
      <c r="K904" s="242"/>
      <c r="L904" s="242"/>
      <c r="M904" s="242"/>
      <c r="N904" s="226"/>
    </row>
    <row r="905" ht="18" hidden="1" customHeight="1" spans="1:14">
      <c r="A905" s="234"/>
      <c r="B905" s="235" t="s">
        <v>3404</v>
      </c>
      <c r="C905" s="242">
        <v>96.6</v>
      </c>
      <c r="D905" s="242">
        <v>96.6</v>
      </c>
      <c r="E905" s="242">
        <v>96.6</v>
      </c>
      <c r="F905" s="242"/>
      <c r="G905" s="242"/>
      <c r="H905" s="242"/>
      <c r="I905" s="242"/>
      <c r="J905" s="242"/>
      <c r="K905" s="242"/>
      <c r="L905" s="242"/>
      <c r="M905" s="242"/>
      <c r="N905" s="226"/>
    </row>
    <row r="906" ht="18" hidden="1" customHeight="1" spans="1:14">
      <c r="A906" s="234"/>
      <c r="B906" s="235" t="s">
        <v>3492</v>
      </c>
      <c r="C906" s="242">
        <v>200</v>
      </c>
      <c r="D906" s="242">
        <v>200</v>
      </c>
      <c r="E906" s="242">
        <v>200</v>
      </c>
      <c r="F906" s="242"/>
      <c r="G906" s="242"/>
      <c r="H906" s="242"/>
      <c r="I906" s="242"/>
      <c r="J906" s="242"/>
      <c r="K906" s="242"/>
      <c r="L906" s="242"/>
      <c r="M906" s="242"/>
      <c r="N906" s="226"/>
    </row>
    <row r="907" ht="18" hidden="1" customHeight="1" spans="1:14">
      <c r="A907" s="234"/>
      <c r="B907" s="235" t="s">
        <v>3460</v>
      </c>
      <c r="C907" s="242">
        <v>400</v>
      </c>
      <c r="D907" s="242">
        <v>400</v>
      </c>
      <c r="E907" s="242">
        <v>400</v>
      </c>
      <c r="F907" s="242"/>
      <c r="G907" s="242"/>
      <c r="H907" s="242"/>
      <c r="I907" s="242"/>
      <c r="J907" s="242"/>
      <c r="K907" s="242"/>
      <c r="L907" s="242"/>
      <c r="M907" s="242"/>
      <c r="N907" s="226"/>
    </row>
    <row r="908" ht="18" hidden="1" customHeight="1" spans="1:14">
      <c r="A908" s="234"/>
      <c r="B908" s="235" t="s">
        <v>3431</v>
      </c>
      <c r="C908" s="242">
        <v>4.14</v>
      </c>
      <c r="D908" s="242">
        <v>4.14</v>
      </c>
      <c r="E908" s="242">
        <v>4.14</v>
      </c>
      <c r="F908" s="242"/>
      <c r="G908" s="242"/>
      <c r="H908" s="242"/>
      <c r="I908" s="242"/>
      <c r="J908" s="242"/>
      <c r="K908" s="242"/>
      <c r="L908" s="242"/>
      <c r="M908" s="242"/>
      <c r="N908" s="226"/>
    </row>
    <row r="909" ht="18" hidden="1" customHeight="1" spans="1:14">
      <c r="A909" s="234"/>
      <c r="B909" s="235" t="s">
        <v>3493</v>
      </c>
      <c r="C909" s="242">
        <v>2000</v>
      </c>
      <c r="D909" s="242">
        <v>2000</v>
      </c>
      <c r="E909" s="242"/>
      <c r="F909" s="242">
        <v>2000</v>
      </c>
      <c r="G909" s="242"/>
      <c r="H909" s="242"/>
      <c r="I909" s="242"/>
      <c r="J909" s="242"/>
      <c r="K909" s="242"/>
      <c r="L909" s="242"/>
      <c r="M909" s="242"/>
      <c r="N909" s="226"/>
    </row>
    <row r="910" ht="18" hidden="1" customHeight="1" spans="1:14">
      <c r="A910" s="234"/>
      <c r="B910" s="235" t="s">
        <v>3494</v>
      </c>
      <c r="C910" s="242">
        <v>510</v>
      </c>
      <c r="D910" s="242">
        <v>510</v>
      </c>
      <c r="E910" s="242">
        <v>510</v>
      </c>
      <c r="F910" s="242"/>
      <c r="G910" s="242"/>
      <c r="H910" s="242"/>
      <c r="I910" s="242"/>
      <c r="J910" s="242"/>
      <c r="K910" s="242"/>
      <c r="L910" s="242"/>
      <c r="M910" s="242"/>
      <c r="N910" s="226"/>
    </row>
    <row r="911" ht="18" hidden="1" customHeight="1" spans="1:14">
      <c r="A911" s="234"/>
      <c r="B911" s="235" t="s">
        <v>3402</v>
      </c>
      <c r="C911" s="242">
        <v>5</v>
      </c>
      <c r="D911" s="242">
        <v>5</v>
      </c>
      <c r="E911" s="242">
        <v>5</v>
      </c>
      <c r="F911" s="242"/>
      <c r="G911" s="242"/>
      <c r="H911" s="242"/>
      <c r="I911" s="242"/>
      <c r="J911" s="242"/>
      <c r="K911" s="242"/>
      <c r="L911" s="242"/>
      <c r="M911" s="242"/>
      <c r="N911" s="226"/>
    </row>
    <row r="912" ht="18" hidden="1" customHeight="1" spans="1:14">
      <c r="A912" s="234"/>
      <c r="B912" s="235" t="s">
        <v>3413</v>
      </c>
      <c r="C912" s="242">
        <v>5</v>
      </c>
      <c r="D912" s="242">
        <v>5</v>
      </c>
      <c r="E912" s="242">
        <v>5</v>
      </c>
      <c r="F912" s="242"/>
      <c r="G912" s="242"/>
      <c r="H912" s="242"/>
      <c r="I912" s="242"/>
      <c r="J912" s="242"/>
      <c r="K912" s="242"/>
      <c r="L912" s="242"/>
      <c r="M912" s="242"/>
      <c r="N912" s="226"/>
    </row>
    <row r="913" ht="18" hidden="1" customHeight="1" spans="1:14">
      <c r="A913" s="234"/>
      <c r="B913" s="235" t="s">
        <v>3495</v>
      </c>
      <c r="C913" s="242">
        <v>400</v>
      </c>
      <c r="D913" s="242">
        <v>400</v>
      </c>
      <c r="E913" s="242">
        <v>400</v>
      </c>
      <c r="F913" s="242"/>
      <c r="G913" s="242"/>
      <c r="H913" s="242"/>
      <c r="I913" s="242"/>
      <c r="J913" s="242"/>
      <c r="K913" s="242"/>
      <c r="L913" s="242"/>
      <c r="M913" s="242"/>
      <c r="N913" s="226"/>
    </row>
    <row r="914" ht="18" hidden="1" customHeight="1" spans="1:14">
      <c r="A914" s="234"/>
      <c r="B914" s="235" t="s">
        <v>3496</v>
      </c>
      <c r="C914" s="242">
        <v>2500</v>
      </c>
      <c r="D914" s="242">
        <v>2500</v>
      </c>
      <c r="E914" s="242"/>
      <c r="F914" s="242">
        <v>2500</v>
      </c>
      <c r="G914" s="242"/>
      <c r="H914" s="242"/>
      <c r="I914" s="242"/>
      <c r="J914" s="242"/>
      <c r="K914" s="242"/>
      <c r="L914" s="242"/>
      <c r="M914" s="242"/>
      <c r="N914" s="226"/>
    </row>
    <row r="915" ht="18" hidden="1" customHeight="1" spans="1:14">
      <c r="A915" s="234"/>
      <c r="B915" s="235" t="s">
        <v>3428</v>
      </c>
      <c r="C915" s="242">
        <v>10.5</v>
      </c>
      <c r="D915" s="242">
        <v>10.5</v>
      </c>
      <c r="E915" s="242">
        <v>10.5</v>
      </c>
      <c r="F915" s="242"/>
      <c r="G915" s="242"/>
      <c r="H915" s="242"/>
      <c r="I915" s="242"/>
      <c r="J915" s="242"/>
      <c r="K915" s="242"/>
      <c r="L915" s="242"/>
      <c r="M915" s="242"/>
      <c r="N915" s="226"/>
    </row>
    <row r="916" ht="18" hidden="1" customHeight="1" spans="1:14">
      <c r="A916" s="234"/>
      <c r="B916" s="235" t="s">
        <v>3497</v>
      </c>
      <c r="C916" s="242">
        <v>50</v>
      </c>
      <c r="D916" s="242">
        <v>50</v>
      </c>
      <c r="E916" s="242">
        <v>50</v>
      </c>
      <c r="F916" s="242"/>
      <c r="G916" s="242"/>
      <c r="H916" s="242"/>
      <c r="I916" s="242"/>
      <c r="J916" s="242"/>
      <c r="K916" s="242"/>
      <c r="L916" s="242"/>
      <c r="M916" s="242"/>
      <c r="N916" s="226"/>
    </row>
    <row r="917" ht="18" hidden="1" customHeight="1" spans="1:14">
      <c r="A917" s="241" t="s">
        <v>2537</v>
      </c>
      <c r="B917" s="229" t="s">
        <v>781</v>
      </c>
      <c r="C917" s="240">
        <v>22.6</v>
      </c>
      <c r="D917" s="240">
        <v>22.6</v>
      </c>
      <c r="E917" s="240">
        <v>22.6</v>
      </c>
      <c r="F917" s="240"/>
      <c r="G917" s="240"/>
      <c r="H917" s="240"/>
      <c r="I917" s="240"/>
      <c r="J917" s="240"/>
      <c r="K917" s="240"/>
      <c r="L917" s="240"/>
      <c r="M917" s="240"/>
      <c r="N917" s="226"/>
    </row>
    <row r="918" ht="18" hidden="1" customHeight="1" spans="1:14">
      <c r="A918" s="234"/>
      <c r="B918" s="235" t="s">
        <v>3410</v>
      </c>
      <c r="C918" s="242">
        <v>7</v>
      </c>
      <c r="D918" s="242">
        <v>7</v>
      </c>
      <c r="E918" s="242">
        <v>7</v>
      </c>
      <c r="F918" s="242"/>
      <c r="G918" s="242"/>
      <c r="H918" s="242"/>
      <c r="I918" s="242"/>
      <c r="J918" s="242"/>
      <c r="K918" s="242"/>
      <c r="L918" s="242"/>
      <c r="M918" s="242"/>
      <c r="N918" s="226"/>
    </row>
    <row r="919" ht="18" hidden="1" customHeight="1" spans="1:14">
      <c r="A919" s="234"/>
      <c r="B919" s="235" t="s">
        <v>3411</v>
      </c>
      <c r="C919" s="242">
        <v>15.6</v>
      </c>
      <c r="D919" s="242">
        <v>15.6</v>
      </c>
      <c r="E919" s="242">
        <v>15.6</v>
      </c>
      <c r="F919" s="242"/>
      <c r="G919" s="242"/>
      <c r="H919" s="242"/>
      <c r="I919" s="242"/>
      <c r="J919" s="242"/>
      <c r="K919" s="242"/>
      <c r="L919" s="242"/>
      <c r="M919" s="242"/>
      <c r="N919" s="226"/>
    </row>
    <row r="920" ht="18" hidden="1" customHeight="1" spans="1:14">
      <c r="A920" s="241" t="s">
        <v>2551</v>
      </c>
      <c r="B920" s="229" t="s">
        <v>783</v>
      </c>
      <c r="C920" s="240">
        <v>1.09</v>
      </c>
      <c r="D920" s="240">
        <v>1.09</v>
      </c>
      <c r="E920" s="240">
        <v>1.09</v>
      </c>
      <c r="F920" s="240"/>
      <c r="G920" s="240"/>
      <c r="H920" s="240"/>
      <c r="I920" s="240"/>
      <c r="J920" s="240"/>
      <c r="K920" s="240"/>
      <c r="L920" s="240"/>
      <c r="M920" s="240"/>
      <c r="N920" s="226"/>
    </row>
    <row r="921" ht="18" hidden="1" customHeight="1" spans="1:14">
      <c r="A921" s="234"/>
      <c r="B921" s="235" t="s">
        <v>3498</v>
      </c>
      <c r="C921" s="242">
        <v>1.09</v>
      </c>
      <c r="D921" s="242">
        <v>1.09</v>
      </c>
      <c r="E921" s="242">
        <v>1.09</v>
      </c>
      <c r="F921" s="242"/>
      <c r="G921" s="242"/>
      <c r="H921" s="242"/>
      <c r="I921" s="242"/>
      <c r="J921" s="242"/>
      <c r="K921" s="242"/>
      <c r="L921" s="242"/>
      <c r="M921" s="242"/>
      <c r="N921" s="226"/>
    </row>
    <row r="922" ht="18" hidden="1" customHeight="1" spans="1:14">
      <c r="A922" s="234"/>
      <c r="B922" s="239" t="s">
        <v>786</v>
      </c>
      <c r="C922" s="240">
        <v>1265.91</v>
      </c>
      <c r="D922" s="240">
        <v>1265.91</v>
      </c>
      <c r="E922" s="240">
        <v>761.91</v>
      </c>
      <c r="F922" s="240">
        <v>504</v>
      </c>
      <c r="G922" s="242"/>
      <c r="H922" s="242"/>
      <c r="I922" s="242"/>
      <c r="J922" s="242"/>
      <c r="K922" s="242"/>
      <c r="L922" s="242"/>
      <c r="M922" s="242"/>
      <c r="N922" s="226"/>
    </row>
    <row r="923" ht="18" hidden="1" customHeight="1" spans="1:14">
      <c r="A923" s="241" t="s">
        <v>2566</v>
      </c>
      <c r="B923" s="229" t="s">
        <v>787</v>
      </c>
      <c r="C923" s="240">
        <v>1201.01</v>
      </c>
      <c r="D923" s="240">
        <v>1201.01</v>
      </c>
      <c r="E923" s="240">
        <v>697.01</v>
      </c>
      <c r="F923" s="240">
        <v>504</v>
      </c>
      <c r="G923" s="240"/>
      <c r="H923" s="240"/>
      <c r="I923" s="240"/>
      <c r="J923" s="240"/>
      <c r="K923" s="240"/>
      <c r="L923" s="240"/>
      <c r="M923" s="240"/>
      <c r="N923" s="226"/>
    </row>
    <row r="924" ht="18" hidden="1" customHeight="1" spans="1:14">
      <c r="A924" s="234"/>
      <c r="B924" s="235" t="s">
        <v>3499</v>
      </c>
      <c r="C924" s="242">
        <v>45</v>
      </c>
      <c r="D924" s="242">
        <v>45</v>
      </c>
      <c r="E924" s="242"/>
      <c r="F924" s="242">
        <v>45</v>
      </c>
      <c r="G924" s="242"/>
      <c r="H924" s="242"/>
      <c r="I924" s="242"/>
      <c r="J924" s="242"/>
      <c r="K924" s="242"/>
      <c r="L924" s="242"/>
      <c r="M924" s="242"/>
      <c r="N924" s="226"/>
    </row>
    <row r="925" ht="18" hidden="1" customHeight="1" spans="1:14">
      <c r="A925" s="234"/>
      <c r="B925" s="235" t="s">
        <v>3431</v>
      </c>
      <c r="C925" s="242">
        <v>6.3</v>
      </c>
      <c r="D925" s="242">
        <v>6.3</v>
      </c>
      <c r="E925" s="242">
        <v>6.3</v>
      </c>
      <c r="F925" s="242"/>
      <c r="G925" s="242"/>
      <c r="H925" s="242"/>
      <c r="I925" s="242"/>
      <c r="J925" s="242"/>
      <c r="K925" s="242"/>
      <c r="L925" s="242"/>
      <c r="M925" s="242"/>
      <c r="N925" s="226"/>
    </row>
    <row r="926" ht="18" hidden="1" customHeight="1" spans="1:14">
      <c r="A926" s="234"/>
      <c r="B926" s="235" t="s">
        <v>3404</v>
      </c>
      <c r="C926" s="242">
        <v>243.76</v>
      </c>
      <c r="D926" s="242">
        <v>243.76</v>
      </c>
      <c r="E926" s="242">
        <v>243.76</v>
      </c>
      <c r="F926" s="242"/>
      <c r="G926" s="242"/>
      <c r="H926" s="242"/>
      <c r="I926" s="242"/>
      <c r="J926" s="242"/>
      <c r="K926" s="242"/>
      <c r="L926" s="242"/>
      <c r="M926" s="242"/>
      <c r="N926" s="226"/>
    </row>
    <row r="927" ht="18" hidden="1" customHeight="1" spans="1:14">
      <c r="A927" s="234"/>
      <c r="B927" s="235" t="s">
        <v>3500</v>
      </c>
      <c r="C927" s="242">
        <v>40</v>
      </c>
      <c r="D927" s="242">
        <v>40</v>
      </c>
      <c r="E927" s="242">
        <v>40</v>
      </c>
      <c r="F927" s="242"/>
      <c r="G927" s="242"/>
      <c r="H927" s="242"/>
      <c r="I927" s="242"/>
      <c r="J927" s="242"/>
      <c r="K927" s="242"/>
      <c r="L927" s="242"/>
      <c r="M927" s="242"/>
      <c r="N927" s="226"/>
    </row>
    <row r="928" ht="18" hidden="1" customHeight="1" spans="1:14">
      <c r="A928" s="234"/>
      <c r="B928" s="235" t="s">
        <v>3501</v>
      </c>
      <c r="C928" s="242">
        <v>300</v>
      </c>
      <c r="D928" s="242">
        <v>300</v>
      </c>
      <c r="E928" s="242"/>
      <c r="F928" s="242">
        <v>300</v>
      </c>
      <c r="G928" s="242"/>
      <c r="H928" s="242"/>
      <c r="I928" s="242"/>
      <c r="J928" s="242"/>
      <c r="K928" s="242"/>
      <c r="L928" s="242"/>
      <c r="M928" s="242"/>
      <c r="N928" s="226"/>
    </row>
    <row r="929" ht="18" hidden="1" customHeight="1" spans="1:14">
      <c r="A929" s="234"/>
      <c r="B929" s="235" t="s">
        <v>3413</v>
      </c>
      <c r="C929" s="242">
        <v>5</v>
      </c>
      <c r="D929" s="242">
        <v>5</v>
      </c>
      <c r="E929" s="242">
        <v>5</v>
      </c>
      <c r="F929" s="242"/>
      <c r="G929" s="242"/>
      <c r="H929" s="242"/>
      <c r="I929" s="242"/>
      <c r="J929" s="242"/>
      <c r="K929" s="242"/>
      <c r="L929" s="242"/>
      <c r="M929" s="242"/>
      <c r="N929" s="226"/>
    </row>
    <row r="930" ht="18" hidden="1" customHeight="1" spans="1:14">
      <c r="A930" s="234"/>
      <c r="B930" s="235" t="s">
        <v>3502</v>
      </c>
      <c r="C930" s="242">
        <v>2.5</v>
      </c>
      <c r="D930" s="242">
        <v>2.5</v>
      </c>
      <c r="E930" s="242"/>
      <c r="F930" s="242">
        <v>2.5</v>
      </c>
      <c r="G930" s="242"/>
      <c r="H930" s="242"/>
      <c r="I930" s="242"/>
      <c r="J930" s="242"/>
      <c r="K930" s="242"/>
      <c r="L930" s="242"/>
      <c r="M930" s="242"/>
      <c r="N930" s="226"/>
    </row>
    <row r="931" ht="18" hidden="1" customHeight="1" spans="1:14">
      <c r="A931" s="234"/>
      <c r="B931" s="235" t="s">
        <v>3428</v>
      </c>
      <c r="C931" s="242">
        <v>14</v>
      </c>
      <c r="D931" s="242">
        <v>14</v>
      </c>
      <c r="E931" s="242">
        <v>14</v>
      </c>
      <c r="F931" s="242"/>
      <c r="G931" s="242"/>
      <c r="H931" s="242"/>
      <c r="I931" s="242"/>
      <c r="J931" s="242"/>
      <c r="K931" s="242"/>
      <c r="L931" s="242"/>
      <c r="M931" s="242"/>
      <c r="N931" s="226"/>
    </row>
    <row r="932" ht="18" hidden="1" customHeight="1" spans="1:14">
      <c r="A932" s="234"/>
      <c r="B932" s="235" t="s">
        <v>3503</v>
      </c>
      <c r="C932" s="242">
        <v>2</v>
      </c>
      <c r="D932" s="242">
        <v>2</v>
      </c>
      <c r="E932" s="242"/>
      <c r="F932" s="242">
        <v>2</v>
      </c>
      <c r="G932" s="242"/>
      <c r="H932" s="242"/>
      <c r="I932" s="242"/>
      <c r="J932" s="242"/>
      <c r="K932" s="242"/>
      <c r="L932" s="242"/>
      <c r="M932" s="242"/>
      <c r="N932" s="226"/>
    </row>
    <row r="933" ht="18" hidden="1" customHeight="1" spans="1:14">
      <c r="A933" s="234"/>
      <c r="B933" s="235" t="s">
        <v>3402</v>
      </c>
      <c r="C933" s="242">
        <v>5</v>
      </c>
      <c r="D933" s="242">
        <v>5</v>
      </c>
      <c r="E933" s="242">
        <v>5</v>
      </c>
      <c r="F933" s="242"/>
      <c r="G933" s="242"/>
      <c r="H933" s="242"/>
      <c r="I933" s="242"/>
      <c r="J933" s="242"/>
      <c r="K933" s="242"/>
      <c r="L933" s="242"/>
      <c r="M933" s="242"/>
      <c r="N933" s="226"/>
    </row>
    <row r="934" ht="18" hidden="1" customHeight="1" spans="1:14">
      <c r="A934" s="234"/>
      <c r="B934" s="235" t="s">
        <v>3504</v>
      </c>
      <c r="C934" s="242">
        <v>10</v>
      </c>
      <c r="D934" s="242">
        <v>10</v>
      </c>
      <c r="E934" s="242"/>
      <c r="F934" s="242">
        <v>10</v>
      </c>
      <c r="G934" s="242"/>
      <c r="H934" s="242"/>
      <c r="I934" s="242"/>
      <c r="J934" s="242"/>
      <c r="K934" s="242"/>
      <c r="L934" s="242"/>
      <c r="M934" s="242"/>
      <c r="N934" s="226"/>
    </row>
    <row r="935" ht="18" hidden="1" customHeight="1" spans="1:14">
      <c r="A935" s="234"/>
      <c r="B935" s="235" t="s">
        <v>3405</v>
      </c>
      <c r="C935" s="242">
        <v>3.5</v>
      </c>
      <c r="D935" s="242">
        <v>3.5</v>
      </c>
      <c r="E935" s="242">
        <v>3.5</v>
      </c>
      <c r="F935" s="242"/>
      <c r="G935" s="242"/>
      <c r="H935" s="242"/>
      <c r="I935" s="242"/>
      <c r="J935" s="242"/>
      <c r="K935" s="242"/>
      <c r="L935" s="242"/>
      <c r="M935" s="242"/>
      <c r="N935" s="226"/>
    </row>
    <row r="936" ht="18" hidden="1" customHeight="1" spans="1:14">
      <c r="A936" s="234"/>
      <c r="B936" s="235" t="s">
        <v>3505</v>
      </c>
      <c r="C936" s="242">
        <v>10</v>
      </c>
      <c r="D936" s="242">
        <v>10</v>
      </c>
      <c r="E936" s="242">
        <v>10</v>
      </c>
      <c r="F936" s="242"/>
      <c r="G936" s="242"/>
      <c r="H936" s="242"/>
      <c r="I936" s="242"/>
      <c r="J936" s="242"/>
      <c r="K936" s="242"/>
      <c r="L936" s="242"/>
      <c r="M936" s="242"/>
      <c r="N936" s="226"/>
    </row>
    <row r="937" ht="18" hidden="1" customHeight="1" spans="1:14">
      <c r="A937" s="234"/>
      <c r="B937" s="235" t="s">
        <v>3506</v>
      </c>
      <c r="C937" s="242">
        <v>40</v>
      </c>
      <c r="D937" s="242">
        <v>40</v>
      </c>
      <c r="E937" s="242"/>
      <c r="F937" s="242">
        <v>40</v>
      </c>
      <c r="G937" s="242"/>
      <c r="H937" s="242"/>
      <c r="I937" s="242"/>
      <c r="J937" s="242"/>
      <c r="K937" s="242"/>
      <c r="L937" s="242"/>
      <c r="M937" s="242"/>
      <c r="N937" s="226"/>
    </row>
    <row r="938" ht="18" hidden="1" customHeight="1" spans="1:14">
      <c r="A938" s="234"/>
      <c r="B938" s="235" t="s">
        <v>3507</v>
      </c>
      <c r="C938" s="242">
        <v>10</v>
      </c>
      <c r="D938" s="242">
        <v>10</v>
      </c>
      <c r="E938" s="242"/>
      <c r="F938" s="242">
        <v>10</v>
      </c>
      <c r="G938" s="242"/>
      <c r="H938" s="242"/>
      <c r="I938" s="242"/>
      <c r="J938" s="242"/>
      <c r="K938" s="242"/>
      <c r="L938" s="242"/>
      <c r="M938" s="242"/>
      <c r="N938" s="226"/>
    </row>
    <row r="939" ht="18" hidden="1" customHeight="1" spans="1:14">
      <c r="A939" s="234"/>
      <c r="B939" s="235" t="s">
        <v>3508</v>
      </c>
      <c r="C939" s="242">
        <v>60</v>
      </c>
      <c r="D939" s="242">
        <v>60</v>
      </c>
      <c r="E939" s="242"/>
      <c r="F939" s="242">
        <v>60</v>
      </c>
      <c r="G939" s="242"/>
      <c r="H939" s="242"/>
      <c r="I939" s="242"/>
      <c r="J939" s="242"/>
      <c r="K939" s="242"/>
      <c r="L939" s="242"/>
      <c r="M939" s="242"/>
      <c r="N939" s="226"/>
    </row>
    <row r="940" ht="18" hidden="1" customHeight="1" spans="1:14">
      <c r="A940" s="234"/>
      <c r="B940" s="235" t="s">
        <v>3415</v>
      </c>
      <c r="C940" s="242">
        <v>135.23</v>
      </c>
      <c r="D940" s="242">
        <v>135.23</v>
      </c>
      <c r="E940" s="242">
        <v>135.23</v>
      </c>
      <c r="F940" s="242"/>
      <c r="G940" s="242"/>
      <c r="H940" s="242"/>
      <c r="I940" s="242"/>
      <c r="J940" s="242"/>
      <c r="K940" s="242"/>
      <c r="L940" s="242"/>
      <c r="M940" s="242"/>
      <c r="N940" s="226"/>
    </row>
    <row r="941" ht="18" hidden="1" customHeight="1" spans="1:14">
      <c r="A941" s="234"/>
      <c r="B941" s="235" t="s">
        <v>3509</v>
      </c>
      <c r="C941" s="242">
        <v>150</v>
      </c>
      <c r="D941" s="242">
        <v>150</v>
      </c>
      <c r="E941" s="242">
        <v>150</v>
      </c>
      <c r="F941" s="242"/>
      <c r="G941" s="242"/>
      <c r="H941" s="242"/>
      <c r="I941" s="242"/>
      <c r="J941" s="242"/>
      <c r="K941" s="242"/>
      <c r="L941" s="242"/>
      <c r="M941" s="242"/>
      <c r="N941" s="226"/>
    </row>
    <row r="942" ht="18" hidden="1" customHeight="1" spans="1:14">
      <c r="A942" s="234"/>
      <c r="B942" s="235" t="s">
        <v>3418</v>
      </c>
      <c r="C942" s="242">
        <v>10.5</v>
      </c>
      <c r="D942" s="242">
        <v>10.5</v>
      </c>
      <c r="E942" s="242">
        <v>10.5</v>
      </c>
      <c r="F942" s="242"/>
      <c r="G942" s="242"/>
      <c r="H942" s="242"/>
      <c r="I942" s="242"/>
      <c r="J942" s="242"/>
      <c r="K942" s="242"/>
      <c r="L942" s="242"/>
      <c r="M942" s="242"/>
      <c r="N942" s="226"/>
    </row>
    <row r="943" ht="18" hidden="1" customHeight="1" spans="1:14">
      <c r="A943" s="234"/>
      <c r="B943" s="235" t="s">
        <v>3407</v>
      </c>
      <c r="C943" s="242">
        <v>52.72</v>
      </c>
      <c r="D943" s="242">
        <v>52.72</v>
      </c>
      <c r="E943" s="242">
        <v>52.72</v>
      </c>
      <c r="F943" s="242"/>
      <c r="G943" s="242"/>
      <c r="H943" s="242"/>
      <c r="I943" s="242"/>
      <c r="J943" s="242"/>
      <c r="K943" s="242"/>
      <c r="L943" s="242"/>
      <c r="M943" s="242"/>
      <c r="N943" s="226"/>
    </row>
    <row r="944" ht="18" hidden="1" customHeight="1" spans="1:14">
      <c r="A944" s="234"/>
      <c r="B944" s="235" t="s">
        <v>3510</v>
      </c>
      <c r="C944" s="242">
        <v>3</v>
      </c>
      <c r="D944" s="242">
        <v>3</v>
      </c>
      <c r="E944" s="242"/>
      <c r="F944" s="242">
        <v>3</v>
      </c>
      <c r="G944" s="242"/>
      <c r="H944" s="242"/>
      <c r="I944" s="242"/>
      <c r="J944" s="242"/>
      <c r="K944" s="242"/>
      <c r="L944" s="242"/>
      <c r="M944" s="242"/>
      <c r="N944" s="226"/>
    </row>
    <row r="945" ht="18" hidden="1" customHeight="1" spans="1:14">
      <c r="A945" s="234"/>
      <c r="B945" s="235" t="s">
        <v>3408</v>
      </c>
      <c r="C945" s="242">
        <v>21</v>
      </c>
      <c r="D945" s="242">
        <v>21</v>
      </c>
      <c r="E945" s="242">
        <v>21</v>
      </c>
      <c r="F945" s="242"/>
      <c r="G945" s="242"/>
      <c r="H945" s="242"/>
      <c r="I945" s="242"/>
      <c r="J945" s="242"/>
      <c r="K945" s="242"/>
      <c r="L945" s="242"/>
      <c r="M945" s="242"/>
      <c r="N945" s="226"/>
    </row>
    <row r="946" ht="18" hidden="1" customHeight="1" spans="1:14">
      <c r="A946" s="234"/>
      <c r="B946" s="235" t="s">
        <v>3511</v>
      </c>
      <c r="C946" s="242">
        <v>31.5</v>
      </c>
      <c r="D946" s="242">
        <v>31.5</v>
      </c>
      <c r="E946" s="242"/>
      <c r="F946" s="242">
        <v>31.5</v>
      </c>
      <c r="G946" s="242"/>
      <c r="H946" s="242"/>
      <c r="I946" s="242"/>
      <c r="J946" s="242"/>
      <c r="K946" s="242"/>
      <c r="L946" s="242"/>
      <c r="M946" s="242"/>
      <c r="N946" s="226"/>
    </row>
    <row r="947" ht="18" hidden="1" customHeight="1" spans="1:14">
      <c r="A947" s="241" t="s">
        <v>2577</v>
      </c>
      <c r="B947" s="229" t="s">
        <v>788</v>
      </c>
      <c r="C947" s="240">
        <v>64.9</v>
      </c>
      <c r="D947" s="240">
        <v>64.9</v>
      </c>
      <c r="E947" s="240">
        <v>64.9</v>
      </c>
      <c r="F947" s="240"/>
      <c r="G947" s="240"/>
      <c r="H947" s="240"/>
      <c r="I947" s="240"/>
      <c r="J947" s="240"/>
      <c r="K947" s="240"/>
      <c r="L947" s="240"/>
      <c r="M947" s="240"/>
      <c r="N947" s="226"/>
    </row>
    <row r="948" ht="18" hidden="1" customHeight="1" spans="1:14">
      <c r="A948" s="234"/>
      <c r="B948" s="235" t="s">
        <v>3512</v>
      </c>
      <c r="C948" s="242">
        <v>45.9</v>
      </c>
      <c r="D948" s="242">
        <v>45.9</v>
      </c>
      <c r="E948" s="242">
        <v>45.9</v>
      </c>
      <c r="F948" s="242"/>
      <c r="G948" s="242"/>
      <c r="H948" s="242"/>
      <c r="I948" s="242"/>
      <c r="J948" s="242"/>
      <c r="K948" s="242"/>
      <c r="L948" s="242"/>
      <c r="M948" s="242"/>
      <c r="N948" s="226"/>
    </row>
    <row r="949" ht="18" hidden="1" customHeight="1" spans="1:14">
      <c r="A949" s="234"/>
      <c r="B949" s="235" t="s">
        <v>3410</v>
      </c>
      <c r="C949" s="242">
        <v>19</v>
      </c>
      <c r="D949" s="242">
        <v>19</v>
      </c>
      <c r="E949" s="242">
        <v>19</v>
      </c>
      <c r="F949" s="242"/>
      <c r="G949" s="242"/>
      <c r="H949" s="242"/>
      <c r="I949" s="242"/>
      <c r="J949" s="242"/>
      <c r="K949" s="242"/>
      <c r="L949" s="242"/>
      <c r="M949" s="242"/>
      <c r="N949" s="226"/>
    </row>
    <row r="950" ht="18" hidden="1" customHeight="1" spans="1:14">
      <c r="A950" s="234"/>
      <c r="B950" s="239" t="s">
        <v>793</v>
      </c>
      <c r="C950" s="240">
        <v>1354.1684</v>
      </c>
      <c r="D950" s="240">
        <v>1354.1684</v>
      </c>
      <c r="E950" s="240">
        <v>954.1684</v>
      </c>
      <c r="F950" s="240">
        <v>400</v>
      </c>
      <c r="G950" s="242"/>
      <c r="H950" s="242"/>
      <c r="I950" s="242"/>
      <c r="J950" s="242"/>
      <c r="K950" s="242"/>
      <c r="L950" s="242"/>
      <c r="M950" s="242"/>
      <c r="N950" s="226"/>
    </row>
    <row r="951" ht="18" hidden="1" customHeight="1" spans="1:14">
      <c r="A951" s="241" t="s">
        <v>2603</v>
      </c>
      <c r="B951" s="229" t="s">
        <v>794</v>
      </c>
      <c r="C951" s="240">
        <v>1314.0684</v>
      </c>
      <c r="D951" s="240">
        <v>1314.0684</v>
      </c>
      <c r="E951" s="240">
        <v>914.0684</v>
      </c>
      <c r="F951" s="240">
        <v>400</v>
      </c>
      <c r="G951" s="240"/>
      <c r="H951" s="240"/>
      <c r="I951" s="240"/>
      <c r="J951" s="240"/>
      <c r="K951" s="240"/>
      <c r="L951" s="240"/>
      <c r="M951" s="240"/>
      <c r="N951" s="226"/>
    </row>
    <row r="952" ht="18" hidden="1" customHeight="1" spans="1:14">
      <c r="A952" s="234"/>
      <c r="B952" s="235" t="s">
        <v>3513</v>
      </c>
      <c r="C952" s="242">
        <v>62</v>
      </c>
      <c r="D952" s="242">
        <v>62</v>
      </c>
      <c r="E952" s="242">
        <v>62</v>
      </c>
      <c r="F952" s="242"/>
      <c r="G952" s="242"/>
      <c r="H952" s="242"/>
      <c r="I952" s="242"/>
      <c r="J952" s="242"/>
      <c r="K952" s="242"/>
      <c r="L952" s="242"/>
      <c r="M952" s="242"/>
      <c r="N952" s="226"/>
    </row>
    <row r="953" ht="18" hidden="1" customHeight="1" spans="1:14">
      <c r="A953" s="234"/>
      <c r="B953" s="235" t="s">
        <v>3514</v>
      </c>
      <c r="C953" s="242">
        <v>40</v>
      </c>
      <c r="D953" s="242">
        <v>40</v>
      </c>
      <c r="E953" s="242">
        <v>40</v>
      </c>
      <c r="F953" s="242"/>
      <c r="G953" s="242"/>
      <c r="H953" s="242"/>
      <c r="I953" s="242"/>
      <c r="J953" s="242"/>
      <c r="K953" s="242"/>
      <c r="L953" s="242"/>
      <c r="M953" s="242"/>
      <c r="N953" s="226"/>
    </row>
    <row r="954" ht="18" hidden="1" customHeight="1" spans="1:14">
      <c r="A954" s="234"/>
      <c r="B954" s="235" t="s">
        <v>3407</v>
      </c>
      <c r="C954" s="242">
        <v>30.22</v>
      </c>
      <c r="D954" s="242">
        <v>30.22</v>
      </c>
      <c r="E954" s="242">
        <v>30.22</v>
      </c>
      <c r="F954" s="242"/>
      <c r="G954" s="242"/>
      <c r="H954" s="242"/>
      <c r="I954" s="242"/>
      <c r="J954" s="242"/>
      <c r="K954" s="242"/>
      <c r="L954" s="242"/>
      <c r="M954" s="242"/>
      <c r="N954" s="226"/>
    </row>
    <row r="955" ht="18" hidden="1" customHeight="1" spans="1:14">
      <c r="A955" s="234"/>
      <c r="B955" s="235" t="s">
        <v>3515</v>
      </c>
      <c r="C955" s="242">
        <v>20</v>
      </c>
      <c r="D955" s="242">
        <v>20</v>
      </c>
      <c r="E955" s="242">
        <v>17</v>
      </c>
      <c r="F955" s="242">
        <v>3</v>
      </c>
      <c r="G955" s="242"/>
      <c r="H955" s="242"/>
      <c r="I955" s="242"/>
      <c r="J955" s="242"/>
      <c r="K955" s="242"/>
      <c r="L955" s="242"/>
      <c r="M955" s="242"/>
      <c r="N955" s="226"/>
    </row>
    <row r="956" ht="18" hidden="1" customHeight="1" spans="1:14">
      <c r="A956" s="234"/>
      <c r="B956" s="235" t="s">
        <v>3408</v>
      </c>
      <c r="C956" s="242">
        <v>12.6</v>
      </c>
      <c r="D956" s="242">
        <v>12.6</v>
      </c>
      <c r="E956" s="242">
        <v>12.6</v>
      </c>
      <c r="F956" s="242"/>
      <c r="G956" s="242"/>
      <c r="H956" s="242"/>
      <c r="I956" s="242"/>
      <c r="J956" s="242"/>
      <c r="K956" s="242"/>
      <c r="L956" s="242"/>
      <c r="M956" s="242"/>
      <c r="N956" s="226"/>
    </row>
    <row r="957" ht="18" hidden="1" customHeight="1" spans="1:14">
      <c r="A957" s="234"/>
      <c r="B957" s="235" t="s">
        <v>3516</v>
      </c>
      <c r="C957" s="242">
        <v>70</v>
      </c>
      <c r="D957" s="242">
        <v>70</v>
      </c>
      <c r="E957" s="242">
        <v>40</v>
      </c>
      <c r="F957" s="242">
        <v>30</v>
      </c>
      <c r="G957" s="242"/>
      <c r="H957" s="242"/>
      <c r="I957" s="242"/>
      <c r="J957" s="242"/>
      <c r="K957" s="242"/>
      <c r="L957" s="242"/>
      <c r="M957" s="242"/>
      <c r="N957" s="226"/>
    </row>
    <row r="958" ht="18" hidden="1" customHeight="1" spans="1:14">
      <c r="A958" s="234"/>
      <c r="B958" s="235" t="s">
        <v>3404</v>
      </c>
      <c r="C958" s="242">
        <v>151.76</v>
      </c>
      <c r="D958" s="242">
        <v>151.76</v>
      </c>
      <c r="E958" s="242">
        <v>151.76</v>
      </c>
      <c r="F958" s="242"/>
      <c r="G958" s="242"/>
      <c r="H958" s="242"/>
      <c r="I958" s="242"/>
      <c r="J958" s="242"/>
      <c r="K958" s="242"/>
      <c r="L958" s="242"/>
      <c r="M958" s="242"/>
      <c r="N958" s="226"/>
    </row>
    <row r="959" ht="18" hidden="1" customHeight="1" spans="1:14">
      <c r="A959" s="234"/>
      <c r="B959" s="235" t="s">
        <v>3425</v>
      </c>
      <c r="C959" s="242">
        <v>2.3484</v>
      </c>
      <c r="D959" s="242">
        <v>2.3484</v>
      </c>
      <c r="E959" s="242">
        <v>2.3484</v>
      </c>
      <c r="F959" s="242"/>
      <c r="G959" s="242"/>
      <c r="H959" s="242"/>
      <c r="I959" s="242"/>
      <c r="J959" s="242"/>
      <c r="K959" s="242"/>
      <c r="L959" s="242"/>
      <c r="M959" s="242"/>
      <c r="N959" s="226"/>
    </row>
    <row r="960" ht="18" hidden="1" customHeight="1" spans="1:14">
      <c r="A960" s="234"/>
      <c r="B960" s="235" t="s">
        <v>3517</v>
      </c>
      <c r="C960" s="242">
        <v>489</v>
      </c>
      <c r="D960" s="242">
        <v>489</v>
      </c>
      <c r="E960" s="242">
        <v>122</v>
      </c>
      <c r="F960" s="242">
        <v>367</v>
      </c>
      <c r="G960" s="242"/>
      <c r="H960" s="242"/>
      <c r="I960" s="242"/>
      <c r="J960" s="242"/>
      <c r="K960" s="242"/>
      <c r="L960" s="242"/>
      <c r="M960" s="242"/>
      <c r="N960" s="226"/>
    </row>
    <row r="961" ht="18" hidden="1" customHeight="1" spans="1:14">
      <c r="A961" s="234"/>
      <c r="B961" s="235" t="s">
        <v>3415</v>
      </c>
      <c r="C961" s="242">
        <v>27.86</v>
      </c>
      <c r="D961" s="242">
        <v>27.86</v>
      </c>
      <c r="E961" s="242">
        <v>27.86</v>
      </c>
      <c r="F961" s="242"/>
      <c r="G961" s="242"/>
      <c r="H961" s="242"/>
      <c r="I961" s="242"/>
      <c r="J961" s="242"/>
      <c r="K961" s="242"/>
      <c r="L961" s="242"/>
      <c r="M961" s="242"/>
      <c r="N961" s="226"/>
    </row>
    <row r="962" ht="18" hidden="1" customHeight="1" spans="1:14">
      <c r="A962" s="234"/>
      <c r="B962" s="235" t="s">
        <v>3518</v>
      </c>
      <c r="C962" s="242">
        <v>3.5</v>
      </c>
      <c r="D962" s="242">
        <v>3.5</v>
      </c>
      <c r="E962" s="242">
        <v>3.5</v>
      </c>
      <c r="F962" s="242"/>
      <c r="G962" s="242"/>
      <c r="H962" s="242"/>
      <c r="I962" s="242"/>
      <c r="J962" s="242"/>
      <c r="K962" s="242"/>
      <c r="L962" s="242"/>
      <c r="M962" s="242"/>
      <c r="N962" s="226"/>
    </row>
    <row r="963" ht="18" hidden="1" customHeight="1" spans="1:14">
      <c r="A963" s="234"/>
      <c r="B963" s="235" t="s">
        <v>3431</v>
      </c>
      <c r="C963" s="242">
        <v>3.78</v>
      </c>
      <c r="D963" s="242">
        <v>3.78</v>
      </c>
      <c r="E963" s="242">
        <v>3.78</v>
      </c>
      <c r="F963" s="242"/>
      <c r="G963" s="242"/>
      <c r="H963" s="242"/>
      <c r="I963" s="242"/>
      <c r="J963" s="242"/>
      <c r="K963" s="242"/>
      <c r="L963" s="242"/>
      <c r="M963" s="242"/>
      <c r="N963" s="226"/>
    </row>
    <row r="964" ht="18" hidden="1" customHeight="1" spans="1:14">
      <c r="A964" s="234"/>
      <c r="B964" s="235" t="s">
        <v>3413</v>
      </c>
      <c r="C964" s="242">
        <v>5</v>
      </c>
      <c r="D964" s="242">
        <v>5</v>
      </c>
      <c r="E964" s="242">
        <v>5</v>
      </c>
      <c r="F964" s="242"/>
      <c r="G964" s="242"/>
      <c r="H964" s="242"/>
      <c r="I964" s="242"/>
      <c r="J964" s="242"/>
      <c r="K964" s="242"/>
      <c r="L964" s="242"/>
      <c r="M964" s="242"/>
      <c r="N964" s="226"/>
    </row>
    <row r="965" ht="18" hidden="1" customHeight="1" spans="1:14">
      <c r="A965" s="234"/>
      <c r="B965" s="235" t="s">
        <v>3519</v>
      </c>
      <c r="C965" s="242">
        <v>67</v>
      </c>
      <c r="D965" s="242">
        <v>67</v>
      </c>
      <c r="E965" s="242">
        <v>67</v>
      </c>
      <c r="F965" s="242"/>
      <c r="G965" s="242"/>
      <c r="H965" s="242"/>
      <c r="I965" s="242"/>
      <c r="J965" s="242"/>
      <c r="K965" s="242"/>
      <c r="L965" s="242"/>
      <c r="M965" s="242"/>
      <c r="N965" s="226"/>
    </row>
    <row r="966" ht="18" hidden="1" customHeight="1" spans="1:14">
      <c r="A966" s="234"/>
      <c r="B966" s="235" t="s">
        <v>3520</v>
      </c>
      <c r="C966" s="242">
        <v>66</v>
      </c>
      <c r="D966" s="242">
        <v>66</v>
      </c>
      <c r="E966" s="242">
        <v>66</v>
      </c>
      <c r="F966" s="242"/>
      <c r="G966" s="242"/>
      <c r="H966" s="242"/>
      <c r="I966" s="242"/>
      <c r="J966" s="242"/>
      <c r="K966" s="242"/>
      <c r="L966" s="242"/>
      <c r="M966" s="242"/>
      <c r="N966" s="226"/>
    </row>
    <row r="967" ht="18" hidden="1" customHeight="1" spans="1:14">
      <c r="A967" s="234"/>
      <c r="B967" s="235" t="s">
        <v>3521</v>
      </c>
      <c r="C967" s="242">
        <v>60</v>
      </c>
      <c r="D967" s="242">
        <v>60</v>
      </c>
      <c r="E967" s="242">
        <v>60</v>
      </c>
      <c r="F967" s="242"/>
      <c r="G967" s="242"/>
      <c r="H967" s="242"/>
      <c r="I967" s="242"/>
      <c r="J967" s="242"/>
      <c r="K967" s="242"/>
      <c r="L967" s="242"/>
      <c r="M967" s="242"/>
      <c r="N967" s="226"/>
    </row>
    <row r="968" ht="18" hidden="1" customHeight="1" spans="1:14">
      <c r="A968" s="234"/>
      <c r="B968" s="235" t="s">
        <v>3428</v>
      </c>
      <c r="C968" s="242">
        <v>7</v>
      </c>
      <c r="D968" s="242">
        <v>7</v>
      </c>
      <c r="E968" s="242">
        <v>7</v>
      </c>
      <c r="F968" s="242"/>
      <c r="G968" s="242"/>
      <c r="H968" s="242"/>
      <c r="I968" s="242"/>
      <c r="J968" s="242"/>
      <c r="K968" s="242"/>
      <c r="L968" s="242"/>
      <c r="M968" s="242"/>
      <c r="N968" s="226"/>
    </row>
    <row r="969" ht="18" hidden="1" customHeight="1" spans="1:14">
      <c r="A969" s="234"/>
      <c r="B969" s="235" t="s">
        <v>3522</v>
      </c>
      <c r="C969" s="242">
        <v>65</v>
      </c>
      <c r="D969" s="242">
        <v>65</v>
      </c>
      <c r="E969" s="242">
        <v>65</v>
      </c>
      <c r="F969" s="242"/>
      <c r="G969" s="242"/>
      <c r="H969" s="242"/>
      <c r="I969" s="242"/>
      <c r="J969" s="242"/>
      <c r="K969" s="242"/>
      <c r="L969" s="242"/>
      <c r="M969" s="242"/>
      <c r="N969" s="226"/>
    </row>
    <row r="970" ht="18" hidden="1" customHeight="1" spans="1:14">
      <c r="A970" s="234"/>
      <c r="B970" s="235" t="s">
        <v>3523</v>
      </c>
      <c r="C970" s="242">
        <v>60</v>
      </c>
      <c r="D970" s="242">
        <v>60</v>
      </c>
      <c r="E970" s="242">
        <v>60</v>
      </c>
      <c r="F970" s="242"/>
      <c r="G970" s="242"/>
      <c r="H970" s="242"/>
      <c r="I970" s="242"/>
      <c r="J970" s="242"/>
      <c r="K970" s="242"/>
      <c r="L970" s="242"/>
      <c r="M970" s="242"/>
      <c r="N970" s="226"/>
    </row>
    <row r="971" ht="18" hidden="1" customHeight="1" spans="1:14">
      <c r="A971" s="234"/>
      <c r="B971" s="235" t="s">
        <v>3432</v>
      </c>
      <c r="C971" s="242">
        <v>40</v>
      </c>
      <c r="D971" s="242">
        <v>40</v>
      </c>
      <c r="E971" s="242">
        <v>40</v>
      </c>
      <c r="F971" s="242"/>
      <c r="G971" s="242"/>
      <c r="H971" s="242"/>
      <c r="I971" s="242"/>
      <c r="J971" s="242"/>
      <c r="K971" s="242"/>
      <c r="L971" s="242"/>
      <c r="M971" s="242"/>
      <c r="N971" s="226"/>
    </row>
    <row r="972" ht="18" hidden="1" customHeight="1" spans="1:14">
      <c r="A972" s="234"/>
      <c r="B972" s="235" t="s">
        <v>3402</v>
      </c>
      <c r="C972" s="242">
        <v>5</v>
      </c>
      <c r="D972" s="242">
        <v>5</v>
      </c>
      <c r="E972" s="242">
        <v>5</v>
      </c>
      <c r="F972" s="242"/>
      <c r="G972" s="242"/>
      <c r="H972" s="242"/>
      <c r="I972" s="242"/>
      <c r="J972" s="242"/>
      <c r="K972" s="242"/>
      <c r="L972" s="242"/>
      <c r="M972" s="242"/>
      <c r="N972" s="226"/>
    </row>
    <row r="973" ht="18" hidden="1" customHeight="1" spans="1:14">
      <c r="A973" s="234"/>
      <c r="B973" s="235" t="s">
        <v>3524</v>
      </c>
      <c r="C973" s="242">
        <v>26</v>
      </c>
      <c r="D973" s="242">
        <v>26</v>
      </c>
      <c r="E973" s="242">
        <v>26</v>
      </c>
      <c r="F973" s="242"/>
      <c r="G973" s="242"/>
      <c r="H973" s="242"/>
      <c r="I973" s="242"/>
      <c r="J973" s="242"/>
      <c r="K973" s="242"/>
      <c r="L973" s="242"/>
      <c r="M973" s="242"/>
      <c r="N973" s="226"/>
    </row>
    <row r="974" ht="18" hidden="1" customHeight="1" spans="1:14">
      <c r="A974" s="241" t="s">
        <v>2614</v>
      </c>
      <c r="B974" s="229" t="s">
        <v>795</v>
      </c>
      <c r="C974" s="240">
        <v>33.1</v>
      </c>
      <c r="D974" s="240">
        <v>33.1</v>
      </c>
      <c r="E974" s="240">
        <v>33.1</v>
      </c>
      <c r="F974" s="240"/>
      <c r="G974" s="240"/>
      <c r="H974" s="240"/>
      <c r="I974" s="240"/>
      <c r="J974" s="240"/>
      <c r="K974" s="240"/>
      <c r="L974" s="240"/>
      <c r="M974" s="240"/>
      <c r="N974" s="226"/>
    </row>
    <row r="975" ht="18" hidden="1" customHeight="1" spans="1:14">
      <c r="A975" s="234"/>
      <c r="B975" s="235" t="s">
        <v>3411</v>
      </c>
      <c r="C975" s="242">
        <v>26.1</v>
      </c>
      <c r="D975" s="242">
        <v>26.1</v>
      </c>
      <c r="E975" s="242">
        <v>26.1</v>
      </c>
      <c r="F975" s="242"/>
      <c r="G975" s="242"/>
      <c r="H975" s="242"/>
      <c r="I975" s="242"/>
      <c r="J975" s="242"/>
      <c r="K975" s="242"/>
      <c r="L975" s="242"/>
      <c r="M975" s="242"/>
      <c r="N975" s="226"/>
    </row>
    <row r="976" ht="18" hidden="1" customHeight="1" spans="1:14">
      <c r="A976" s="234"/>
      <c r="B976" s="235" t="s">
        <v>3410</v>
      </c>
      <c r="C976" s="242">
        <v>7</v>
      </c>
      <c r="D976" s="242">
        <v>7</v>
      </c>
      <c r="E976" s="242">
        <v>7</v>
      </c>
      <c r="F976" s="242"/>
      <c r="G976" s="242"/>
      <c r="H976" s="242"/>
      <c r="I976" s="242"/>
      <c r="J976" s="242"/>
      <c r="K976" s="242"/>
      <c r="L976" s="242"/>
      <c r="M976" s="242"/>
      <c r="N976" s="226"/>
    </row>
    <row r="977" ht="18" hidden="1" customHeight="1" spans="1:14">
      <c r="A977" s="241" t="s">
        <v>2623</v>
      </c>
      <c r="B977" s="229" t="s">
        <v>796</v>
      </c>
      <c r="C977" s="240">
        <v>7</v>
      </c>
      <c r="D977" s="240">
        <v>7</v>
      </c>
      <c r="E977" s="240">
        <v>7</v>
      </c>
      <c r="F977" s="240"/>
      <c r="G977" s="240"/>
      <c r="H977" s="240"/>
      <c r="I977" s="240"/>
      <c r="J977" s="240"/>
      <c r="K977" s="240"/>
      <c r="L977" s="240"/>
      <c r="M977" s="240"/>
      <c r="N977" s="226"/>
    </row>
    <row r="978" ht="18" hidden="1" customHeight="1" spans="1:14">
      <c r="A978" s="234"/>
      <c r="B978" s="235" t="s">
        <v>3418</v>
      </c>
      <c r="C978" s="242">
        <v>7</v>
      </c>
      <c r="D978" s="242">
        <v>7</v>
      </c>
      <c r="E978" s="242">
        <v>7</v>
      </c>
      <c r="F978" s="242"/>
      <c r="G978" s="242"/>
      <c r="H978" s="242"/>
      <c r="I978" s="242"/>
      <c r="J978" s="242"/>
      <c r="K978" s="242"/>
      <c r="L978" s="242"/>
      <c r="M978" s="242"/>
      <c r="N978" s="226"/>
    </row>
    <row r="979" ht="18" hidden="1" customHeight="1" spans="1:14">
      <c r="A979" s="234"/>
      <c r="B979" s="239" t="s">
        <v>798</v>
      </c>
      <c r="C979" s="240">
        <v>1516.05</v>
      </c>
      <c r="D979" s="240">
        <v>1516.05</v>
      </c>
      <c r="E979" s="240">
        <v>1116.05</v>
      </c>
      <c r="F979" s="240">
        <v>400</v>
      </c>
      <c r="G979" s="242"/>
      <c r="H979" s="242"/>
      <c r="I979" s="242"/>
      <c r="J979" s="242"/>
      <c r="K979" s="242"/>
      <c r="L979" s="242"/>
      <c r="M979" s="242"/>
      <c r="N979" s="226"/>
    </row>
    <row r="980" ht="18" hidden="1" customHeight="1" spans="1:14">
      <c r="A980" s="241" t="s">
        <v>2625</v>
      </c>
      <c r="B980" s="229" t="s">
        <v>799</v>
      </c>
      <c r="C980" s="240">
        <v>1492.05</v>
      </c>
      <c r="D980" s="240">
        <v>1492.05</v>
      </c>
      <c r="E980" s="240">
        <v>1092.05</v>
      </c>
      <c r="F980" s="240">
        <v>400</v>
      </c>
      <c r="G980" s="240"/>
      <c r="H980" s="240"/>
      <c r="I980" s="240"/>
      <c r="J980" s="240"/>
      <c r="K980" s="240"/>
      <c r="L980" s="240"/>
      <c r="M980" s="240"/>
      <c r="N980" s="226"/>
    </row>
    <row r="981" ht="18" hidden="1" customHeight="1" spans="1:14">
      <c r="A981" s="234"/>
      <c r="B981" s="235" t="s">
        <v>3525</v>
      </c>
      <c r="C981" s="242">
        <v>400</v>
      </c>
      <c r="D981" s="242">
        <v>400</v>
      </c>
      <c r="E981" s="242">
        <v>400</v>
      </c>
      <c r="F981" s="242"/>
      <c r="G981" s="242"/>
      <c r="H981" s="242"/>
      <c r="I981" s="242"/>
      <c r="J981" s="242"/>
      <c r="K981" s="242"/>
      <c r="L981" s="242"/>
      <c r="M981" s="242"/>
      <c r="N981" s="226"/>
    </row>
    <row r="982" ht="18" hidden="1" customHeight="1" spans="1:14">
      <c r="A982" s="234"/>
      <c r="B982" s="235" t="s">
        <v>3526</v>
      </c>
      <c r="C982" s="242">
        <v>80</v>
      </c>
      <c r="D982" s="242">
        <v>80</v>
      </c>
      <c r="E982" s="242">
        <v>80</v>
      </c>
      <c r="F982" s="242"/>
      <c r="G982" s="242"/>
      <c r="H982" s="242"/>
      <c r="I982" s="242"/>
      <c r="J982" s="242"/>
      <c r="K982" s="242"/>
      <c r="L982" s="242"/>
      <c r="M982" s="242"/>
      <c r="N982" s="226"/>
    </row>
    <row r="983" ht="18" hidden="1" customHeight="1" spans="1:14">
      <c r="A983" s="234"/>
      <c r="B983" s="235" t="s">
        <v>3527</v>
      </c>
      <c r="C983" s="242">
        <v>200</v>
      </c>
      <c r="D983" s="242">
        <v>200</v>
      </c>
      <c r="E983" s="242"/>
      <c r="F983" s="242">
        <v>200</v>
      </c>
      <c r="G983" s="242"/>
      <c r="H983" s="242"/>
      <c r="I983" s="242"/>
      <c r="J983" s="242"/>
      <c r="K983" s="242"/>
      <c r="L983" s="242"/>
      <c r="M983" s="242"/>
      <c r="N983" s="226"/>
    </row>
    <row r="984" ht="18" hidden="1" customHeight="1" spans="1:14">
      <c r="A984" s="234"/>
      <c r="B984" s="235" t="s">
        <v>3528</v>
      </c>
      <c r="C984" s="242">
        <v>32.76</v>
      </c>
      <c r="D984" s="242">
        <v>32.76</v>
      </c>
      <c r="E984" s="242">
        <v>32.76</v>
      </c>
      <c r="F984" s="242"/>
      <c r="G984" s="242"/>
      <c r="H984" s="242"/>
      <c r="I984" s="242"/>
      <c r="J984" s="242"/>
      <c r="K984" s="242"/>
      <c r="L984" s="242"/>
      <c r="M984" s="242"/>
      <c r="N984" s="226"/>
    </row>
    <row r="985" ht="18" hidden="1" customHeight="1" spans="1:14">
      <c r="A985" s="234"/>
      <c r="B985" s="235" t="s">
        <v>3418</v>
      </c>
      <c r="C985" s="242">
        <v>7</v>
      </c>
      <c r="D985" s="242">
        <v>7</v>
      </c>
      <c r="E985" s="242">
        <v>7</v>
      </c>
      <c r="F985" s="242"/>
      <c r="G985" s="242"/>
      <c r="H985" s="242"/>
      <c r="I985" s="242"/>
      <c r="J985" s="242"/>
      <c r="K985" s="242"/>
      <c r="L985" s="242"/>
      <c r="M985" s="242"/>
      <c r="N985" s="226"/>
    </row>
    <row r="986" ht="18" hidden="1" customHeight="1" spans="1:14">
      <c r="A986" s="234"/>
      <c r="B986" s="235" t="s">
        <v>3529</v>
      </c>
      <c r="C986" s="242">
        <v>5</v>
      </c>
      <c r="D986" s="242">
        <v>5</v>
      </c>
      <c r="E986" s="242">
        <v>5</v>
      </c>
      <c r="F986" s="242"/>
      <c r="G986" s="242"/>
      <c r="H986" s="242"/>
      <c r="I986" s="242"/>
      <c r="J986" s="242"/>
      <c r="K986" s="242"/>
      <c r="L986" s="242"/>
      <c r="M986" s="242"/>
      <c r="N986" s="226"/>
    </row>
    <row r="987" ht="18" hidden="1" customHeight="1" spans="1:14">
      <c r="A987" s="234"/>
      <c r="B987" s="235" t="s">
        <v>3530</v>
      </c>
      <c r="C987" s="242">
        <v>154.38</v>
      </c>
      <c r="D987" s="242">
        <v>154.38</v>
      </c>
      <c r="E987" s="242">
        <v>154.38</v>
      </c>
      <c r="F987" s="242"/>
      <c r="G987" s="242"/>
      <c r="H987" s="242"/>
      <c r="I987" s="242"/>
      <c r="J987" s="242"/>
      <c r="K987" s="242"/>
      <c r="L987" s="242"/>
      <c r="M987" s="242"/>
      <c r="N987" s="226"/>
    </row>
    <row r="988" ht="18" hidden="1" customHeight="1" spans="1:14">
      <c r="A988" s="234"/>
      <c r="B988" s="235" t="s">
        <v>3531</v>
      </c>
      <c r="C988" s="242">
        <v>3.78</v>
      </c>
      <c r="D988" s="242">
        <v>3.78</v>
      </c>
      <c r="E988" s="242">
        <v>3.78</v>
      </c>
      <c r="F988" s="242"/>
      <c r="G988" s="242"/>
      <c r="H988" s="242"/>
      <c r="I988" s="242"/>
      <c r="J988" s="242"/>
      <c r="K988" s="242"/>
      <c r="L988" s="242"/>
      <c r="M988" s="242"/>
      <c r="N988" s="226"/>
    </row>
    <row r="989" ht="18" hidden="1" customHeight="1" spans="1:14">
      <c r="A989" s="234"/>
      <c r="B989" s="235" t="s">
        <v>3408</v>
      </c>
      <c r="C989" s="242">
        <v>12.6</v>
      </c>
      <c r="D989" s="242">
        <v>12.6</v>
      </c>
      <c r="E989" s="242">
        <v>12.6</v>
      </c>
      <c r="F989" s="242"/>
      <c r="G989" s="242"/>
      <c r="H989" s="242"/>
      <c r="I989" s="242"/>
      <c r="J989" s="242"/>
      <c r="K989" s="242"/>
      <c r="L989" s="242"/>
      <c r="M989" s="242"/>
      <c r="N989" s="226"/>
    </row>
    <row r="990" ht="18" hidden="1" customHeight="1" spans="1:14">
      <c r="A990" s="234"/>
      <c r="B990" s="235" t="s">
        <v>3532</v>
      </c>
      <c r="C990" s="242">
        <v>36</v>
      </c>
      <c r="D990" s="242">
        <v>36</v>
      </c>
      <c r="E990" s="242">
        <v>36</v>
      </c>
      <c r="F990" s="242"/>
      <c r="G990" s="242"/>
      <c r="H990" s="242"/>
      <c r="I990" s="242"/>
      <c r="J990" s="242"/>
      <c r="K990" s="242"/>
      <c r="L990" s="242"/>
      <c r="M990" s="242"/>
      <c r="N990" s="226"/>
    </row>
    <row r="991" ht="18" hidden="1" customHeight="1" spans="1:14">
      <c r="A991" s="234"/>
      <c r="B991" s="235" t="s">
        <v>3533</v>
      </c>
      <c r="C991" s="242">
        <v>94</v>
      </c>
      <c r="D991" s="242">
        <v>94</v>
      </c>
      <c r="E991" s="242">
        <v>94</v>
      </c>
      <c r="F991" s="242"/>
      <c r="G991" s="242"/>
      <c r="H991" s="242"/>
      <c r="I991" s="242"/>
      <c r="J991" s="242"/>
      <c r="K991" s="242"/>
      <c r="L991" s="242"/>
      <c r="M991" s="242"/>
      <c r="N991" s="226"/>
    </row>
    <row r="992" ht="18" hidden="1" customHeight="1" spans="1:14">
      <c r="A992" s="234"/>
      <c r="B992" s="235" t="s">
        <v>3534</v>
      </c>
      <c r="C992" s="242">
        <v>200</v>
      </c>
      <c r="D992" s="242">
        <v>200</v>
      </c>
      <c r="E992" s="242"/>
      <c r="F992" s="242">
        <v>200</v>
      </c>
      <c r="G992" s="242"/>
      <c r="H992" s="242"/>
      <c r="I992" s="242"/>
      <c r="J992" s="242"/>
      <c r="K992" s="242"/>
      <c r="L992" s="242"/>
      <c r="M992" s="242"/>
      <c r="N992" s="226"/>
    </row>
    <row r="993" ht="18" hidden="1" customHeight="1" spans="1:14">
      <c r="A993" s="234"/>
      <c r="B993" s="235" t="s">
        <v>3405</v>
      </c>
      <c r="C993" s="242">
        <v>3.5</v>
      </c>
      <c r="D993" s="242">
        <v>3.5</v>
      </c>
      <c r="E993" s="242">
        <v>3.5</v>
      </c>
      <c r="F993" s="242"/>
      <c r="G993" s="242"/>
      <c r="H993" s="242"/>
      <c r="I993" s="242"/>
      <c r="J993" s="242"/>
      <c r="K993" s="242"/>
      <c r="L993" s="242"/>
      <c r="M993" s="242"/>
      <c r="N993" s="226"/>
    </row>
    <row r="994" ht="18" hidden="1" customHeight="1" spans="1:14">
      <c r="A994" s="234"/>
      <c r="B994" s="235" t="s">
        <v>3415</v>
      </c>
      <c r="C994" s="242">
        <v>31.03</v>
      </c>
      <c r="D994" s="242">
        <v>31.03</v>
      </c>
      <c r="E994" s="242">
        <v>31.03</v>
      </c>
      <c r="F994" s="242"/>
      <c r="G994" s="242"/>
      <c r="H994" s="242"/>
      <c r="I994" s="242"/>
      <c r="J994" s="242"/>
      <c r="K994" s="242"/>
      <c r="L994" s="242"/>
      <c r="M994" s="242"/>
      <c r="N994" s="226"/>
    </row>
    <row r="995" ht="18" hidden="1" customHeight="1" spans="1:14">
      <c r="A995" s="234"/>
      <c r="B995" s="235" t="s">
        <v>3535</v>
      </c>
      <c r="C995" s="242">
        <v>64</v>
      </c>
      <c r="D995" s="242">
        <v>64</v>
      </c>
      <c r="E995" s="242">
        <v>64</v>
      </c>
      <c r="F995" s="242"/>
      <c r="G995" s="242"/>
      <c r="H995" s="242"/>
      <c r="I995" s="242"/>
      <c r="J995" s="242"/>
      <c r="K995" s="242"/>
      <c r="L995" s="242"/>
      <c r="M995" s="242"/>
      <c r="N995" s="226"/>
    </row>
    <row r="996" ht="18" hidden="1" customHeight="1" spans="1:14">
      <c r="A996" s="234"/>
      <c r="B996" s="235" t="s">
        <v>3536</v>
      </c>
      <c r="C996" s="242">
        <v>56</v>
      </c>
      <c r="D996" s="242">
        <v>56</v>
      </c>
      <c r="E996" s="242">
        <v>56</v>
      </c>
      <c r="F996" s="242"/>
      <c r="G996" s="242"/>
      <c r="H996" s="242"/>
      <c r="I996" s="242"/>
      <c r="J996" s="242"/>
      <c r="K996" s="242"/>
      <c r="L996" s="242"/>
      <c r="M996" s="242"/>
      <c r="N996" s="226"/>
    </row>
    <row r="997" ht="18" hidden="1" customHeight="1" spans="1:14">
      <c r="A997" s="234"/>
      <c r="B997" s="235" t="s">
        <v>3428</v>
      </c>
      <c r="C997" s="242">
        <v>7</v>
      </c>
      <c r="D997" s="242">
        <v>7</v>
      </c>
      <c r="E997" s="242">
        <v>7</v>
      </c>
      <c r="F997" s="242"/>
      <c r="G997" s="242"/>
      <c r="H997" s="242"/>
      <c r="I997" s="242"/>
      <c r="J997" s="242"/>
      <c r="K997" s="242"/>
      <c r="L997" s="242"/>
      <c r="M997" s="242"/>
      <c r="N997" s="226"/>
    </row>
    <row r="998" ht="18" hidden="1" customHeight="1" spans="1:14">
      <c r="A998" s="234"/>
      <c r="B998" s="235" t="s">
        <v>3413</v>
      </c>
      <c r="C998" s="242">
        <v>5</v>
      </c>
      <c r="D998" s="242">
        <v>5</v>
      </c>
      <c r="E998" s="242">
        <v>5</v>
      </c>
      <c r="F998" s="242"/>
      <c r="G998" s="242"/>
      <c r="H998" s="242"/>
      <c r="I998" s="242"/>
      <c r="J998" s="242"/>
      <c r="K998" s="242"/>
      <c r="L998" s="242"/>
      <c r="M998" s="242"/>
      <c r="N998" s="226"/>
    </row>
    <row r="999" ht="18" hidden="1" customHeight="1" spans="1:14">
      <c r="A999" s="234"/>
      <c r="B999" s="235" t="s">
        <v>3537</v>
      </c>
      <c r="C999" s="242">
        <v>50</v>
      </c>
      <c r="D999" s="242">
        <v>50</v>
      </c>
      <c r="E999" s="242">
        <v>50</v>
      </c>
      <c r="F999" s="242"/>
      <c r="G999" s="242"/>
      <c r="H999" s="242"/>
      <c r="I999" s="242"/>
      <c r="J999" s="242"/>
      <c r="K999" s="242"/>
      <c r="L999" s="242"/>
      <c r="M999" s="242"/>
      <c r="N999" s="226"/>
    </row>
    <row r="1000" ht="18" hidden="1" customHeight="1" spans="1:14">
      <c r="A1000" s="234"/>
      <c r="B1000" s="235" t="s">
        <v>3538</v>
      </c>
      <c r="C1000" s="242">
        <v>50</v>
      </c>
      <c r="D1000" s="242">
        <v>50</v>
      </c>
      <c r="E1000" s="242">
        <v>50</v>
      </c>
      <c r="F1000" s="242"/>
      <c r="G1000" s="242"/>
      <c r="H1000" s="242"/>
      <c r="I1000" s="242"/>
      <c r="J1000" s="242"/>
      <c r="K1000" s="242"/>
      <c r="L1000" s="242"/>
      <c r="M1000" s="242"/>
      <c r="N1000" s="226"/>
    </row>
    <row r="1001" ht="18" hidden="1" customHeight="1" spans="1:14">
      <c r="A1001" s="241" t="s">
        <v>2635</v>
      </c>
      <c r="B1001" s="229" t="s">
        <v>800</v>
      </c>
      <c r="C1001" s="240">
        <v>24</v>
      </c>
      <c r="D1001" s="240">
        <v>24</v>
      </c>
      <c r="E1001" s="240">
        <v>24</v>
      </c>
      <c r="F1001" s="240"/>
      <c r="G1001" s="240"/>
      <c r="H1001" s="240"/>
      <c r="I1001" s="240"/>
      <c r="J1001" s="240"/>
      <c r="K1001" s="240"/>
      <c r="L1001" s="240"/>
      <c r="M1001" s="240"/>
      <c r="N1001" s="226"/>
    </row>
    <row r="1002" ht="18" hidden="1" customHeight="1" spans="1:14">
      <c r="A1002" s="234"/>
      <c r="B1002" s="235" t="s">
        <v>3539</v>
      </c>
      <c r="C1002" s="242">
        <v>8</v>
      </c>
      <c r="D1002" s="242">
        <v>8</v>
      </c>
      <c r="E1002" s="242">
        <v>8</v>
      </c>
      <c r="F1002" s="242"/>
      <c r="G1002" s="242"/>
      <c r="H1002" s="242"/>
      <c r="I1002" s="242"/>
      <c r="J1002" s="242"/>
      <c r="K1002" s="242"/>
      <c r="L1002" s="242"/>
      <c r="M1002" s="242"/>
      <c r="N1002" s="226"/>
    </row>
    <row r="1003" ht="18" hidden="1" customHeight="1" spans="1:14">
      <c r="A1003" s="234"/>
      <c r="B1003" s="235" t="s">
        <v>3540</v>
      </c>
      <c r="C1003" s="242">
        <v>16</v>
      </c>
      <c r="D1003" s="242">
        <v>16</v>
      </c>
      <c r="E1003" s="242">
        <v>16</v>
      </c>
      <c r="F1003" s="242"/>
      <c r="G1003" s="242"/>
      <c r="H1003" s="242"/>
      <c r="I1003" s="242"/>
      <c r="J1003" s="242"/>
      <c r="K1003" s="242"/>
      <c r="L1003" s="242"/>
      <c r="M1003" s="242"/>
      <c r="N1003" s="226"/>
    </row>
    <row r="1004" ht="18" hidden="1" customHeight="1" spans="1:14">
      <c r="A1004" s="234"/>
      <c r="B1004" s="239" t="s">
        <v>803</v>
      </c>
      <c r="C1004" s="240">
        <v>8180.65</v>
      </c>
      <c r="D1004" s="240">
        <v>8180.65</v>
      </c>
      <c r="E1004" s="240">
        <v>6685.65</v>
      </c>
      <c r="F1004" s="240">
        <v>1495</v>
      </c>
      <c r="G1004" s="242"/>
      <c r="H1004" s="242"/>
      <c r="I1004" s="242"/>
      <c r="J1004" s="242"/>
      <c r="K1004" s="242"/>
      <c r="L1004" s="242"/>
      <c r="M1004" s="242"/>
      <c r="N1004" s="226"/>
    </row>
    <row r="1005" ht="18" hidden="1" customHeight="1" spans="1:14">
      <c r="A1005" s="241" t="s">
        <v>2646</v>
      </c>
      <c r="B1005" s="229" t="s">
        <v>804</v>
      </c>
      <c r="C1005" s="240">
        <v>7832.05</v>
      </c>
      <c r="D1005" s="240">
        <v>7832.05</v>
      </c>
      <c r="E1005" s="240">
        <v>6337.05</v>
      </c>
      <c r="F1005" s="240">
        <v>1495</v>
      </c>
      <c r="G1005" s="240"/>
      <c r="H1005" s="240"/>
      <c r="I1005" s="240"/>
      <c r="J1005" s="240"/>
      <c r="K1005" s="240"/>
      <c r="L1005" s="240"/>
      <c r="M1005" s="240"/>
      <c r="N1005" s="226"/>
    </row>
    <row r="1006" ht="18" hidden="1" customHeight="1" spans="1:14">
      <c r="A1006" s="234"/>
      <c r="B1006" s="235" t="s">
        <v>3541</v>
      </c>
      <c r="C1006" s="242">
        <v>175</v>
      </c>
      <c r="D1006" s="242">
        <v>175</v>
      </c>
      <c r="E1006" s="242">
        <v>175</v>
      </c>
      <c r="F1006" s="242"/>
      <c r="G1006" s="242"/>
      <c r="H1006" s="242"/>
      <c r="I1006" s="242"/>
      <c r="J1006" s="242"/>
      <c r="K1006" s="242"/>
      <c r="L1006" s="242"/>
      <c r="M1006" s="242"/>
      <c r="N1006" s="226"/>
    </row>
    <row r="1007" ht="18" hidden="1" customHeight="1" spans="1:14">
      <c r="A1007" s="234"/>
      <c r="B1007" s="235" t="s">
        <v>3542</v>
      </c>
      <c r="C1007" s="242">
        <v>105</v>
      </c>
      <c r="D1007" s="242">
        <v>105</v>
      </c>
      <c r="E1007" s="242">
        <v>105</v>
      </c>
      <c r="F1007" s="242"/>
      <c r="G1007" s="242"/>
      <c r="H1007" s="242"/>
      <c r="I1007" s="242"/>
      <c r="J1007" s="242"/>
      <c r="K1007" s="242"/>
      <c r="L1007" s="242"/>
      <c r="M1007" s="242"/>
      <c r="N1007" s="226"/>
    </row>
    <row r="1008" ht="18" hidden="1" customHeight="1" spans="1:14">
      <c r="A1008" s="234"/>
      <c r="B1008" s="235" t="s">
        <v>3405</v>
      </c>
      <c r="C1008" s="242">
        <v>3.5</v>
      </c>
      <c r="D1008" s="242">
        <v>3.5</v>
      </c>
      <c r="E1008" s="242">
        <v>3.5</v>
      </c>
      <c r="F1008" s="242"/>
      <c r="G1008" s="242"/>
      <c r="H1008" s="242"/>
      <c r="I1008" s="242"/>
      <c r="J1008" s="242"/>
      <c r="K1008" s="242"/>
      <c r="L1008" s="242"/>
      <c r="M1008" s="242"/>
      <c r="N1008" s="226"/>
    </row>
    <row r="1009" ht="18" hidden="1" customHeight="1" spans="1:14">
      <c r="A1009" s="234"/>
      <c r="B1009" s="235" t="s">
        <v>3543</v>
      </c>
      <c r="C1009" s="242">
        <v>170</v>
      </c>
      <c r="D1009" s="242">
        <v>170</v>
      </c>
      <c r="E1009" s="242">
        <v>170</v>
      </c>
      <c r="F1009" s="242"/>
      <c r="G1009" s="242"/>
      <c r="H1009" s="242"/>
      <c r="I1009" s="242"/>
      <c r="J1009" s="242"/>
      <c r="K1009" s="242"/>
      <c r="L1009" s="242"/>
      <c r="M1009" s="242"/>
      <c r="N1009" s="226"/>
    </row>
    <row r="1010" ht="18" hidden="1" customHeight="1" spans="1:14">
      <c r="A1010" s="234"/>
      <c r="B1010" s="235" t="s">
        <v>3544</v>
      </c>
      <c r="C1010" s="242">
        <v>202</v>
      </c>
      <c r="D1010" s="242">
        <v>202</v>
      </c>
      <c r="E1010" s="242"/>
      <c r="F1010" s="242">
        <v>202</v>
      </c>
      <c r="G1010" s="242"/>
      <c r="H1010" s="242"/>
      <c r="I1010" s="242"/>
      <c r="J1010" s="242"/>
      <c r="K1010" s="242"/>
      <c r="L1010" s="242"/>
      <c r="M1010" s="242"/>
      <c r="N1010" s="226"/>
    </row>
    <row r="1011" ht="18" hidden="1" customHeight="1" spans="1:14">
      <c r="A1011" s="234"/>
      <c r="B1011" s="235" t="s">
        <v>3436</v>
      </c>
      <c r="C1011" s="242">
        <v>8</v>
      </c>
      <c r="D1011" s="242">
        <v>8</v>
      </c>
      <c r="E1011" s="242">
        <v>8</v>
      </c>
      <c r="F1011" s="242"/>
      <c r="G1011" s="242"/>
      <c r="H1011" s="242"/>
      <c r="I1011" s="242"/>
      <c r="J1011" s="242"/>
      <c r="K1011" s="242"/>
      <c r="L1011" s="242"/>
      <c r="M1011" s="242"/>
      <c r="N1011" s="226"/>
    </row>
    <row r="1012" ht="18" hidden="1" customHeight="1" spans="1:14">
      <c r="A1012" s="234"/>
      <c r="B1012" s="235" t="s">
        <v>3428</v>
      </c>
      <c r="C1012" s="242">
        <v>10.5</v>
      </c>
      <c r="D1012" s="242">
        <v>10.5</v>
      </c>
      <c r="E1012" s="242">
        <v>10.5</v>
      </c>
      <c r="F1012" s="242"/>
      <c r="G1012" s="242"/>
      <c r="H1012" s="242"/>
      <c r="I1012" s="242"/>
      <c r="J1012" s="242"/>
      <c r="K1012" s="242"/>
      <c r="L1012" s="242"/>
      <c r="M1012" s="242"/>
      <c r="N1012" s="226"/>
    </row>
    <row r="1013" ht="18" hidden="1" customHeight="1" spans="1:14">
      <c r="A1013" s="234"/>
      <c r="B1013" s="235" t="s">
        <v>3545</v>
      </c>
      <c r="C1013" s="242">
        <v>60</v>
      </c>
      <c r="D1013" s="242">
        <v>60</v>
      </c>
      <c r="E1013" s="242"/>
      <c r="F1013" s="242">
        <v>60</v>
      </c>
      <c r="G1013" s="242"/>
      <c r="H1013" s="242"/>
      <c r="I1013" s="242"/>
      <c r="J1013" s="242"/>
      <c r="K1013" s="242"/>
      <c r="L1013" s="242"/>
      <c r="M1013" s="242"/>
      <c r="N1013" s="226"/>
    </row>
    <row r="1014" ht="18" hidden="1" customHeight="1" spans="1:14">
      <c r="A1014" s="234"/>
      <c r="B1014" s="235" t="s">
        <v>3546</v>
      </c>
      <c r="C1014" s="242">
        <v>400</v>
      </c>
      <c r="D1014" s="242">
        <v>400</v>
      </c>
      <c r="E1014" s="242">
        <v>400</v>
      </c>
      <c r="F1014" s="242"/>
      <c r="G1014" s="242"/>
      <c r="H1014" s="242"/>
      <c r="I1014" s="242"/>
      <c r="J1014" s="242"/>
      <c r="K1014" s="242"/>
      <c r="L1014" s="242"/>
      <c r="M1014" s="242"/>
      <c r="N1014" s="226"/>
    </row>
    <row r="1015" ht="18" hidden="1" customHeight="1" spans="1:14">
      <c r="A1015" s="234"/>
      <c r="B1015" s="235" t="s">
        <v>3407</v>
      </c>
      <c r="C1015" s="242">
        <v>67.44</v>
      </c>
      <c r="D1015" s="242">
        <v>67.44</v>
      </c>
      <c r="E1015" s="242">
        <v>67.44</v>
      </c>
      <c r="F1015" s="242"/>
      <c r="G1015" s="242"/>
      <c r="H1015" s="242"/>
      <c r="I1015" s="242"/>
      <c r="J1015" s="242"/>
      <c r="K1015" s="242"/>
      <c r="L1015" s="242"/>
      <c r="M1015" s="242"/>
      <c r="N1015" s="226"/>
    </row>
    <row r="1016" ht="18" hidden="1" customHeight="1" spans="1:14">
      <c r="A1016" s="234"/>
      <c r="B1016" s="235" t="s">
        <v>3402</v>
      </c>
      <c r="C1016" s="242">
        <v>5</v>
      </c>
      <c r="D1016" s="242">
        <v>5</v>
      </c>
      <c r="E1016" s="242">
        <v>5</v>
      </c>
      <c r="F1016" s="242"/>
      <c r="G1016" s="242"/>
      <c r="H1016" s="242"/>
      <c r="I1016" s="242"/>
      <c r="J1016" s="242"/>
      <c r="K1016" s="242"/>
      <c r="L1016" s="242"/>
      <c r="M1016" s="242"/>
      <c r="N1016" s="226"/>
    </row>
    <row r="1017" ht="18" hidden="1" customHeight="1" spans="1:14">
      <c r="A1017" s="234"/>
      <c r="B1017" s="235" t="s">
        <v>3547</v>
      </c>
      <c r="C1017" s="242">
        <v>40</v>
      </c>
      <c r="D1017" s="242">
        <v>40</v>
      </c>
      <c r="E1017" s="242">
        <v>40</v>
      </c>
      <c r="F1017" s="242"/>
      <c r="G1017" s="242"/>
      <c r="H1017" s="242"/>
      <c r="I1017" s="242"/>
      <c r="J1017" s="242"/>
      <c r="K1017" s="242"/>
      <c r="L1017" s="242"/>
      <c r="M1017" s="242"/>
      <c r="N1017" s="226"/>
    </row>
    <row r="1018" ht="18" hidden="1" customHeight="1" spans="1:14">
      <c r="A1018" s="234"/>
      <c r="B1018" s="235" t="s">
        <v>3548</v>
      </c>
      <c r="C1018" s="242">
        <v>43</v>
      </c>
      <c r="D1018" s="242">
        <v>43</v>
      </c>
      <c r="E1018" s="242">
        <v>43</v>
      </c>
      <c r="F1018" s="242"/>
      <c r="G1018" s="242"/>
      <c r="H1018" s="242"/>
      <c r="I1018" s="242"/>
      <c r="J1018" s="242"/>
      <c r="K1018" s="242"/>
      <c r="L1018" s="242"/>
      <c r="M1018" s="242"/>
      <c r="N1018" s="226"/>
    </row>
    <row r="1019" ht="18" hidden="1" customHeight="1" spans="1:14">
      <c r="A1019" s="234"/>
      <c r="B1019" s="235" t="s">
        <v>3418</v>
      </c>
      <c r="C1019" s="242">
        <v>10.5</v>
      </c>
      <c r="D1019" s="242">
        <v>10.5</v>
      </c>
      <c r="E1019" s="242">
        <v>10.5</v>
      </c>
      <c r="F1019" s="242"/>
      <c r="G1019" s="242"/>
      <c r="H1019" s="242"/>
      <c r="I1019" s="242"/>
      <c r="J1019" s="242"/>
      <c r="K1019" s="242"/>
      <c r="L1019" s="242"/>
      <c r="M1019" s="242"/>
      <c r="N1019" s="226"/>
    </row>
    <row r="1020" ht="18" hidden="1" customHeight="1" spans="1:14">
      <c r="A1020" s="234"/>
      <c r="B1020" s="235" t="s">
        <v>3549</v>
      </c>
      <c r="C1020" s="242">
        <v>947.28</v>
      </c>
      <c r="D1020" s="242">
        <v>947.28</v>
      </c>
      <c r="E1020" s="242">
        <v>947.28</v>
      </c>
      <c r="F1020" s="242"/>
      <c r="G1020" s="242"/>
      <c r="H1020" s="242"/>
      <c r="I1020" s="242"/>
      <c r="J1020" s="242"/>
      <c r="K1020" s="242"/>
      <c r="L1020" s="242"/>
      <c r="M1020" s="242"/>
      <c r="N1020" s="226"/>
    </row>
    <row r="1021" ht="18" hidden="1" customHeight="1" spans="1:14">
      <c r="A1021" s="234"/>
      <c r="B1021" s="235" t="s">
        <v>3550</v>
      </c>
      <c r="C1021" s="242">
        <v>360</v>
      </c>
      <c r="D1021" s="242">
        <v>360</v>
      </c>
      <c r="E1021" s="242"/>
      <c r="F1021" s="242">
        <v>360</v>
      </c>
      <c r="G1021" s="242"/>
      <c r="H1021" s="242"/>
      <c r="I1021" s="242"/>
      <c r="J1021" s="242"/>
      <c r="K1021" s="242"/>
      <c r="L1021" s="242"/>
      <c r="M1021" s="242"/>
      <c r="N1021" s="226"/>
    </row>
    <row r="1022" ht="18" hidden="1" customHeight="1" spans="1:14">
      <c r="A1022" s="234"/>
      <c r="B1022" s="235" t="s">
        <v>3551</v>
      </c>
      <c r="C1022" s="242">
        <v>800</v>
      </c>
      <c r="D1022" s="242">
        <v>800</v>
      </c>
      <c r="E1022" s="242">
        <v>800</v>
      </c>
      <c r="F1022" s="242"/>
      <c r="G1022" s="242"/>
      <c r="H1022" s="242"/>
      <c r="I1022" s="242"/>
      <c r="J1022" s="242"/>
      <c r="K1022" s="242"/>
      <c r="L1022" s="242"/>
      <c r="M1022" s="242"/>
      <c r="N1022" s="226"/>
    </row>
    <row r="1023" ht="18" hidden="1" customHeight="1" spans="1:14">
      <c r="A1023" s="234"/>
      <c r="B1023" s="235" t="s">
        <v>3552</v>
      </c>
      <c r="C1023" s="242">
        <v>26.68</v>
      </c>
      <c r="D1023" s="242">
        <v>26.68</v>
      </c>
      <c r="E1023" s="242">
        <v>26.68</v>
      </c>
      <c r="F1023" s="242"/>
      <c r="G1023" s="242"/>
      <c r="H1023" s="242"/>
      <c r="I1023" s="242"/>
      <c r="J1023" s="242"/>
      <c r="K1023" s="242"/>
      <c r="L1023" s="242"/>
      <c r="M1023" s="242"/>
      <c r="N1023" s="226"/>
    </row>
    <row r="1024" ht="18" hidden="1" customHeight="1" spans="1:14">
      <c r="A1024" s="234"/>
      <c r="B1024" s="235" t="s">
        <v>3553</v>
      </c>
      <c r="C1024" s="242">
        <v>20</v>
      </c>
      <c r="D1024" s="242">
        <v>20</v>
      </c>
      <c r="E1024" s="242"/>
      <c r="F1024" s="242">
        <v>20</v>
      </c>
      <c r="G1024" s="242"/>
      <c r="H1024" s="242"/>
      <c r="I1024" s="242"/>
      <c r="J1024" s="242"/>
      <c r="K1024" s="242"/>
      <c r="L1024" s="242"/>
      <c r="M1024" s="242"/>
      <c r="N1024" s="226"/>
    </row>
    <row r="1025" ht="18" hidden="1" customHeight="1" spans="1:14">
      <c r="A1025" s="234"/>
      <c r="B1025" s="235" t="s">
        <v>3408</v>
      </c>
      <c r="C1025" s="242">
        <v>25.2</v>
      </c>
      <c r="D1025" s="242">
        <v>25.2</v>
      </c>
      <c r="E1025" s="242">
        <v>25.2</v>
      </c>
      <c r="F1025" s="242"/>
      <c r="G1025" s="242"/>
      <c r="H1025" s="242"/>
      <c r="I1025" s="242"/>
      <c r="J1025" s="242"/>
      <c r="K1025" s="242"/>
      <c r="L1025" s="242"/>
      <c r="M1025" s="242"/>
      <c r="N1025" s="226"/>
    </row>
    <row r="1026" ht="18" hidden="1" customHeight="1" spans="1:14">
      <c r="A1026" s="234"/>
      <c r="B1026" s="235" t="s">
        <v>3404</v>
      </c>
      <c r="C1026" s="242">
        <v>191.09</v>
      </c>
      <c r="D1026" s="242">
        <v>191.09</v>
      </c>
      <c r="E1026" s="242">
        <v>191.09</v>
      </c>
      <c r="F1026" s="242"/>
      <c r="G1026" s="242"/>
      <c r="H1026" s="242"/>
      <c r="I1026" s="242"/>
      <c r="J1026" s="242"/>
      <c r="K1026" s="242"/>
      <c r="L1026" s="242"/>
      <c r="M1026" s="242"/>
      <c r="N1026" s="226"/>
    </row>
    <row r="1027" ht="18" hidden="1" customHeight="1" spans="1:14">
      <c r="A1027" s="234"/>
      <c r="B1027" s="235" t="s">
        <v>3554</v>
      </c>
      <c r="C1027" s="242">
        <v>700</v>
      </c>
      <c r="D1027" s="242">
        <v>700</v>
      </c>
      <c r="E1027" s="242"/>
      <c r="F1027" s="242">
        <v>700</v>
      </c>
      <c r="G1027" s="242"/>
      <c r="H1027" s="242"/>
      <c r="I1027" s="242"/>
      <c r="J1027" s="242"/>
      <c r="K1027" s="242"/>
      <c r="L1027" s="242"/>
      <c r="M1027" s="242"/>
      <c r="N1027" s="226"/>
    </row>
    <row r="1028" ht="18" hidden="1" customHeight="1" spans="1:14">
      <c r="A1028" s="234"/>
      <c r="B1028" s="235" t="s">
        <v>3555</v>
      </c>
      <c r="C1028" s="242">
        <v>600</v>
      </c>
      <c r="D1028" s="242">
        <v>600</v>
      </c>
      <c r="E1028" s="242">
        <v>600</v>
      </c>
      <c r="F1028" s="242"/>
      <c r="G1028" s="242"/>
      <c r="H1028" s="242"/>
      <c r="I1028" s="242"/>
      <c r="J1028" s="242"/>
      <c r="K1028" s="242"/>
      <c r="L1028" s="242"/>
      <c r="M1028" s="242"/>
      <c r="N1028" s="226"/>
    </row>
    <row r="1029" ht="18" hidden="1" customHeight="1" spans="1:14">
      <c r="A1029" s="234"/>
      <c r="B1029" s="235" t="s">
        <v>3413</v>
      </c>
      <c r="C1029" s="242">
        <v>5</v>
      </c>
      <c r="D1029" s="242">
        <v>5</v>
      </c>
      <c r="E1029" s="242">
        <v>5</v>
      </c>
      <c r="F1029" s="242"/>
      <c r="G1029" s="242"/>
      <c r="H1029" s="242"/>
      <c r="I1029" s="242"/>
      <c r="J1029" s="242"/>
      <c r="K1029" s="242"/>
      <c r="L1029" s="242"/>
      <c r="M1029" s="242"/>
      <c r="N1029" s="226"/>
    </row>
    <row r="1030" ht="18" hidden="1" customHeight="1" spans="1:14">
      <c r="A1030" s="234"/>
      <c r="B1030" s="235" t="s">
        <v>3556</v>
      </c>
      <c r="C1030" s="242">
        <v>8.82</v>
      </c>
      <c r="D1030" s="242">
        <v>8.82</v>
      </c>
      <c r="E1030" s="242">
        <v>8.82</v>
      </c>
      <c r="F1030" s="242"/>
      <c r="G1030" s="242"/>
      <c r="H1030" s="242"/>
      <c r="I1030" s="242"/>
      <c r="J1030" s="242"/>
      <c r="K1030" s="242"/>
      <c r="L1030" s="242"/>
      <c r="M1030" s="242"/>
      <c r="N1030" s="226"/>
    </row>
    <row r="1031" ht="18" hidden="1" customHeight="1" spans="1:14">
      <c r="A1031" s="234"/>
      <c r="B1031" s="235" t="s">
        <v>3557</v>
      </c>
      <c r="C1031" s="242">
        <v>153</v>
      </c>
      <c r="D1031" s="242">
        <v>153</v>
      </c>
      <c r="E1031" s="242"/>
      <c r="F1031" s="242">
        <v>153</v>
      </c>
      <c r="G1031" s="242"/>
      <c r="H1031" s="242"/>
      <c r="I1031" s="242"/>
      <c r="J1031" s="242"/>
      <c r="K1031" s="242"/>
      <c r="L1031" s="242"/>
      <c r="M1031" s="242"/>
      <c r="N1031" s="226"/>
    </row>
    <row r="1032" ht="18" hidden="1" customHeight="1" spans="1:14">
      <c r="A1032" s="234"/>
      <c r="B1032" s="235" t="s">
        <v>3558</v>
      </c>
      <c r="C1032" s="242">
        <v>368.3</v>
      </c>
      <c r="D1032" s="242">
        <v>368.3</v>
      </c>
      <c r="E1032" s="242">
        <v>368.3</v>
      </c>
      <c r="F1032" s="242"/>
      <c r="G1032" s="242"/>
      <c r="H1032" s="242"/>
      <c r="I1032" s="242"/>
      <c r="J1032" s="242"/>
      <c r="K1032" s="242"/>
      <c r="L1032" s="242"/>
      <c r="M1032" s="242"/>
      <c r="N1032" s="226"/>
    </row>
    <row r="1033" ht="18" hidden="1" customHeight="1" spans="1:14">
      <c r="A1033" s="234"/>
      <c r="B1033" s="235" t="s">
        <v>3559</v>
      </c>
      <c r="C1033" s="242">
        <v>1500</v>
      </c>
      <c r="D1033" s="242">
        <v>1500</v>
      </c>
      <c r="E1033" s="242">
        <v>1500</v>
      </c>
      <c r="F1033" s="242"/>
      <c r="G1033" s="242"/>
      <c r="H1033" s="242"/>
      <c r="I1033" s="242"/>
      <c r="J1033" s="242"/>
      <c r="K1033" s="242"/>
      <c r="L1033" s="242"/>
      <c r="M1033" s="242"/>
      <c r="N1033" s="226"/>
    </row>
    <row r="1034" ht="18" hidden="1" customHeight="1" spans="1:14">
      <c r="A1034" s="234"/>
      <c r="B1034" s="235" t="s">
        <v>3560</v>
      </c>
      <c r="C1034" s="242">
        <v>300</v>
      </c>
      <c r="D1034" s="242">
        <v>300</v>
      </c>
      <c r="E1034" s="242">
        <v>300</v>
      </c>
      <c r="F1034" s="242"/>
      <c r="G1034" s="242"/>
      <c r="H1034" s="242"/>
      <c r="I1034" s="242"/>
      <c r="J1034" s="242"/>
      <c r="K1034" s="242"/>
      <c r="L1034" s="242"/>
      <c r="M1034" s="242"/>
      <c r="N1034" s="226"/>
    </row>
    <row r="1035" ht="18" hidden="1" customHeight="1" spans="1:14">
      <c r="A1035" s="234"/>
      <c r="B1035" s="235" t="s">
        <v>3415</v>
      </c>
      <c r="C1035" s="242">
        <v>526.74</v>
      </c>
      <c r="D1035" s="242">
        <v>526.74</v>
      </c>
      <c r="E1035" s="242">
        <v>526.74</v>
      </c>
      <c r="F1035" s="242"/>
      <c r="G1035" s="242"/>
      <c r="H1035" s="242"/>
      <c r="I1035" s="242"/>
      <c r="J1035" s="242"/>
      <c r="K1035" s="242"/>
      <c r="L1035" s="242"/>
      <c r="M1035" s="242"/>
      <c r="N1035" s="226"/>
    </row>
    <row r="1036" ht="18" hidden="1" customHeight="1" spans="1:14">
      <c r="A1036" s="241" t="s">
        <v>2656</v>
      </c>
      <c r="B1036" s="229" t="s">
        <v>805</v>
      </c>
      <c r="C1036" s="240">
        <v>25.6</v>
      </c>
      <c r="D1036" s="240">
        <v>25.6</v>
      </c>
      <c r="E1036" s="240">
        <v>25.6</v>
      </c>
      <c r="F1036" s="240"/>
      <c r="G1036" s="240"/>
      <c r="H1036" s="240"/>
      <c r="I1036" s="240"/>
      <c r="J1036" s="240"/>
      <c r="K1036" s="240"/>
      <c r="L1036" s="240"/>
      <c r="M1036" s="240"/>
      <c r="N1036" s="226"/>
    </row>
    <row r="1037" ht="18" hidden="1" customHeight="1" spans="1:14">
      <c r="A1037" s="234"/>
      <c r="B1037" s="235" t="s">
        <v>3411</v>
      </c>
      <c r="C1037" s="242">
        <v>15.6</v>
      </c>
      <c r="D1037" s="242">
        <v>15.6</v>
      </c>
      <c r="E1037" s="242">
        <v>15.6</v>
      </c>
      <c r="F1037" s="242"/>
      <c r="G1037" s="242"/>
      <c r="H1037" s="242"/>
      <c r="I1037" s="242"/>
      <c r="J1037" s="242"/>
      <c r="K1037" s="242"/>
      <c r="L1037" s="242"/>
      <c r="M1037" s="242"/>
      <c r="N1037" s="226"/>
    </row>
    <row r="1038" ht="18" hidden="1" customHeight="1" spans="1:14">
      <c r="A1038" s="234"/>
      <c r="B1038" s="235" t="s">
        <v>3410</v>
      </c>
      <c r="C1038" s="242">
        <v>10</v>
      </c>
      <c r="D1038" s="242">
        <v>10</v>
      </c>
      <c r="E1038" s="242">
        <v>10</v>
      </c>
      <c r="F1038" s="242"/>
      <c r="G1038" s="242"/>
      <c r="H1038" s="242"/>
      <c r="I1038" s="242"/>
      <c r="J1038" s="242"/>
      <c r="K1038" s="242"/>
      <c r="L1038" s="242"/>
      <c r="M1038" s="242"/>
      <c r="N1038" s="226"/>
    </row>
    <row r="1039" ht="18" hidden="1" customHeight="1" spans="1:14">
      <c r="A1039" s="241" t="s">
        <v>2673</v>
      </c>
      <c r="B1039" s="229" t="s">
        <v>807</v>
      </c>
      <c r="C1039" s="240">
        <v>323</v>
      </c>
      <c r="D1039" s="240">
        <v>323</v>
      </c>
      <c r="E1039" s="240">
        <v>323</v>
      </c>
      <c r="F1039" s="240"/>
      <c r="G1039" s="240"/>
      <c r="H1039" s="240"/>
      <c r="I1039" s="240"/>
      <c r="J1039" s="240"/>
      <c r="K1039" s="240"/>
      <c r="L1039" s="240"/>
      <c r="M1039" s="240"/>
      <c r="N1039" s="226"/>
    </row>
    <row r="1040" ht="18" hidden="1" customHeight="1" spans="1:14">
      <c r="A1040" s="234"/>
      <c r="B1040" s="235" t="s">
        <v>3561</v>
      </c>
      <c r="C1040" s="242">
        <v>323</v>
      </c>
      <c r="D1040" s="242">
        <v>323</v>
      </c>
      <c r="E1040" s="242">
        <v>323</v>
      </c>
      <c r="F1040" s="242"/>
      <c r="G1040" s="242"/>
      <c r="H1040" s="242"/>
      <c r="I1040" s="242"/>
      <c r="J1040" s="242"/>
      <c r="K1040" s="242"/>
      <c r="L1040" s="242"/>
      <c r="M1040" s="242"/>
      <c r="N1040" s="226"/>
    </row>
    <row r="1041" ht="18" hidden="1" customHeight="1" spans="1:14">
      <c r="A1041" s="234"/>
      <c r="B1041" s="239" t="s">
        <v>809</v>
      </c>
      <c r="C1041" s="240">
        <v>4079.48</v>
      </c>
      <c r="D1041" s="240">
        <v>4079.48</v>
      </c>
      <c r="E1041" s="240">
        <v>3079.48</v>
      </c>
      <c r="F1041" s="240">
        <v>1000</v>
      </c>
      <c r="G1041" s="242"/>
      <c r="H1041" s="242"/>
      <c r="I1041" s="242"/>
      <c r="J1041" s="242"/>
      <c r="K1041" s="242"/>
      <c r="L1041" s="242"/>
      <c r="M1041" s="242"/>
      <c r="N1041" s="226"/>
    </row>
    <row r="1042" ht="18" hidden="1" customHeight="1" spans="1:14">
      <c r="A1042" s="241" t="s">
        <v>2687</v>
      </c>
      <c r="B1042" s="229" t="s">
        <v>810</v>
      </c>
      <c r="C1042" s="240">
        <v>4056.08</v>
      </c>
      <c r="D1042" s="240">
        <v>4056.08</v>
      </c>
      <c r="E1042" s="240">
        <v>3056.08</v>
      </c>
      <c r="F1042" s="240">
        <v>1000</v>
      </c>
      <c r="G1042" s="240"/>
      <c r="H1042" s="240"/>
      <c r="I1042" s="240"/>
      <c r="J1042" s="240"/>
      <c r="K1042" s="240"/>
      <c r="L1042" s="240"/>
      <c r="M1042" s="240"/>
      <c r="N1042" s="226"/>
    </row>
    <row r="1043" ht="18" hidden="1" customHeight="1" spans="1:14">
      <c r="A1043" s="234"/>
      <c r="B1043" s="235" t="s">
        <v>3418</v>
      </c>
      <c r="C1043" s="242">
        <v>10.5</v>
      </c>
      <c r="D1043" s="242">
        <v>10.5</v>
      </c>
      <c r="E1043" s="242">
        <v>10.5</v>
      </c>
      <c r="F1043" s="242"/>
      <c r="G1043" s="242"/>
      <c r="H1043" s="242"/>
      <c r="I1043" s="242"/>
      <c r="J1043" s="242"/>
      <c r="K1043" s="242"/>
      <c r="L1043" s="242"/>
      <c r="M1043" s="242"/>
      <c r="N1043" s="226"/>
    </row>
    <row r="1044" ht="18" hidden="1" customHeight="1" spans="1:14">
      <c r="A1044" s="234"/>
      <c r="B1044" s="235" t="s">
        <v>3562</v>
      </c>
      <c r="C1044" s="242">
        <v>172</v>
      </c>
      <c r="D1044" s="242">
        <v>172</v>
      </c>
      <c r="E1044" s="242">
        <v>172</v>
      </c>
      <c r="F1044" s="242"/>
      <c r="G1044" s="242"/>
      <c r="H1044" s="242"/>
      <c r="I1044" s="242"/>
      <c r="J1044" s="242"/>
      <c r="K1044" s="242"/>
      <c r="L1044" s="242"/>
      <c r="M1044" s="242"/>
      <c r="N1044" s="226"/>
    </row>
    <row r="1045" ht="18" hidden="1" customHeight="1" spans="1:14">
      <c r="A1045" s="234"/>
      <c r="B1045" s="235" t="s">
        <v>3405</v>
      </c>
      <c r="C1045" s="242">
        <v>3.5</v>
      </c>
      <c r="D1045" s="242">
        <v>3.5</v>
      </c>
      <c r="E1045" s="242">
        <v>3.5</v>
      </c>
      <c r="F1045" s="242"/>
      <c r="G1045" s="242"/>
      <c r="H1045" s="242"/>
      <c r="I1045" s="242"/>
      <c r="J1045" s="242"/>
      <c r="K1045" s="242"/>
      <c r="L1045" s="242"/>
      <c r="M1045" s="242"/>
      <c r="N1045" s="226"/>
    </row>
    <row r="1046" ht="18" hidden="1" customHeight="1" spans="1:14">
      <c r="A1046" s="234"/>
      <c r="B1046" s="235" t="s">
        <v>3404</v>
      </c>
      <c r="C1046" s="242">
        <v>135.03</v>
      </c>
      <c r="D1046" s="242">
        <v>135.03</v>
      </c>
      <c r="E1046" s="242">
        <v>135.03</v>
      </c>
      <c r="F1046" s="242"/>
      <c r="G1046" s="242"/>
      <c r="H1046" s="242"/>
      <c r="I1046" s="242"/>
      <c r="J1046" s="242"/>
      <c r="K1046" s="242"/>
      <c r="L1046" s="242"/>
      <c r="M1046" s="242"/>
      <c r="N1046" s="226"/>
    </row>
    <row r="1047" ht="18" hidden="1" customHeight="1" spans="1:14">
      <c r="A1047" s="234"/>
      <c r="B1047" s="235" t="s">
        <v>3431</v>
      </c>
      <c r="C1047" s="242">
        <v>4.68</v>
      </c>
      <c r="D1047" s="242">
        <v>4.68</v>
      </c>
      <c r="E1047" s="242">
        <v>4.68</v>
      </c>
      <c r="F1047" s="242"/>
      <c r="G1047" s="242"/>
      <c r="H1047" s="242"/>
      <c r="I1047" s="242"/>
      <c r="J1047" s="242"/>
      <c r="K1047" s="242"/>
      <c r="L1047" s="242"/>
      <c r="M1047" s="242"/>
      <c r="N1047" s="226"/>
    </row>
    <row r="1048" ht="18" hidden="1" customHeight="1" spans="1:14">
      <c r="A1048" s="234"/>
      <c r="B1048" s="235" t="s">
        <v>3408</v>
      </c>
      <c r="C1048" s="242">
        <v>16.2</v>
      </c>
      <c r="D1048" s="242">
        <v>16.2</v>
      </c>
      <c r="E1048" s="242">
        <v>16.2</v>
      </c>
      <c r="F1048" s="242"/>
      <c r="G1048" s="242"/>
      <c r="H1048" s="242"/>
      <c r="I1048" s="242"/>
      <c r="J1048" s="242"/>
      <c r="K1048" s="242"/>
      <c r="L1048" s="242"/>
      <c r="M1048" s="242"/>
      <c r="N1048" s="226"/>
    </row>
    <row r="1049" ht="18" hidden="1" customHeight="1" spans="1:14">
      <c r="A1049" s="234"/>
      <c r="B1049" s="235" t="s">
        <v>3563</v>
      </c>
      <c r="C1049" s="242">
        <v>42</v>
      </c>
      <c r="D1049" s="242">
        <v>42</v>
      </c>
      <c r="E1049" s="242">
        <v>42</v>
      </c>
      <c r="F1049" s="242"/>
      <c r="G1049" s="242"/>
      <c r="H1049" s="242"/>
      <c r="I1049" s="242"/>
      <c r="J1049" s="242"/>
      <c r="K1049" s="242"/>
      <c r="L1049" s="242"/>
      <c r="M1049" s="242"/>
      <c r="N1049" s="226"/>
    </row>
    <row r="1050" ht="18" hidden="1" customHeight="1" spans="1:14">
      <c r="A1050" s="234"/>
      <c r="B1050" s="235" t="s">
        <v>3564</v>
      </c>
      <c r="C1050" s="242">
        <v>520</v>
      </c>
      <c r="D1050" s="242">
        <v>520</v>
      </c>
      <c r="E1050" s="242">
        <v>520</v>
      </c>
      <c r="F1050" s="242"/>
      <c r="G1050" s="242"/>
      <c r="H1050" s="242"/>
      <c r="I1050" s="242"/>
      <c r="J1050" s="242"/>
      <c r="K1050" s="242"/>
      <c r="L1050" s="242"/>
      <c r="M1050" s="242"/>
      <c r="N1050" s="226"/>
    </row>
    <row r="1051" ht="18" hidden="1" customHeight="1" spans="1:14">
      <c r="A1051" s="234"/>
      <c r="B1051" s="235" t="s">
        <v>3415</v>
      </c>
      <c r="C1051" s="242">
        <v>76.15</v>
      </c>
      <c r="D1051" s="242">
        <v>76.15</v>
      </c>
      <c r="E1051" s="242">
        <v>76.15</v>
      </c>
      <c r="F1051" s="242"/>
      <c r="G1051" s="242"/>
      <c r="H1051" s="242"/>
      <c r="I1051" s="242"/>
      <c r="J1051" s="242"/>
      <c r="K1051" s="242"/>
      <c r="L1051" s="242"/>
      <c r="M1051" s="242"/>
      <c r="N1051" s="226"/>
    </row>
    <row r="1052" ht="18" hidden="1" customHeight="1" spans="1:14">
      <c r="A1052" s="234"/>
      <c r="B1052" s="235" t="s">
        <v>3565</v>
      </c>
      <c r="C1052" s="242">
        <v>193</v>
      </c>
      <c r="D1052" s="242">
        <v>193</v>
      </c>
      <c r="E1052" s="242">
        <v>193</v>
      </c>
      <c r="F1052" s="242"/>
      <c r="G1052" s="242"/>
      <c r="H1052" s="242"/>
      <c r="I1052" s="242"/>
      <c r="J1052" s="242"/>
      <c r="K1052" s="242"/>
      <c r="L1052" s="242"/>
      <c r="M1052" s="242"/>
      <c r="N1052" s="226"/>
    </row>
    <row r="1053" ht="18" hidden="1" customHeight="1" spans="1:14">
      <c r="A1053" s="234"/>
      <c r="B1053" s="235" t="s">
        <v>3566</v>
      </c>
      <c r="C1053" s="242">
        <v>200</v>
      </c>
      <c r="D1053" s="242">
        <v>200</v>
      </c>
      <c r="E1053" s="242">
        <v>200</v>
      </c>
      <c r="F1053" s="242"/>
      <c r="G1053" s="242"/>
      <c r="H1053" s="242"/>
      <c r="I1053" s="242"/>
      <c r="J1053" s="242"/>
      <c r="K1053" s="242"/>
      <c r="L1053" s="242"/>
      <c r="M1053" s="242"/>
      <c r="N1053" s="226"/>
    </row>
    <row r="1054" ht="18" hidden="1" customHeight="1" spans="1:14">
      <c r="A1054" s="234"/>
      <c r="B1054" s="235" t="s">
        <v>3567</v>
      </c>
      <c r="C1054" s="242">
        <v>300</v>
      </c>
      <c r="D1054" s="242">
        <v>300</v>
      </c>
      <c r="E1054" s="242">
        <v>100</v>
      </c>
      <c r="F1054" s="242">
        <v>200</v>
      </c>
      <c r="G1054" s="242"/>
      <c r="H1054" s="242"/>
      <c r="I1054" s="242"/>
      <c r="J1054" s="242"/>
      <c r="K1054" s="242"/>
      <c r="L1054" s="242"/>
      <c r="M1054" s="242"/>
      <c r="N1054" s="226"/>
    </row>
    <row r="1055" ht="18" hidden="1" customHeight="1" spans="1:14">
      <c r="A1055" s="234"/>
      <c r="B1055" s="235" t="s">
        <v>3568</v>
      </c>
      <c r="C1055" s="242">
        <v>150</v>
      </c>
      <c r="D1055" s="242">
        <v>150</v>
      </c>
      <c r="E1055" s="242">
        <v>150</v>
      </c>
      <c r="F1055" s="242"/>
      <c r="G1055" s="242"/>
      <c r="H1055" s="242"/>
      <c r="I1055" s="242"/>
      <c r="J1055" s="242"/>
      <c r="K1055" s="242"/>
      <c r="L1055" s="242"/>
      <c r="M1055" s="242"/>
      <c r="N1055" s="226"/>
    </row>
    <row r="1056" ht="18" hidden="1" customHeight="1" spans="1:14">
      <c r="A1056" s="234"/>
      <c r="B1056" s="235" t="s">
        <v>3569</v>
      </c>
      <c r="C1056" s="242">
        <v>300</v>
      </c>
      <c r="D1056" s="242">
        <v>300</v>
      </c>
      <c r="E1056" s="242">
        <v>300</v>
      </c>
      <c r="F1056" s="242"/>
      <c r="G1056" s="242"/>
      <c r="H1056" s="242"/>
      <c r="I1056" s="242"/>
      <c r="J1056" s="242"/>
      <c r="K1056" s="242"/>
      <c r="L1056" s="242"/>
      <c r="M1056" s="242"/>
      <c r="N1056" s="226"/>
    </row>
    <row r="1057" ht="18" hidden="1" customHeight="1" spans="1:14">
      <c r="A1057" s="234"/>
      <c r="B1057" s="235" t="s">
        <v>3413</v>
      </c>
      <c r="C1057" s="242">
        <v>5</v>
      </c>
      <c r="D1057" s="242">
        <v>5</v>
      </c>
      <c r="E1057" s="242">
        <v>5</v>
      </c>
      <c r="F1057" s="242"/>
      <c r="G1057" s="242"/>
      <c r="H1057" s="242"/>
      <c r="I1057" s="242"/>
      <c r="J1057" s="242"/>
      <c r="K1057" s="242"/>
      <c r="L1057" s="242"/>
      <c r="M1057" s="242"/>
      <c r="N1057" s="226"/>
    </row>
    <row r="1058" ht="18" hidden="1" customHeight="1" spans="1:14">
      <c r="A1058" s="234"/>
      <c r="B1058" s="235" t="s">
        <v>3570</v>
      </c>
      <c r="C1058" s="242">
        <v>180</v>
      </c>
      <c r="D1058" s="242">
        <v>180</v>
      </c>
      <c r="E1058" s="242">
        <v>180</v>
      </c>
      <c r="F1058" s="242"/>
      <c r="G1058" s="242"/>
      <c r="H1058" s="242"/>
      <c r="I1058" s="242"/>
      <c r="J1058" s="242"/>
      <c r="K1058" s="242"/>
      <c r="L1058" s="242"/>
      <c r="M1058" s="242"/>
      <c r="N1058" s="226"/>
    </row>
    <row r="1059" ht="18" hidden="1" customHeight="1" spans="1:14">
      <c r="A1059" s="234"/>
      <c r="B1059" s="235" t="s">
        <v>3528</v>
      </c>
      <c r="C1059" s="242">
        <v>42.52</v>
      </c>
      <c r="D1059" s="242">
        <v>42.52</v>
      </c>
      <c r="E1059" s="242">
        <v>42.52</v>
      </c>
      <c r="F1059" s="242"/>
      <c r="G1059" s="242"/>
      <c r="H1059" s="242"/>
      <c r="I1059" s="242"/>
      <c r="J1059" s="242"/>
      <c r="K1059" s="242"/>
      <c r="L1059" s="242"/>
      <c r="M1059" s="242"/>
      <c r="N1059" s="226"/>
    </row>
    <row r="1060" ht="18" hidden="1" customHeight="1" spans="1:14">
      <c r="A1060" s="234"/>
      <c r="B1060" s="235" t="s">
        <v>3402</v>
      </c>
      <c r="C1060" s="242">
        <v>5</v>
      </c>
      <c r="D1060" s="242">
        <v>5</v>
      </c>
      <c r="E1060" s="242">
        <v>5</v>
      </c>
      <c r="F1060" s="242"/>
      <c r="G1060" s="242"/>
      <c r="H1060" s="242"/>
      <c r="I1060" s="242"/>
      <c r="J1060" s="242"/>
      <c r="K1060" s="242"/>
      <c r="L1060" s="242"/>
      <c r="M1060" s="242"/>
      <c r="N1060" s="226"/>
    </row>
    <row r="1061" ht="18" hidden="1" customHeight="1" spans="1:14">
      <c r="A1061" s="234"/>
      <c r="B1061" s="235" t="s">
        <v>3428</v>
      </c>
      <c r="C1061" s="242">
        <v>7</v>
      </c>
      <c r="D1061" s="242">
        <v>7</v>
      </c>
      <c r="E1061" s="242">
        <v>7</v>
      </c>
      <c r="F1061" s="242"/>
      <c r="G1061" s="242"/>
      <c r="H1061" s="242"/>
      <c r="I1061" s="242"/>
      <c r="J1061" s="242"/>
      <c r="K1061" s="242"/>
      <c r="L1061" s="242"/>
      <c r="M1061" s="242"/>
      <c r="N1061" s="226"/>
    </row>
    <row r="1062" ht="18" hidden="1" customHeight="1" spans="1:14">
      <c r="A1062" s="234"/>
      <c r="B1062" s="235" t="s">
        <v>3571</v>
      </c>
      <c r="C1062" s="242">
        <v>800</v>
      </c>
      <c r="D1062" s="242">
        <v>800</v>
      </c>
      <c r="E1062" s="242"/>
      <c r="F1062" s="242">
        <v>800</v>
      </c>
      <c r="G1062" s="242"/>
      <c r="H1062" s="242"/>
      <c r="I1062" s="242"/>
      <c r="J1062" s="242"/>
      <c r="K1062" s="242"/>
      <c r="L1062" s="242"/>
      <c r="M1062" s="242"/>
      <c r="N1062" s="226"/>
    </row>
    <row r="1063" ht="18" hidden="1" customHeight="1" spans="1:14">
      <c r="A1063" s="234"/>
      <c r="B1063" s="235" t="s">
        <v>3572</v>
      </c>
      <c r="C1063" s="242">
        <v>400</v>
      </c>
      <c r="D1063" s="242">
        <v>400</v>
      </c>
      <c r="E1063" s="242">
        <v>400</v>
      </c>
      <c r="F1063" s="242"/>
      <c r="G1063" s="242"/>
      <c r="H1063" s="242"/>
      <c r="I1063" s="242"/>
      <c r="J1063" s="242"/>
      <c r="K1063" s="242"/>
      <c r="L1063" s="242"/>
      <c r="M1063" s="242"/>
      <c r="N1063" s="226"/>
    </row>
    <row r="1064" ht="18" hidden="1" customHeight="1" spans="1:14">
      <c r="A1064" s="234"/>
      <c r="B1064" s="235" t="s">
        <v>3425</v>
      </c>
      <c r="C1064" s="242">
        <v>3.5</v>
      </c>
      <c r="D1064" s="242">
        <v>3.5</v>
      </c>
      <c r="E1064" s="242">
        <v>3.5</v>
      </c>
      <c r="F1064" s="242"/>
      <c r="G1064" s="242"/>
      <c r="H1064" s="242"/>
      <c r="I1064" s="242"/>
      <c r="J1064" s="242"/>
      <c r="K1064" s="242"/>
      <c r="L1064" s="242"/>
      <c r="M1064" s="242"/>
      <c r="N1064" s="226"/>
    </row>
    <row r="1065" ht="18" hidden="1" customHeight="1" spans="1:14">
      <c r="A1065" s="234"/>
      <c r="B1065" s="235" t="s">
        <v>3573</v>
      </c>
      <c r="C1065" s="242">
        <v>490</v>
      </c>
      <c r="D1065" s="242">
        <v>490</v>
      </c>
      <c r="E1065" s="242">
        <v>490</v>
      </c>
      <c r="F1065" s="242"/>
      <c r="G1065" s="242"/>
      <c r="H1065" s="242"/>
      <c r="I1065" s="242"/>
      <c r="J1065" s="242"/>
      <c r="K1065" s="242"/>
      <c r="L1065" s="242"/>
      <c r="M1065" s="242"/>
      <c r="N1065" s="226"/>
    </row>
    <row r="1066" ht="18" hidden="1" customHeight="1" spans="1:14">
      <c r="A1066" s="241" t="s">
        <v>2697</v>
      </c>
      <c r="B1066" s="229" t="s">
        <v>811</v>
      </c>
      <c r="C1066" s="240">
        <v>23.4</v>
      </c>
      <c r="D1066" s="240">
        <v>23.4</v>
      </c>
      <c r="E1066" s="240">
        <v>23.4</v>
      </c>
      <c r="F1066" s="240"/>
      <c r="G1066" s="240"/>
      <c r="H1066" s="240"/>
      <c r="I1066" s="240"/>
      <c r="J1066" s="240"/>
      <c r="K1066" s="240"/>
      <c r="L1066" s="240"/>
      <c r="M1066" s="240"/>
      <c r="N1066" s="226"/>
    </row>
    <row r="1067" ht="18" hidden="1" customHeight="1" spans="1:14">
      <c r="A1067" s="234"/>
      <c r="B1067" s="235" t="s">
        <v>3411</v>
      </c>
      <c r="C1067" s="242">
        <v>16.4</v>
      </c>
      <c r="D1067" s="242">
        <v>16.4</v>
      </c>
      <c r="E1067" s="242">
        <v>16.4</v>
      </c>
      <c r="F1067" s="242"/>
      <c r="G1067" s="242"/>
      <c r="H1067" s="242"/>
      <c r="I1067" s="242"/>
      <c r="J1067" s="242"/>
      <c r="K1067" s="242"/>
      <c r="L1067" s="242"/>
      <c r="M1067" s="242"/>
      <c r="N1067" s="226"/>
    </row>
    <row r="1068" ht="18" hidden="1" customHeight="1" spans="1:14">
      <c r="A1068" s="234"/>
      <c r="B1068" s="235" t="s">
        <v>3410</v>
      </c>
      <c r="C1068" s="242">
        <v>7</v>
      </c>
      <c r="D1068" s="242">
        <v>7</v>
      </c>
      <c r="E1068" s="242">
        <v>7</v>
      </c>
      <c r="F1068" s="242"/>
      <c r="G1068" s="242"/>
      <c r="H1068" s="242"/>
      <c r="I1068" s="242"/>
      <c r="J1068" s="242"/>
      <c r="K1068" s="242"/>
      <c r="L1068" s="242"/>
      <c r="M1068" s="242"/>
      <c r="N1068" s="226"/>
    </row>
    <row r="1069" ht="18" hidden="1" customHeight="1" spans="1:14">
      <c r="A1069" s="234"/>
      <c r="B1069" s="239" t="s">
        <v>814</v>
      </c>
      <c r="C1069" s="240">
        <v>4530.4412</v>
      </c>
      <c r="D1069" s="240">
        <v>4530.4412</v>
      </c>
      <c r="E1069" s="240">
        <v>3530.4412</v>
      </c>
      <c r="F1069" s="240">
        <v>1000</v>
      </c>
      <c r="G1069" s="242"/>
      <c r="H1069" s="242"/>
      <c r="I1069" s="242"/>
      <c r="J1069" s="242"/>
      <c r="K1069" s="242"/>
      <c r="L1069" s="242"/>
      <c r="M1069" s="242"/>
      <c r="N1069" s="226"/>
    </row>
    <row r="1070" ht="18" hidden="1" customHeight="1" spans="1:14">
      <c r="A1070" s="241" t="s">
        <v>2706</v>
      </c>
      <c r="B1070" s="229" t="s">
        <v>815</v>
      </c>
      <c r="C1070" s="240">
        <v>4530.4412</v>
      </c>
      <c r="D1070" s="240">
        <v>4530.4412</v>
      </c>
      <c r="E1070" s="240">
        <v>3530.4412</v>
      </c>
      <c r="F1070" s="240">
        <v>1000</v>
      </c>
      <c r="G1070" s="240"/>
      <c r="H1070" s="240"/>
      <c r="I1070" s="240"/>
      <c r="J1070" s="240"/>
      <c r="K1070" s="240"/>
      <c r="L1070" s="240"/>
      <c r="M1070" s="240"/>
      <c r="N1070" s="226"/>
    </row>
    <row r="1071" ht="18" hidden="1" customHeight="1" spans="1:14">
      <c r="A1071" s="234"/>
      <c r="B1071" s="235" t="s">
        <v>3574</v>
      </c>
      <c r="C1071" s="242">
        <v>30</v>
      </c>
      <c r="D1071" s="242">
        <v>30</v>
      </c>
      <c r="E1071" s="242">
        <v>30</v>
      </c>
      <c r="F1071" s="242"/>
      <c r="G1071" s="242"/>
      <c r="H1071" s="242"/>
      <c r="I1071" s="242"/>
      <c r="J1071" s="242"/>
      <c r="K1071" s="242"/>
      <c r="L1071" s="242"/>
      <c r="M1071" s="242"/>
      <c r="N1071" s="226"/>
    </row>
    <row r="1072" ht="18" hidden="1" customHeight="1" spans="1:14">
      <c r="A1072" s="234"/>
      <c r="B1072" s="235" t="s">
        <v>3575</v>
      </c>
      <c r="C1072" s="242">
        <v>300</v>
      </c>
      <c r="D1072" s="242">
        <v>300</v>
      </c>
      <c r="E1072" s="242"/>
      <c r="F1072" s="242">
        <v>300</v>
      </c>
      <c r="G1072" s="242"/>
      <c r="H1072" s="242"/>
      <c r="I1072" s="242"/>
      <c r="J1072" s="242"/>
      <c r="K1072" s="242"/>
      <c r="L1072" s="242"/>
      <c r="M1072" s="242"/>
      <c r="N1072" s="226"/>
    </row>
    <row r="1073" ht="18" hidden="1" customHeight="1" spans="1:14">
      <c r="A1073" s="234"/>
      <c r="B1073" s="235" t="s">
        <v>3576</v>
      </c>
      <c r="C1073" s="242">
        <v>30</v>
      </c>
      <c r="D1073" s="242">
        <v>30</v>
      </c>
      <c r="E1073" s="242">
        <v>30</v>
      </c>
      <c r="F1073" s="242"/>
      <c r="G1073" s="242"/>
      <c r="H1073" s="242"/>
      <c r="I1073" s="242"/>
      <c r="J1073" s="242"/>
      <c r="K1073" s="242"/>
      <c r="L1073" s="242"/>
      <c r="M1073" s="242"/>
      <c r="N1073" s="226"/>
    </row>
    <row r="1074" ht="18" hidden="1" customHeight="1" spans="1:14">
      <c r="A1074" s="234"/>
      <c r="B1074" s="235" t="s">
        <v>3411</v>
      </c>
      <c r="C1074" s="242">
        <v>16.9</v>
      </c>
      <c r="D1074" s="242">
        <v>16.9</v>
      </c>
      <c r="E1074" s="242">
        <v>16.9</v>
      </c>
      <c r="F1074" s="242"/>
      <c r="G1074" s="242"/>
      <c r="H1074" s="242"/>
      <c r="I1074" s="242"/>
      <c r="J1074" s="242"/>
      <c r="K1074" s="242"/>
      <c r="L1074" s="242"/>
      <c r="M1074" s="242"/>
      <c r="N1074" s="226"/>
    </row>
    <row r="1075" ht="18" hidden="1" customHeight="1" spans="1:14">
      <c r="A1075" s="234"/>
      <c r="B1075" s="235" t="s">
        <v>3418</v>
      </c>
      <c r="C1075" s="242">
        <v>10.5</v>
      </c>
      <c r="D1075" s="242">
        <v>10.5</v>
      </c>
      <c r="E1075" s="242">
        <v>10.5</v>
      </c>
      <c r="F1075" s="242"/>
      <c r="G1075" s="242"/>
      <c r="H1075" s="242"/>
      <c r="I1075" s="242"/>
      <c r="J1075" s="242"/>
      <c r="K1075" s="242"/>
      <c r="L1075" s="242"/>
      <c r="M1075" s="242"/>
      <c r="N1075" s="226"/>
    </row>
    <row r="1076" ht="18" hidden="1" customHeight="1" spans="1:14">
      <c r="A1076" s="234"/>
      <c r="B1076" s="235" t="s">
        <v>3577</v>
      </c>
      <c r="C1076" s="242">
        <v>1.008</v>
      </c>
      <c r="D1076" s="242">
        <v>1.008</v>
      </c>
      <c r="E1076" s="242">
        <v>1.008</v>
      </c>
      <c r="F1076" s="242"/>
      <c r="G1076" s="242"/>
      <c r="H1076" s="242"/>
      <c r="I1076" s="242"/>
      <c r="J1076" s="242"/>
      <c r="K1076" s="242"/>
      <c r="L1076" s="242"/>
      <c r="M1076" s="242"/>
      <c r="N1076" s="226"/>
    </row>
    <row r="1077" ht="18" hidden="1" customHeight="1" spans="1:14">
      <c r="A1077" s="234"/>
      <c r="B1077" s="235" t="s">
        <v>3565</v>
      </c>
      <c r="C1077" s="242">
        <v>421</v>
      </c>
      <c r="D1077" s="242">
        <v>421</v>
      </c>
      <c r="E1077" s="242">
        <v>421</v>
      </c>
      <c r="F1077" s="242"/>
      <c r="G1077" s="242"/>
      <c r="H1077" s="242"/>
      <c r="I1077" s="242"/>
      <c r="J1077" s="242"/>
      <c r="K1077" s="242"/>
      <c r="L1077" s="242"/>
      <c r="M1077" s="242"/>
      <c r="N1077" s="226"/>
    </row>
    <row r="1078" ht="18" hidden="1" customHeight="1" spans="1:14">
      <c r="A1078" s="234"/>
      <c r="B1078" s="235" t="s">
        <v>3415</v>
      </c>
      <c r="C1078" s="242">
        <v>1433.36</v>
      </c>
      <c r="D1078" s="242">
        <v>1433.36</v>
      </c>
      <c r="E1078" s="242">
        <v>1433.36</v>
      </c>
      <c r="F1078" s="242"/>
      <c r="G1078" s="242"/>
      <c r="H1078" s="242"/>
      <c r="I1078" s="242"/>
      <c r="J1078" s="242"/>
      <c r="K1078" s="242"/>
      <c r="L1078" s="242"/>
      <c r="M1078" s="242"/>
      <c r="N1078" s="226"/>
    </row>
    <row r="1079" ht="18" hidden="1" customHeight="1" spans="1:14">
      <c r="A1079" s="234"/>
      <c r="B1079" s="235" t="s">
        <v>3578</v>
      </c>
      <c r="C1079" s="242">
        <v>1020</v>
      </c>
      <c r="D1079" s="242">
        <v>1020</v>
      </c>
      <c r="E1079" s="242">
        <v>1020</v>
      </c>
      <c r="F1079" s="242"/>
      <c r="G1079" s="242"/>
      <c r="H1079" s="242"/>
      <c r="I1079" s="242"/>
      <c r="J1079" s="242"/>
      <c r="K1079" s="242"/>
      <c r="L1079" s="242"/>
      <c r="M1079" s="242"/>
      <c r="N1079" s="226"/>
    </row>
    <row r="1080" ht="18" hidden="1" customHeight="1" spans="1:14">
      <c r="A1080" s="234"/>
      <c r="B1080" s="235" t="s">
        <v>3579</v>
      </c>
      <c r="C1080" s="242">
        <v>15.4</v>
      </c>
      <c r="D1080" s="242">
        <v>15.4</v>
      </c>
      <c r="E1080" s="242">
        <v>15.4</v>
      </c>
      <c r="F1080" s="242"/>
      <c r="G1080" s="242"/>
      <c r="H1080" s="242"/>
      <c r="I1080" s="242"/>
      <c r="J1080" s="242"/>
      <c r="K1080" s="242"/>
      <c r="L1080" s="242"/>
      <c r="M1080" s="242"/>
      <c r="N1080" s="226"/>
    </row>
    <row r="1081" ht="18" hidden="1" customHeight="1" spans="1:14">
      <c r="A1081" s="234"/>
      <c r="B1081" s="235" t="s">
        <v>3580</v>
      </c>
      <c r="C1081" s="242">
        <v>100</v>
      </c>
      <c r="D1081" s="242">
        <v>100</v>
      </c>
      <c r="E1081" s="242"/>
      <c r="F1081" s="242">
        <v>100</v>
      </c>
      <c r="G1081" s="242"/>
      <c r="H1081" s="242"/>
      <c r="I1081" s="242"/>
      <c r="J1081" s="242"/>
      <c r="K1081" s="242"/>
      <c r="L1081" s="242"/>
      <c r="M1081" s="242"/>
      <c r="N1081" s="226"/>
    </row>
    <row r="1082" ht="18" hidden="1" customHeight="1" spans="1:14">
      <c r="A1082" s="234"/>
      <c r="B1082" s="235" t="s">
        <v>3405</v>
      </c>
      <c r="C1082" s="242">
        <v>3.5</v>
      </c>
      <c r="D1082" s="242">
        <v>3.5</v>
      </c>
      <c r="E1082" s="242">
        <v>3.5</v>
      </c>
      <c r="F1082" s="242"/>
      <c r="G1082" s="242"/>
      <c r="H1082" s="242"/>
      <c r="I1082" s="242"/>
      <c r="J1082" s="242"/>
      <c r="K1082" s="242"/>
      <c r="L1082" s="242"/>
      <c r="M1082" s="242"/>
      <c r="N1082" s="226"/>
    </row>
    <row r="1083" ht="18" hidden="1" customHeight="1" spans="1:14">
      <c r="A1083" s="234"/>
      <c r="B1083" s="235" t="s">
        <v>3581</v>
      </c>
      <c r="C1083" s="242">
        <v>30</v>
      </c>
      <c r="D1083" s="242">
        <v>30</v>
      </c>
      <c r="E1083" s="242">
        <v>30</v>
      </c>
      <c r="F1083" s="242"/>
      <c r="G1083" s="242"/>
      <c r="H1083" s="242"/>
      <c r="I1083" s="242"/>
      <c r="J1083" s="242"/>
      <c r="K1083" s="242"/>
      <c r="L1083" s="242"/>
      <c r="M1083" s="242"/>
      <c r="N1083" s="226"/>
    </row>
    <row r="1084" ht="18" hidden="1" customHeight="1" spans="1:14">
      <c r="A1084" s="234"/>
      <c r="B1084" s="235" t="s">
        <v>3410</v>
      </c>
      <c r="C1084" s="242">
        <v>5.5</v>
      </c>
      <c r="D1084" s="242">
        <v>5.5</v>
      </c>
      <c r="E1084" s="242">
        <v>5.5</v>
      </c>
      <c r="F1084" s="242"/>
      <c r="G1084" s="242"/>
      <c r="H1084" s="242"/>
      <c r="I1084" s="242"/>
      <c r="J1084" s="242"/>
      <c r="K1084" s="242"/>
      <c r="L1084" s="242"/>
      <c r="M1084" s="242"/>
      <c r="N1084" s="226"/>
    </row>
    <row r="1085" ht="18" hidden="1" customHeight="1" spans="1:14">
      <c r="A1085" s="234"/>
      <c r="B1085" s="235" t="s">
        <v>3531</v>
      </c>
      <c r="C1085" s="242">
        <v>2.7</v>
      </c>
      <c r="D1085" s="242">
        <v>2.7</v>
      </c>
      <c r="E1085" s="242">
        <v>2.7</v>
      </c>
      <c r="F1085" s="242"/>
      <c r="G1085" s="242"/>
      <c r="H1085" s="242"/>
      <c r="I1085" s="242"/>
      <c r="J1085" s="242"/>
      <c r="K1085" s="242"/>
      <c r="L1085" s="242"/>
      <c r="M1085" s="242"/>
      <c r="N1085" s="226"/>
    </row>
    <row r="1086" ht="18" hidden="1" customHeight="1" spans="1:14">
      <c r="A1086" s="234"/>
      <c r="B1086" s="235" t="s">
        <v>3582</v>
      </c>
      <c r="C1086" s="242">
        <v>40</v>
      </c>
      <c r="D1086" s="242">
        <v>40</v>
      </c>
      <c r="E1086" s="242">
        <v>40</v>
      </c>
      <c r="F1086" s="242"/>
      <c r="G1086" s="242"/>
      <c r="H1086" s="242"/>
      <c r="I1086" s="242"/>
      <c r="J1086" s="242"/>
      <c r="K1086" s="242"/>
      <c r="L1086" s="242"/>
      <c r="M1086" s="242"/>
      <c r="N1086" s="226"/>
    </row>
    <row r="1087" ht="18" hidden="1" customHeight="1" spans="1:14">
      <c r="A1087" s="234"/>
      <c r="B1087" s="235" t="s">
        <v>3583</v>
      </c>
      <c r="C1087" s="242">
        <v>30</v>
      </c>
      <c r="D1087" s="242">
        <v>30</v>
      </c>
      <c r="E1087" s="242">
        <v>30</v>
      </c>
      <c r="F1087" s="242"/>
      <c r="G1087" s="242"/>
      <c r="H1087" s="242"/>
      <c r="I1087" s="242"/>
      <c r="J1087" s="242"/>
      <c r="K1087" s="242"/>
      <c r="L1087" s="242"/>
      <c r="M1087" s="242"/>
      <c r="N1087" s="226"/>
    </row>
    <row r="1088" ht="18" hidden="1" customHeight="1" spans="1:14">
      <c r="A1088" s="234"/>
      <c r="B1088" s="235" t="s">
        <v>3584</v>
      </c>
      <c r="C1088" s="242">
        <v>312.6</v>
      </c>
      <c r="D1088" s="242">
        <v>312.6</v>
      </c>
      <c r="E1088" s="242">
        <v>12.6</v>
      </c>
      <c r="F1088" s="242">
        <v>300</v>
      </c>
      <c r="G1088" s="242"/>
      <c r="H1088" s="242"/>
      <c r="I1088" s="242"/>
      <c r="J1088" s="242"/>
      <c r="K1088" s="242"/>
      <c r="L1088" s="242"/>
      <c r="M1088" s="242"/>
      <c r="N1088" s="226"/>
    </row>
    <row r="1089" ht="18" hidden="1" customHeight="1" spans="1:14">
      <c r="A1089" s="234"/>
      <c r="B1089" s="235" t="s">
        <v>3585</v>
      </c>
      <c r="C1089" s="242">
        <v>12.32</v>
      </c>
      <c r="D1089" s="242">
        <v>12.32</v>
      </c>
      <c r="E1089" s="242">
        <v>12.32</v>
      </c>
      <c r="F1089" s="242"/>
      <c r="G1089" s="242"/>
      <c r="H1089" s="242"/>
      <c r="I1089" s="242"/>
      <c r="J1089" s="242"/>
      <c r="K1089" s="242"/>
      <c r="L1089" s="242"/>
      <c r="M1089" s="242"/>
      <c r="N1089" s="226"/>
    </row>
    <row r="1090" ht="18" hidden="1" customHeight="1" spans="1:14">
      <c r="A1090" s="234"/>
      <c r="B1090" s="235" t="s">
        <v>3586</v>
      </c>
      <c r="C1090" s="242">
        <v>10</v>
      </c>
      <c r="D1090" s="242">
        <v>10</v>
      </c>
      <c r="E1090" s="242">
        <v>10</v>
      </c>
      <c r="F1090" s="242"/>
      <c r="G1090" s="242"/>
      <c r="H1090" s="242"/>
      <c r="I1090" s="242"/>
      <c r="J1090" s="242"/>
      <c r="K1090" s="242"/>
      <c r="L1090" s="242"/>
      <c r="M1090" s="242"/>
      <c r="N1090" s="226"/>
    </row>
    <row r="1091" ht="18" hidden="1" customHeight="1" spans="1:14">
      <c r="A1091" s="234"/>
      <c r="B1091" s="235" t="s">
        <v>3425</v>
      </c>
      <c r="C1091" s="242">
        <v>6.1532</v>
      </c>
      <c r="D1091" s="242">
        <v>6.1532</v>
      </c>
      <c r="E1091" s="242">
        <v>6.1532</v>
      </c>
      <c r="F1091" s="242"/>
      <c r="G1091" s="242"/>
      <c r="H1091" s="242"/>
      <c r="I1091" s="242"/>
      <c r="J1091" s="242"/>
      <c r="K1091" s="242"/>
      <c r="L1091" s="242"/>
      <c r="M1091" s="242"/>
      <c r="N1091" s="226"/>
    </row>
    <row r="1092" ht="18" hidden="1" customHeight="1" spans="1:14">
      <c r="A1092" s="234"/>
      <c r="B1092" s="235" t="s">
        <v>3587</v>
      </c>
      <c r="C1092" s="242">
        <v>132</v>
      </c>
      <c r="D1092" s="242">
        <v>132</v>
      </c>
      <c r="E1092" s="242">
        <v>32</v>
      </c>
      <c r="F1092" s="242">
        <v>100</v>
      </c>
      <c r="G1092" s="242"/>
      <c r="H1092" s="242"/>
      <c r="I1092" s="242"/>
      <c r="J1092" s="242"/>
      <c r="K1092" s="242"/>
      <c r="L1092" s="242"/>
      <c r="M1092" s="242"/>
      <c r="N1092" s="226"/>
    </row>
    <row r="1093" ht="18" hidden="1" customHeight="1" spans="1:14">
      <c r="A1093" s="234"/>
      <c r="B1093" s="235" t="s">
        <v>3428</v>
      </c>
      <c r="C1093" s="242">
        <v>17.5</v>
      </c>
      <c r="D1093" s="242">
        <v>17.5</v>
      </c>
      <c r="E1093" s="242">
        <v>17.5</v>
      </c>
      <c r="F1093" s="242"/>
      <c r="G1093" s="242"/>
      <c r="H1093" s="242"/>
      <c r="I1093" s="242"/>
      <c r="J1093" s="242"/>
      <c r="K1093" s="242"/>
      <c r="L1093" s="242"/>
      <c r="M1093" s="242"/>
      <c r="N1093" s="226"/>
    </row>
    <row r="1094" ht="18" hidden="1" customHeight="1" spans="1:14">
      <c r="A1094" s="234"/>
      <c r="B1094" s="235" t="s">
        <v>3588</v>
      </c>
      <c r="C1094" s="242">
        <v>40</v>
      </c>
      <c r="D1094" s="242">
        <v>40</v>
      </c>
      <c r="E1094" s="242">
        <v>40</v>
      </c>
      <c r="F1094" s="242"/>
      <c r="G1094" s="242"/>
      <c r="H1094" s="242"/>
      <c r="I1094" s="242"/>
      <c r="J1094" s="242"/>
      <c r="K1094" s="242"/>
      <c r="L1094" s="242"/>
      <c r="M1094" s="242"/>
      <c r="N1094" s="226"/>
    </row>
    <row r="1095" ht="18" hidden="1" customHeight="1" spans="1:14">
      <c r="A1095" s="234"/>
      <c r="B1095" s="235" t="s">
        <v>3589</v>
      </c>
      <c r="C1095" s="242">
        <v>200</v>
      </c>
      <c r="D1095" s="242">
        <v>200</v>
      </c>
      <c r="E1095" s="242"/>
      <c r="F1095" s="242">
        <v>200</v>
      </c>
      <c r="G1095" s="242"/>
      <c r="H1095" s="242"/>
      <c r="I1095" s="242"/>
      <c r="J1095" s="242"/>
      <c r="K1095" s="242"/>
      <c r="L1095" s="242"/>
      <c r="M1095" s="242"/>
      <c r="N1095" s="226"/>
    </row>
    <row r="1096" ht="18" hidden="1" customHeight="1" spans="1:14">
      <c r="A1096" s="234"/>
      <c r="B1096" s="235" t="s">
        <v>3590</v>
      </c>
      <c r="C1096" s="242">
        <v>280</v>
      </c>
      <c r="D1096" s="242">
        <v>280</v>
      </c>
      <c r="E1096" s="242">
        <v>280</v>
      </c>
      <c r="F1096" s="242"/>
      <c r="G1096" s="242"/>
      <c r="H1096" s="242"/>
      <c r="I1096" s="242"/>
      <c r="J1096" s="242"/>
      <c r="K1096" s="242"/>
      <c r="L1096" s="242"/>
      <c r="M1096" s="242"/>
      <c r="N1096" s="226"/>
    </row>
    <row r="1097" ht="18" hidden="1" customHeight="1" spans="1:14">
      <c r="A1097" s="234"/>
      <c r="B1097" s="235" t="s">
        <v>3591</v>
      </c>
      <c r="C1097" s="242">
        <v>30</v>
      </c>
      <c r="D1097" s="242">
        <v>30</v>
      </c>
      <c r="E1097" s="242">
        <v>30</v>
      </c>
      <c r="F1097" s="242"/>
      <c r="G1097" s="242"/>
      <c r="H1097" s="242"/>
      <c r="I1097" s="242"/>
      <c r="J1097" s="242"/>
      <c r="K1097" s="242"/>
      <c r="L1097" s="242"/>
      <c r="M1097" s="242"/>
      <c r="N1097" s="226"/>
    </row>
    <row r="1098" ht="18" hidden="1" customHeight="1" spans="1:14">
      <c r="A1098" s="234"/>
      <c r="B1098" s="239" t="s">
        <v>820</v>
      </c>
      <c r="C1098" s="240">
        <v>5935.39</v>
      </c>
      <c r="D1098" s="240">
        <v>5935.39</v>
      </c>
      <c r="E1098" s="240">
        <v>4935.39</v>
      </c>
      <c r="F1098" s="240">
        <v>1000</v>
      </c>
      <c r="G1098" s="242"/>
      <c r="H1098" s="242"/>
      <c r="I1098" s="242"/>
      <c r="J1098" s="242"/>
      <c r="K1098" s="242"/>
      <c r="L1098" s="242"/>
      <c r="M1098" s="242"/>
      <c r="N1098" s="226"/>
    </row>
    <row r="1099" ht="18" hidden="1" customHeight="1" spans="1:14">
      <c r="A1099" s="241" t="s">
        <v>2750</v>
      </c>
      <c r="B1099" s="229" t="s">
        <v>821</v>
      </c>
      <c r="C1099" s="240">
        <v>17.4</v>
      </c>
      <c r="D1099" s="240">
        <v>17.4</v>
      </c>
      <c r="E1099" s="240">
        <v>17.4</v>
      </c>
      <c r="F1099" s="240"/>
      <c r="G1099" s="240"/>
      <c r="H1099" s="240"/>
      <c r="I1099" s="240"/>
      <c r="J1099" s="240"/>
      <c r="K1099" s="240"/>
      <c r="L1099" s="240"/>
      <c r="M1099" s="240"/>
      <c r="N1099" s="226"/>
    </row>
    <row r="1100" ht="18" hidden="1" customHeight="1" spans="1:14">
      <c r="A1100" s="234"/>
      <c r="B1100" s="235" t="s">
        <v>3411</v>
      </c>
      <c r="C1100" s="242">
        <v>12.9</v>
      </c>
      <c r="D1100" s="242">
        <v>12.9</v>
      </c>
      <c r="E1100" s="242">
        <v>12.9</v>
      </c>
      <c r="F1100" s="242"/>
      <c r="G1100" s="242"/>
      <c r="H1100" s="242"/>
      <c r="I1100" s="242"/>
      <c r="J1100" s="242"/>
      <c r="K1100" s="242"/>
      <c r="L1100" s="242"/>
      <c r="M1100" s="242"/>
      <c r="N1100" s="226"/>
    </row>
    <row r="1101" ht="18" hidden="1" customHeight="1" spans="1:14">
      <c r="A1101" s="234"/>
      <c r="B1101" s="235" t="s">
        <v>3410</v>
      </c>
      <c r="C1101" s="242">
        <v>4.5</v>
      </c>
      <c r="D1101" s="242">
        <v>4.5</v>
      </c>
      <c r="E1101" s="242">
        <v>4.5</v>
      </c>
      <c r="F1101" s="242"/>
      <c r="G1101" s="242"/>
      <c r="H1101" s="242"/>
      <c r="I1101" s="242"/>
      <c r="J1101" s="242"/>
      <c r="K1101" s="242"/>
      <c r="L1101" s="242"/>
      <c r="M1101" s="242"/>
      <c r="N1101" s="226"/>
    </row>
    <row r="1102" ht="18" hidden="1" customHeight="1" spans="1:14">
      <c r="A1102" s="241" t="s">
        <v>2759</v>
      </c>
      <c r="B1102" s="229" t="s">
        <v>822</v>
      </c>
      <c r="C1102" s="240">
        <v>5917.99</v>
      </c>
      <c r="D1102" s="240">
        <v>5917.99</v>
      </c>
      <c r="E1102" s="240">
        <v>4917.99</v>
      </c>
      <c r="F1102" s="240">
        <v>1000</v>
      </c>
      <c r="G1102" s="240"/>
      <c r="H1102" s="240"/>
      <c r="I1102" s="240"/>
      <c r="J1102" s="240"/>
      <c r="K1102" s="240"/>
      <c r="L1102" s="240"/>
      <c r="M1102" s="240"/>
      <c r="N1102" s="226"/>
    </row>
    <row r="1103" ht="18" hidden="1" customHeight="1" spans="1:14">
      <c r="A1103" s="234"/>
      <c r="B1103" s="235" t="s">
        <v>3531</v>
      </c>
      <c r="C1103" s="242">
        <v>3.06</v>
      </c>
      <c r="D1103" s="242">
        <v>3.06</v>
      </c>
      <c r="E1103" s="242">
        <v>3.06</v>
      </c>
      <c r="F1103" s="242"/>
      <c r="G1103" s="242"/>
      <c r="H1103" s="242"/>
      <c r="I1103" s="242"/>
      <c r="J1103" s="242"/>
      <c r="K1103" s="242"/>
      <c r="L1103" s="242"/>
      <c r="M1103" s="242"/>
      <c r="N1103" s="226"/>
    </row>
    <row r="1104" ht="18" hidden="1" customHeight="1" spans="1:14">
      <c r="A1104" s="234"/>
      <c r="B1104" s="235" t="s">
        <v>3592</v>
      </c>
      <c r="C1104" s="242">
        <v>1635.07</v>
      </c>
      <c r="D1104" s="242">
        <v>1635.07</v>
      </c>
      <c r="E1104" s="242">
        <v>1635.07</v>
      </c>
      <c r="F1104" s="242"/>
      <c r="G1104" s="242"/>
      <c r="H1104" s="242"/>
      <c r="I1104" s="242"/>
      <c r="J1104" s="242"/>
      <c r="K1104" s="242"/>
      <c r="L1104" s="242"/>
      <c r="M1104" s="242"/>
      <c r="N1104" s="226"/>
    </row>
    <row r="1105" ht="18" hidden="1" customHeight="1" spans="1:14">
      <c r="A1105" s="234"/>
      <c r="B1105" s="235" t="s">
        <v>3593</v>
      </c>
      <c r="C1105" s="242">
        <v>1706.42</v>
      </c>
      <c r="D1105" s="242">
        <v>1706.42</v>
      </c>
      <c r="E1105" s="242">
        <v>706.42</v>
      </c>
      <c r="F1105" s="242">
        <v>1000</v>
      </c>
      <c r="G1105" s="242"/>
      <c r="H1105" s="242"/>
      <c r="I1105" s="242"/>
      <c r="J1105" s="242"/>
      <c r="K1105" s="242"/>
      <c r="L1105" s="242"/>
      <c r="M1105" s="242"/>
      <c r="N1105" s="226"/>
    </row>
    <row r="1106" ht="18" hidden="1" customHeight="1" spans="1:14">
      <c r="A1106" s="234"/>
      <c r="B1106" s="235" t="s">
        <v>3594</v>
      </c>
      <c r="C1106" s="242">
        <v>263.2</v>
      </c>
      <c r="D1106" s="242">
        <v>263.2</v>
      </c>
      <c r="E1106" s="242">
        <v>263.2</v>
      </c>
      <c r="F1106" s="242"/>
      <c r="G1106" s="242"/>
      <c r="H1106" s="242"/>
      <c r="I1106" s="242"/>
      <c r="J1106" s="242"/>
      <c r="K1106" s="242"/>
      <c r="L1106" s="242"/>
      <c r="M1106" s="242"/>
      <c r="N1106" s="226"/>
    </row>
    <row r="1107" ht="18" hidden="1" customHeight="1" spans="1:14">
      <c r="A1107" s="234"/>
      <c r="B1107" s="235" t="s">
        <v>3528</v>
      </c>
      <c r="C1107" s="242">
        <v>14.6</v>
      </c>
      <c r="D1107" s="242">
        <v>14.6</v>
      </c>
      <c r="E1107" s="242">
        <v>14.6</v>
      </c>
      <c r="F1107" s="242"/>
      <c r="G1107" s="242"/>
      <c r="H1107" s="242"/>
      <c r="I1107" s="242"/>
      <c r="J1107" s="242"/>
      <c r="K1107" s="242"/>
      <c r="L1107" s="242"/>
      <c r="M1107" s="242"/>
      <c r="N1107" s="226"/>
    </row>
    <row r="1108" ht="18" hidden="1" customHeight="1" spans="1:14">
      <c r="A1108" s="234"/>
      <c r="B1108" s="235" t="s">
        <v>3530</v>
      </c>
      <c r="C1108" s="242">
        <v>0.26</v>
      </c>
      <c r="D1108" s="242">
        <v>0.26</v>
      </c>
      <c r="E1108" s="242">
        <v>0.26</v>
      </c>
      <c r="F1108" s="242"/>
      <c r="G1108" s="242"/>
      <c r="H1108" s="242"/>
      <c r="I1108" s="242"/>
      <c r="J1108" s="242"/>
      <c r="K1108" s="242"/>
      <c r="L1108" s="242"/>
      <c r="M1108" s="242"/>
      <c r="N1108" s="226"/>
    </row>
    <row r="1109" ht="18" hidden="1" customHeight="1" spans="1:14">
      <c r="A1109" s="234"/>
      <c r="B1109" s="235" t="s">
        <v>3595</v>
      </c>
      <c r="C1109" s="242">
        <v>1223.58</v>
      </c>
      <c r="D1109" s="242">
        <v>1223.58</v>
      </c>
      <c r="E1109" s="242">
        <v>1223.58</v>
      </c>
      <c r="F1109" s="242"/>
      <c r="G1109" s="242"/>
      <c r="H1109" s="242"/>
      <c r="I1109" s="242"/>
      <c r="J1109" s="242"/>
      <c r="K1109" s="242"/>
      <c r="L1109" s="242"/>
      <c r="M1109" s="242"/>
      <c r="N1109" s="226"/>
    </row>
    <row r="1110" ht="18" hidden="1" customHeight="1" spans="1:14">
      <c r="A1110" s="234"/>
      <c r="B1110" s="235" t="s">
        <v>3596</v>
      </c>
      <c r="C1110" s="242">
        <v>1071.8</v>
      </c>
      <c r="D1110" s="242">
        <v>1071.8</v>
      </c>
      <c r="E1110" s="242">
        <v>1071.8</v>
      </c>
      <c r="F1110" s="242"/>
      <c r="G1110" s="242"/>
      <c r="H1110" s="242"/>
      <c r="I1110" s="242"/>
      <c r="J1110" s="242"/>
      <c r="K1110" s="242"/>
      <c r="L1110" s="242"/>
      <c r="M1110" s="242"/>
      <c r="N1110" s="226"/>
    </row>
    <row r="1111" ht="18" hidden="1" customHeight="1" spans="1:14">
      <c r="A1111" s="234"/>
      <c r="B1111" s="239" t="s">
        <v>826</v>
      </c>
      <c r="C1111" s="240">
        <v>973.39</v>
      </c>
      <c r="D1111" s="240">
        <v>973.39</v>
      </c>
      <c r="E1111" s="240">
        <v>673.39</v>
      </c>
      <c r="F1111" s="240">
        <v>300</v>
      </c>
      <c r="G1111" s="242"/>
      <c r="H1111" s="242"/>
      <c r="I1111" s="242"/>
      <c r="J1111" s="242"/>
      <c r="K1111" s="242"/>
      <c r="L1111" s="242"/>
      <c r="M1111" s="242"/>
      <c r="N1111" s="226"/>
    </row>
    <row r="1112" ht="18" hidden="1" customHeight="1" spans="1:14">
      <c r="A1112" s="241" t="s">
        <v>2791</v>
      </c>
      <c r="B1112" s="229" t="s">
        <v>827</v>
      </c>
      <c r="C1112" s="240">
        <v>951.89</v>
      </c>
      <c r="D1112" s="240">
        <v>951.89</v>
      </c>
      <c r="E1112" s="240">
        <v>651.89</v>
      </c>
      <c r="F1112" s="240">
        <v>300</v>
      </c>
      <c r="G1112" s="240"/>
      <c r="H1112" s="240"/>
      <c r="I1112" s="240"/>
      <c r="J1112" s="240"/>
      <c r="K1112" s="240"/>
      <c r="L1112" s="240"/>
      <c r="M1112" s="240"/>
      <c r="N1112" s="226"/>
    </row>
    <row r="1113" ht="18" hidden="1" customHeight="1" spans="1:14">
      <c r="A1113" s="234"/>
      <c r="B1113" s="235" t="s">
        <v>3431</v>
      </c>
      <c r="C1113" s="242">
        <v>0.72</v>
      </c>
      <c r="D1113" s="242">
        <v>0.72</v>
      </c>
      <c r="E1113" s="242">
        <v>0.72</v>
      </c>
      <c r="F1113" s="242"/>
      <c r="G1113" s="242"/>
      <c r="H1113" s="242"/>
      <c r="I1113" s="242"/>
      <c r="J1113" s="242"/>
      <c r="K1113" s="242"/>
      <c r="L1113" s="242"/>
      <c r="M1113" s="242"/>
      <c r="N1113" s="226"/>
    </row>
    <row r="1114" ht="18" hidden="1" customHeight="1" spans="1:14">
      <c r="A1114" s="234"/>
      <c r="B1114" s="235" t="s">
        <v>3597</v>
      </c>
      <c r="C1114" s="242">
        <v>110</v>
      </c>
      <c r="D1114" s="242">
        <v>110</v>
      </c>
      <c r="E1114" s="242">
        <v>110</v>
      </c>
      <c r="F1114" s="242"/>
      <c r="G1114" s="242"/>
      <c r="H1114" s="242"/>
      <c r="I1114" s="242"/>
      <c r="J1114" s="242"/>
      <c r="K1114" s="242"/>
      <c r="L1114" s="242"/>
      <c r="M1114" s="242"/>
      <c r="N1114" s="226"/>
    </row>
    <row r="1115" ht="18" hidden="1" customHeight="1" spans="1:14">
      <c r="A1115" s="234"/>
      <c r="B1115" s="235" t="s">
        <v>3598</v>
      </c>
      <c r="C1115" s="242">
        <v>300</v>
      </c>
      <c r="D1115" s="242">
        <v>300</v>
      </c>
      <c r="E1115" s="242"/>
      <c r="F1115" s="242">
        <v>300</v>
      </c>
      <c r="G1115" s="242"/>
      <c r="H1115" s="242"/>
      <c r="I1115" s="242"/>
      <c r="J1115" s="242"/>
      <c r="K1115" s="242"/>
      <c r="L1115" s="242"/>
      <c r="M1115" s="242"/>
      <c r="N1115" s="226"/>
    </row>
    <row r="1116" ht="18" hidden="1" customHeight="1" spans="1:14">
      <c r="A1116" s="234"/>
      <c r="B1116" s="235" t="s">
        <v>3599</v>
      </c>
      <c r="C1116" s="242">
        <v>280</v>
      </c>
      <c r="D1116" s="242">
        <v>280</v>
      </c>
      <c r="E1116" s="242">
        <v>280</v>
      </c>
      <c r="F1116" s="242"/>
      <c r="G1116" s="242"/>
      <c r="H1116" s="242"/>
      <c r="I1116" s="242"/>
      <c r="J1116" s="242"/>
      <c r="K1116" s="242"/>
      <c r="L1116" s="242"/>
      <c r="M1116" s="242"/>
      <c r="N1116" s="226"/>
    </row>
    <row r="1117" ht="18" hidden="1" customHeight="1" spans="1:14">
      <c r="A1117" s="234"/>
      <c r="B1117" s="235" t="s">
        <v>3600</v>
      </c>
      <c r="C1117" s="242">
        <v>3.5</v>
      </c>
      <c r="D1117" s="242">
        <v>3.5</v>
      </c>
      <c r="E1117" s="242">
        <v>3.5</v>
      </c>
      <c r="F1117" s="242"/>
      <c r="G1117" s="242"/>
      <c r="H1117" s="242"/>
      <c r="I1117" s="242"/>
      <c r="J1117" s="242"/>
      <c r="K1117" s="242"/>
      <c r="L1117" s="242"/>
      <c r="M1117" s="242"/>
      <c r="N1117" s="226"/>
    </row>
    <row r="1118" ht="18" hidden="1" customHeight="1" spans="1:14">
      <c r="A1118" s="234"/>
      <c r="B1118" s="235" t="s">
        <v>3601</v>
      </c>
      <c r="C1118" s="242">
        <v>128</v>
      </c>
      <c r="D1118" s="242">
        <v>128</v>
      </c>
      <c r="E1118" s="242">
        <v>128</v>
      </c>
      <c r="F1118" s="242"/>
      <c r="G1118" s="242"/>
      <c r="H1118" s="242"/>
      <c r="I1118" s="242"/>
      <c r="J1118" s="242"/>
      <c r="K1118" s="242"/>
      <c r="L1118" s="242"/>
      <c r="M1118" s="242"/>
      <c r="N1118" s="226"/>
    </row>
    <row r="1119" ht="18" hidden="1" customHeight="1" spans="1:14">
      <c r="A1119" s="234"/>
      <c r="B1119" s="235" t="s">
        <v>3405</v>
      </c>
      <c r="C1119" s="242">
        <v>3.5</v>
      </c>
      <c r="D1119" s="242">
        <v>3.5</v>
      </c>
      <c r="E1119" s="242">
        <v>3.5</v>
      </c>
      <c r="F1119" s="242"/>
      <c r="G1119" s="242"/>
      <c r="H1119" s="242"/>
      <c r="I1119" s="242"/>
      <c r="J1119" s="242"/>
      <c r="K1119" s="242"/>
      <c r="L1119" s="242"/>
      <c r="M1119" s="242"/>
      <c r="N1119" s="226"/>
    </row>
    <row r="1120" ht="18" hidden="1" customHeight="1" spans="1:14">
      <c r="A1120" s="234"/>
      <c r="B1120" s="235" t="s">
        <v>3602</v>
      </c>
      <c r="C1120" s="242">
        <v>30</v>
      </c>
      <c r="D1120" s="242">
        <v>30</v>
      </c>
      <c r="E1120" s="242">
        <v>30</v>
      </c>
      <c r="F1120" s="242"/>
      <c r="G1120" s="242"/>
      <c r="H1120" s="242"/>
      <c r="I1120" s="242"/>
      <c r="J1120" s="242"/>
      <c r="K1120" s="242"/>
      <c r="L1120" s="242"/>
      <c r="M1120" s="242"/>
      <c r="N1120" s="226"/>
    </row>
    <row r="1121" ht="18" hidden="1" customHeight="1" spans="1:14">
      <c r="A1121" s="234"/>
      <c r="B1121" s="235" t="s">
        <v>3407</v>
      </c>
      <c r="C1121" s="242">
        <v>3.94</v>
      </c>
      <c r="D1121" s="242">
        <v>3.94</v>
      </c>
      <c r="E1121" s="242">
        <v>3.94</v>
      </c>
      <c r="F1121" s="242"/>
      <c r="G1121" s="242"/>
      <c r="H1121" s="242"/>
      <c r="I1121" s="242"/>
      <c r="J1121" s="242"/>
      <c r="K1121" s="242"/>
      <c r="L1121" s="242"/>
      <c r="M1121" s="242"/>
      <c r="N1121" s="226"/>
    </row>
    <row r="1122" ht="18" hidden="1" customHeight="1" spans="1:14">
      <c r="A1122" s="234"/>
      <c r="B1122" s="235" t="s">
        <v>3603</v>
      </c>
      <c r="C1122" s="242">
        <v>27.7</v>
      </c>
      <c r="D1122" s="242">
        <v>27.7</v>
      </c>
      <c r="E1122" s="242">
        <v>27.7</v>
      </c>
      <c r="F1122" s="242"/>
      <c r="G1122" s="242"/>
      <c r="H1122" s="242"/>
      <c r="I1122" s="242"/>
      <c r="J1122" s="242"/>
      <c r="K1122" s="242"/>
      <c r="L1122" s="242"/>
      <c r="M1122" s="242"/>
      <c r="N1122" s="226"/>
    </row>
    <row r="1123" ht="18" hidden="1" customHeight="1" spans="1:14">
      <c r="A1123" s="234"/>
      <c r="B1123" s="235" t="s">
        <v>3487</v>
      </c>
      <c r="C1123" s="242">
        <v>35</v>
      </c>
      <c r="D1123" s="242">
        <v>35</v>
      </c>
      <c r="E1123" s="242">
        <v>35</v>
      </c>
      <c r="F1123" s="242"/>
      <c r="G1123" s="242"/>
      <c r="H1123" s="242"/>
      <c r="I1123" s="242"/>
      <c r="J1123" s="242"/>
      <c r="K1123" s="242"/>
      <c r="L1123" s="242"/>
      <c r="M1123" s="242"/>
      <c r="N1123" s="226"/>
    </row>
    <row r="1124" ht="18" hidden="1" customHeight="1" spans="1:14">
      <c r="A1124" s="234"/>
      <c r="B1124" s="235" t="s">
        <v>3408</v>
      </c>
      <c r="C1124" s="242">
        <v>2.4</v>
      </c>
      <c r="D1124" s="242">
        <v>2.4</v>
      </c>
      <c r="E1124" s="242">
        <v>2.4</v>
      </c>
      <c r="F1124" s="242"/>
      <c r="G1124" s="242"/>
      <c r="H1124" s="242"/>
      <c r="I1124" s="242"/>
      <c r="J1124" s="242"/>
      <c r="K1124" s="242"/>
      <c r="L1124" s="242"/>
      <c r="M1124" s="242"/>
      <c r="N1124" s="226"/>
    </row>
    <row r="1125" ht="18" hidden="1" customHeight="1" spans="1:14">
      <c r="A1125" s="234"/>
      <c r="B1125" s="235" t="s">
        <v>3402</v>
      </c>
      <c r="C1125" s="242">
        <v>5</v>
      </c>
      <c r="D1125" s="242">
        <v>5</v>
      </c>
      <c r="E1125" s="242">
        <v>5</v>
      </c>
      <c r="F1125" s="242"/>
      <c r="G1125" s="242"/>
      <c r="H1125" s="242"/>
      <c r="I1125" s="242"/>
      <c r="J1125" s="242"/>
      <c r="K1125" s="242"/>
      <c r="L1125" s="242"/>
      <c r="M1125" s="242"/>
      <c r="N1125" s="226"/>
    </row>
    <row r="1126" ht="18" hidden="1" customHeight="1" spans="1:14">
      <c r="A1126" s="234"/>
      <c r="B1126" s="235" t="s">
        <v>3604</v>
      </c>
      <c r="C1126" s="242">
        <v>22.13</v>
      </c>
      <c r="D1126" s="242">
        <v>22.13</v>
      </c>
      <c r="E1126" s="242">
        <v>22.13</v>
      </c>
      <c r="F1126" s="242"/>
      <c r="G1126" s="242"/>
      <c r="H1126" s="242"/>
      <c r="I1126" s="242"/>
      <c r="J1126" s="242"/>
      <c r="K1126" s="242"/>
      <c r="L1126" s="242"/>
      <c r="M1126" s="242"/>
      <c r="N1126" s="226"/>
    </row>
    <row r="1127" ht="18" hidden="1" customHeight="1" spans="1:14">
      <c r="A1127" s="241" t="s">
        <v>2799</v>
      </c>
      <c r="B1127" s="229" t="s">
        <v>828</v>
      </c>
      <c r="C1127" s="240">
        <v>21.5</v>
      </c>
      <c r="D1127" s="240">
        <v>21.5</v>
      </c>
      <c r="E1127" s="240">
        <v>21.5</v>
      </c>
      <c r="F1127" s="240"/>
      <c r="G1127" s="240"/>
      <c r="H1127" s="240"/>
      <c r="I1127" s="240"/>
      <c r="J1127" s="240"/>
      <c r="K1127" s="240"/>
      <c r="L1127" s="240"/>
      <c r="M1127" s="240"/>
      <c r="N1127" s="226"/>
    </row>
    <row r="1128" ht="18" hidden="1" customHeight="1" spans="1:14">
      <c r="A1128" s="234"/>
      <c r="B1128" s="235" t="s">
        <v>3411</v>
      </c>
      <c r="C1128" s="242">
        <v>17</v>
      </c>
      <c r="D1128" s="242">
        <v>17</v>
      </c>
      <c r="E1128" s="242">
        <v>17</v>
      </c>
      <c r="F1128" s="242"/>
      <c r="G1128" s="242"/>
      <c r="H1128" s="242"/>
      <c r="I1128" s="242"/>
      <c r="J1128" s="242"/>
      <c r="K1128" s="242"/>
      <c r="L1128" s="242"/>
      <c r="M1128" s="242"/>
      <c r="N1128" s="226"/>
    </row>
    <row r="1129" ht="18" hidden="1" customHeight="1" spans="1:14">
      <c r="A1129" s="234"/>
      <c r="B1129" s="235" t="s">
        <v>3410</v>
      </c>
      <c r="C1129" s="242">
        <v>4.5</v>
      </c>
      <c r="D1129" s="242">
        <v>4.5</v>
      </c>
      <c r="E1129" s="242">
        <v>4.5</v>
      </c>
      <c r="F1129" s="242"/>
      <c r="G1129" s="242"/>
      <c r="H1129" s="242"/>
      <c r="I1129" s="242"/>
      <c r="J1129" s="242"/>
      <c r="K1129" s="242"/>
      <c r="L1129" s="242"/>
      <c r="M1129" s="242"/>
      <c r="N1129" s="226"/>
    </row>
    <row r="1130" ht="18" hidden="1" customHeight="1" spans="1:14">
      <c r="A1130" s="234"/>
      <c r="B1130" s="239" t="s">
        <v>832</v>
      </c>
      <c r="C1130" s="240">
        <v>31345</v>
      </c>
      <c r="D1130" s="240">
        <v>31345</v>
      </c>
      <c r="E1130" s="240">
        <v>30345</v>
      </c>
      <c r="F1130" s="240">
        <v>1000</v>
      </c>
      <c r="G1130" s="242"/>
      <c r="H1130" s="242"/>
      <c r="I1130" s="242"/>
      <c r="J1130" s="242"/>
      <c r="K1130" s="242"/>
      <c r="L1130" s="242"/>
      <c r="M1130" s="242"/>
      <c r="N1130" s="226"/>
    </row>
    <row r="1131" ht="18" hidden="1" customHeight="1" spans="1:14">
      <c r="A1131" s="241" t="s">
        <v>2825</v>
      </c>
      <c r="B1131" s="229" t="s">
        <v>833</v>
      </c>
      <c r="C1131" s="240">
        <v>31345</v>
      </c>
      <c r="D1131" s="240">
        <v>31345</v>
      </c>
      <c r="E1131" s="240">
        <v>30345</v>
      </c>
      <c r="F1131" s="240">
        <v>1000</v>
      </c>
      <c r="G1131" s="240"/>
      <c r="H1131" s="240"/>
      <c r="I1131" s="240"/>
      <c r="J1131" s="240"/>
      <c r="K1131" s="240"/>
      <c r="L1131" s="240"/>
      <c r="M1131" s="240"/>
      <c r="N1131" s="226"/>
    </row>
    <row r="1132" ht="18" hidden="1" customHeight="1" spans="1:14">
      <c r="A1132" s="230"/>
      <c r="B1132" s="235" t="s">
        <v>3605</v>
      </c>
      <c r="C1132" s="242">
        <v>50</v>
      </c>
      <c r="D1132" s="242">
        <v>50</v>
      </c>
      <c r="E1132" s="242">
        <v>50</v>
      </c>
      <c r="F1132" s="242"/>
      <c r="G1132" s="242"/>
      <c r="H1132" s="242"/>
      <c r="I1132" s="242"/>
      <c r="J1132" s="242"/>
      <c r="K1132" s="242"/>
      <c r="L1132" s="242"/>
      <c r="M1132" s="242"/>
      <c r="N1132" s="226"/>
    </row>
    <row r="1133" ht="18" hidden="1" customHeight="1" spans="1:14">
      <c r="A1133" s="230"/>
      <c r="B1133" s="235" t="s">
        <v>3606</v>
      </c>
      <c r="C1133" s="242">
        <v>500</v>
      </c>
      <c r="D1133" s="242">
        <v>500</v>
      </c>
      <c r="E1133" s="242">
        <v>500</v>
      </c>
      <c r="F1133" s="242"/>
      <c r="G1133" s="242"/>
      <c r="H1133" s="242"/>
      <c r="I1133" s="242"/>
      <c r="J1133" s="242"/>
      <c r="K1133" s="242"/>
      <c r="L1133" s="242"/>
      <c r="M1133" s="242"/>
      <c r="N1133" s="226"/>
    </row>
    <row r="1134" ht="18" hidden="1" customHeight="1" spans="1:14">
      <c r="A1134" s="230"/>
      <c r="B1134" s="235" t="s">
        <v>3607</v>
      </c>
      <c r="C1134" s="242">
        <v>925.5</v>
      </c>
      <c r="D1134" s="242">
        <v>925.5</v>
      </c>
      <c r="E1134" s="242">
        <v>925.5</v>
      </c>
      <c r="F1134" s="242"/>
      <c r="G1134" s="242"/>
      <c r="H1134" s="242"/>
      <c r="I1134" s="242"/>
      <c r="J1134" s="242"/>
      <c r="K1134" s="242"/>
      <c r="L1134" s="242"/>
      <c r="M1134" s="242"/>
      <c r="N1134" s="226"/>
    </row>
    <row r="1135" ht="18" hidden="1" customHeight="1" spans="1:14">
      <c r="A1135" s="230"/>
      <c r="B1135" s="235" t="s">
        <v>3608</v>
      </c>
      <c r="C1135" s="242">
        <v>10</v>
      </c>
      <c r="D1135" s="242">
        <v>10</v>
      </c>
      <c r="E1135" s="242">
        <v>10</v>
      </c>
      <c r="F1135" s="242"/>
      <c r="G1135" s="242"/>
      <c r="H1135" s="242"/>
      <c r="I1135" s="242"/>
      <c r="J1135" s="242"/>
      <c r="K1135" s="242"/>
      <c r="L1135" s="242"/>
      <c r="M1135" s="242"/>
      <c r="N1135" s="226"/>
    </row>
    <row r="1136" ht="18" hidden="1" customHeight="1" spans="1:14">
      <c r="A1136" s="230"/>
      <c r="B1136" s="235" t="s">
        <v>3609</v>
      </c>
      <c r="C1136" s="242">
        <v>1600</v>
      </c>
      <c r="D1136" s="242">
        <v>1600</v>
      </c>
      <c r="E1136" s="242">
        <v>600</v>
      </c>
      <c r="F1136" s="242">
        <v>1000</v>
      </c>
      <c r="G1136" s="242"/>
      <c r="H1136" s="242"/>
      <c r="I1136" s="242"/>
      <c r="J1136" s="242"/>
      <c r="K1136" s="242"/>
      <c r="L1136" s="242"/>
      <c r="M1136" s="242"/>
      <c r="N1136" s="226"/>
    </row>
    <row r="1137" ht="18" hidden="1" customHeight="1" spans="1:14">
      <c r="A1137" s="230"/>
      <c r="B1137" s="235" t="s">
        <v>3610</v>
      </c>
      <c r="C1137" s="242">
        <v>10000</v>
      </c>
      <c r="D1137" s="242">
        <v>10000</v>
      </c>
      <c r="E1137" s="242">
        <v>10000</v>
      </c>
      <c r="F1137" s="242"/>
      <c r="G1137" s="242"/>
      <c r="H1137" s="242"/>
      <c r="I1137" s="242"/>
      <c r="J1137" s="242"/>
      <c r="K1137" s="242"/>
      <c r="L1137" s="242"/>
      <c r="M1137" s="242"/>
      <c r="N1137" s="226"/>
    </row>
    <row r="1138" ht="18" hidden="1" customHeight="1" spans="1:14">
      <c r="A1138" s="230"/>
      <c r="B1138" s="235" t="s">
        <v>3611</v>
      </c>
      <c r="C1138" s="242">
        <v>5363</v>
      </c>
      <c r="D1138" s="242">
        <v>5363</v>
      </c>
      <c r="E1138" s="242">
        <v>5363</v>
      </c>
      <c r="F1138" s="242"/>
      <c r="G1138" s="242"/>
      <c r="H1138" s="242"/>
      <c r="I1138" s="242"/>
      <c r="J1138" s="242"/>
      <c r="K1138" s="242"/>
      <c r="L1138" s="242"/>
      <c r="M1138" s="242"/>
      <c r="N1138" s="226"/>
    </row>
    <row r="1139" ht="18" hidden="1" customHeight="1" spans="1:14">
      <c r="A1139" s="230"/>
      <c r="B1139" s="235" t="s">
        <v>3413</v>
      </c>
      <c r="C1139" s="242">
        <v>5</v>
      </c>
      <c r="D1139" s="242">
        <v>5</v>
      </c>
      <c r="E1139" s="242">
        <v>5</v>
      </c>
      <c r="F1139" s="242"/>
      <c r="G1139" s="242"/>
      <c r="H1139" s="242"/>
      <c r="I1139" s="242"/>
      <c r="J1139" s="242"/>
      <c r="K1139" s="242"/>
      <c r="L1139" s="242"/>
      <c r="M1139" s="242"/>
      <c r="N1139" s="226"/>
    </row>
    <row r="1140" ht="18" hidden="1" customHeight="1" spans="1:14">
      <c r="A1140" s="230"/>
      <c r="B1140" s="235" t="s">
        <v>3612</v>
      </c>
      <c r="C1140" s="242">
        <v>300</v>
      </c>
      <c r="D1140" s="242">
        <v>300</v>
      </c>
      <c r="E1140" s="242">
        <v>300</v>
      </c>
      <c r="F1140" s="242"/>
      <c r="G1140" s="242"/>
      <c r="H1140" s="242"/>
      <c r="I1140" s="242"/>
      <c r="J1140" s="242"/>
      <c r="K1140" s="242"/>
      <c r="L1140" s="242"/>
      <c r="M1140" s="242"/>
      <c r="N1140" s="226"/>
    </row>
    <row r="1141" ht="18" hidden="1" customHeight="1" spans="1:14">
      <c r="A1141" s="230"/>
      <c r="B1141" s="235" t="s">
        <v>3561</v>
      </c>
      <c r="C1141" s="242">
        <v>621.5</v>
      </c>
      <c r="D1141" s="242">
        <v>621.5</v>
      </c>
      <c r="E1141" s="242">
        <v>621.5</v>
      </c>
      <c r="F1141" s="242"/>
      <c r="G1141" s="242"/>
      <c r="H1141" s="242"/>
      <c r="I1141" s="242"/>
      <c r="J1141" s="242"/>
      <c r="K1141" s="242"/>
      <c r="L1141" s="242"/>
      <c r="M1141" s="242"/>
      <c r="N1141" s="226"/>
    </row>
    <row r="1142" ht="18" hidden="1" customHeight="1" spans="1:14">
      <c r="A1142" s="230"/>
      <c r="B1142" s="235" t="s">
        <v>3613</v>
      </c>
      <c r="C1142" s="242">
        <v>300</v>
      </c>
      <c r="D1142" s="242">
        <v>300</v>
      </c>
      <c r="E1142" s="242">
        <v>300</v>
      </c>
      <c r="F1142" s="242"/>
      <c r="G1142" s="242"/>
      <c r="H1142" s="242"/>
      <c r="I1142" s="242"/>
      <c r="J1142" s="242"/>
      <c r="K1142" s="242"/>
      <c r="L1142" s="242"/>
      <c r="M1142" s="242"/>
      <c r="N1142" s="226"/>
    </row>
    <row r="1143" ht="18" hidden="1" customHeight="1" spans="1:14">
      <c r="A1143" s="230"/>
      <c r="B1143" s="235" t="s">
        <v>3614</v>
      </c>
      <c r="C1143" s="242">
        <v>400</v>
      </c>
      <c r="D1143" s="242">
        <v>400</v>
      </c>
      <c r="E1143" s="242">
        <v>400</v>
      </c>
      <c r="F1143" s="242"/>
      <c r="G1143" s="242"/>
      <c r="H1143" s="242"/>
      <c r="I1143" s="242"/>
      <c r="J1143" s="242"/>
      <c r="K1143" s="242"/>
      <c r="L1143" s="242"/>
      <c r="M1143" s="242"/>
      <c r="N1143" s="226"/>
    </row>
    <row r="1144" ht="18" hidden="1" customHeight="1" spans="1:14">
      <c r="A1144" s="230"/>
      <c r="B1144" s="235" t="s">
        <v>3615</v>
      </c>
      <c r="C1144" s="242">
        <v>1000</v>
      </c>
      <c r="D1144" s="242">
        <v>1000</v>
      </c>
      <c r="E1144" s="242">
        <v>1000</v>
      </c>
      <c r="F1144" s="242"/>
      <c r="G1144" s="242"/>
      <c r="H1144" s="242"/>
      <c r="I1144" s="242"/>
      <c r="J1144" s="242"/>
      <c r="K1144" s="242"/>
      <c r="L1144" s="242"/>
      <c r="M1144" s="242"/>
      <c r="N1144" s="226"/>
    </row>
    <row r="1145" ht="18" hidden="1" customHeight="1" spans="1:14">
      <c r="A1145" s="230"/>
      <c r="B1145" s="235" t="s">
        <v>3616</v>
      </c>
      <c r="C1145" s="242">
        <v>50</v>
      </c>
      <c r="D1145" s="242">
        <v>50</v>
      </c>
      <c r="E1145" s="242">
        <v>50</v>
      </c>
      <c r="F1145" s="242"/>
      <c r="G1145" s="242"/>
      <c r="H1145" s="242"/>
      <c r="I1145" s="242"/>
      <c r="J1145" s="242"/>
      <c r="K1145" s="242"/>
      <c r="L1145" s="242"/>
      <c r="M1145" s="242"/>
      <c r="N1145" s="226"/>
    </row>
    <row r="1146" ht="18" hidden="1" customHeight="1" spans="1:14">
      <c r="A1146" s="230"/>
      <c r="B1146" s="235" t="s">
        <v>3617</v>
      </c>
      <c r="C1146" s="242">
        <v>300</v>
      </c>
      <c r="D1146" s="242">
        <v>300</v>
      </c>
      <c r="E1146" s="242">
        <v>300</v>
      </c>
      <c r="F1146" s="242"/>
      <c r="G1146" s="242"/>
      <c r="H1146" s="242"/>
      <c r="I1146" s="242"/>
      <c r="J1146" s="242"/>
      <c r="K1146" s="242"/>
      <c r="L1146" s="242"/>
      <c r="M1146" s="242"/>
      <c r="N1146" s="226"/>
    </row>
    <row r="1147" ht="18" hidden="1" customHeight="1" spans="1:14">
      <c r="A1147" s="230"/>
      <c r="B1147" s="235" t="s">
        <v>3618</v>
      </c>
      <c r="C1147" s="242">
        <v>600</v>
      </c>
      <c r="D1147" s="242">
        <v>600</v>
      </c>
      <c r="E1147" s="242">
        <v>600</v>
      </c>
      <c r="F1147" s="242"/>
      <c r="G1147" s="242"/>
      <c r="H1147" s="242"/>
      <c r="I1147" s="242"/>
      <c r="J1147" s="242"/>
      <c r="K1147" s="242"/>
      <c r="L1147" s="242"/>
      <c r="M1147" s="242"/>
      <c r="N1147" s="226"/>
    </row>
    <row r="1148" ht="18" hidden="1" customHeight="1" spans="1:14">
      <c r="A1148" s="230"/>
      <c r="B1148" s="235" t="s">
        <v>3619</v>
      </c>
      <c r="C1148" s="242">
        <v>1000</v>
      </c>
      <c r="D1148" s="242">
        <v>1000</v>
      </c>
      <c r="E1148" s="242">
        <v>1000</v>
      </c>
      <c r="F1148" s="242"/>
      <c r="G1148" s="242"/>
      <c r="H1148" s="242"/>
      <c r="I1148" s="242"/>
      <c r="J1148" s="242"/>
      <c r="K1148" s="242"/>
      <c r="L1148" s="242"/>
      <c r="M1148" s="242"/>
      <c r="N1148" s="226"/>
    </row>
    <row r="1149" ht="18" hidden="1" customHeight="1" spans="1:14">
      <c r="A1149" s="230"/>
      <c r="B1149" s="235" t="s">
        <v>3620</v>
      </c>
      <c r="C1149" s="242">
        <v>1600</v>
      </c>
      <c r="D1149" s="242">
        <v>1600</v>
      </c>
      <c r="E1149" s="242">
        <v>1600</v>
      </c>
      <c r="F1149" s="242"/>
      <c r="G1149" s="242"/>
      <c r="H1149" s="242"/>
      <c r="I1149" s="242"/>
      <c r="J1149" s="242"/>
      <c r="K1149" s="242"/>
      <c r="L1149" s="242"/>
      <c r="M1149" s="242"/>
      <c r="N1149" s="226"/>
    </row>
    <row r="1150" ht="18" hidden="1" customHeight="1" spans="1:14">
      <c r="A1150" s="230"/>
      <c r="B1150" s="235" t="s">
        <v>3621</v>
      </c>
      <c r="C1150" s="242">
        <v>600</v>
      </c>
      <c r="D1150" s="242">
        <v>600</v>
      </c>
      <c r="E1150" s="242">
        <v>600</v>
      </c>
      <c r="F1150" s="242"/>
      <c r="G1150" s="242"/>
      <c r="H1150" s="242"/>
      <c r="I1150" s="242"/>
      <c r="J1150" s="242"/>
      <c r="K1150" s="242"/>
      <c r="L1150" s="242"/>
      <c r="M1150" s="242"/>
      <c r="N1150" s="226"/>
    </row>
    <row r="1151" ht="18" hidden="1" customHeight="1" spans="1:14">
      <c r="A1151" s="230"/>
      <c r="B1151" s="235" t="s">
        <v>3622</v>
      </c>
      <c r="C1151" s="242">
        <v>150</v>
      </c>
      <c r="D1151" s="242">
        <v>150</v>
      </c>
      <c r="E1151" s="242">
        <v>150</v>
      </c>
      <c r="F1151" s="242"/>
      <c r="G1151" s="242"/>
      <c r="H1151" s="242"/>
      <c r="I1151" s="242"/>
      <c r="J1151" s="242"/>
      <c r="K1151" s="242"/>
      <c r="L1151" s="242"/>
      <c r="M1151" s="242"/>
      <c r="N1151" s="226"/>
    </row>
    <row r="1152" ht="18" hidden="1" customHeight="1" spans="1:14">
      <c r="A1152" s="230"/>
      <c r="B1152" s="235" t="s">
        <v>3623</v>
      </c>
      <c r="C1152" s="242">
        <v>1000</v>
      </c>
      <c r="D1152" s="242">
        <v>1000</v>
      </c>
      <c r="E1152" s="242">
        <v>1000</v>
      </c>
      <c r="F1152" s="242"/>
      <c r="G1152" s="242"/>
      <c r="H1152" s="242"/>
      <c r="I1152" s="242"/>
      <c r="J1152" s="242"/>
      <c r="K1152" s="242"/>
      <c r="L1152" s="242"/>
      <c r="M1152" s="242"/>
      <c r="N1152" s="226"/>
    </row>
    <row r="1153" ht="18" hidden="1" customHeight="1" spans="1:14">
      <c r="A1153" s="230"/>
      <c r="B1153" s="235" t="s">
        <v>3624</v>
      </c>
      <c r="C1153" s="242">
        <v>500</v>
      </c>
      <c r="D1153" s="242">
        <v>500</v>
      </c>
      <c r="E1153" s="242">
        <v>500</v>
      </c>
      <c r="F1153" s="242"/>
      <c r="G1153" s="242"/>
      <c r="H1153" s="242"/>
      <c r="I1153" s="242"/>
      <c r="J1153" s="242"/>
      <c r="K1153" s="242"/>
      <c r="L1153" s="242"/>
      <c r="M1153" s="242"/>
      <c r="N1153" s="226"/>
    </row>
    <row r="1154" ht="18" hidden="1" customHeight="1" spans="1:14">
      <c r="A1154" s="230"/>
      <c r="B1154" s="235" t="s">
        <v>3625</v>
      </c>
      <c r="C1154" s="242">
        <v>600</v>
      </c>
      <c r="D1154" s="242">
        <v>600</v>
      </c>
      <c r="E1154" s="242">
        <v>600</v>
      </c>
      <c r="F1154" s="242"/>
      <c r="G1154" s="242"/>
      <c r="H1154" s="242"/>
      <c r="I1154" s="242"/>
      <c r="J1154" s="242"/>
      <c r="K1154" s="242"/>
      <c r="L1154" s="242"/>
      <c r="M1154" s="242"/>
      <c r="N1154" s="226"/>
    </row>
    <row r="1155" ht="18" hidden="1" customHeight="1" spans="1:14">
      <c r="A1155" s="230"/>
      <c r="B1155" s="235" t="s">
        <v>3626</v>
      </c>
      <c r="C1155" s="242">
        <v>600</v>
      </c>
      <c r="D1155" s="242">
        <v>600</v>
      </c>
      <c r="E1155" s="242">
        <v>600</v>
      </c>
      <c r="F1155" s="242"/>
      <c r="G1155" s="242"/>
      <c r="H1155" s="242"/>
      <c r="I1155" s="242"/>
      <c r="J1155" s="242"/>
      <c r="K1155" s="242"/>
      <c r="L1155" s="242"/>
      <c r="M1155" s="242"/>
      <c r="N1155" s="226"/>
    </row>
    <row r="1156" ht="18" hidden="1" customHeight="1" spans="1:14">
      <c r="A1156" s="230"/>
      <c r="B1156" s="235" t="s">
        <v>3627</v>
      </c>
      <c r="C1156" s="242">
        <v>100</v>
      </c>
      <c r="D1156" s="242">
        <v>100</v>
      </c>
      <c r="E1156" s="242">
        <v>100</v>
      </c>
      <c r="F1156" s="242"/>
      <c r="G1156" s="242"/>
      <c r="H1156" s="242"/>
      <c r="I1156" s="242"/>
      <c r="J1156" s="242"/>
      <c r="K1156" s="242"/>
      <c r="L1156" s="242"/>
      <c r="M1156" s="242"/>
      <c r="N1156" s="226"/>
    </row>
    <row r="1157" ht="18" hidden="1" customHeight="1" spans="1:14">
      <c r="A1157" s="230"/>
      <c r="B1157" s="235" t="s">
        <v>3628</v>
      </c>
      <c r="C1157" s="242">
        <v>500</v>
      </c>
      <c r="D1157" s="242">
        <v>500</v>
      </c>
      <c r="E1157" s="242">
        <v>500</v>
      </c>
      <c r="F1157" s="242"/>
      <c r="G1157" s="242"/>
      <c r="H1157" s="242"/>
      <c r="I1157" s="242"/>
      <c r="J1157" s="242"/>
      <c r="K1157" s="242"/>
      <c r="L1157" s="242"/>
      <c r="M1157" s="242"/>
      <c r="N1157" s="226"/>
    </row>
    <row r="1158" ht="18" hidden="1" customHeight="1" spans="1:14">
      <c r="A1158" s="230"/>
      <c r="B1158" s="235" t="s">
        <v>3629</v>
      </c>
      <c r="C1158" s="242">
        <v>100</v>
      </c>
      <c r="D1158" s="242">
        <v>100</v>
      </c>
      <c r="E1158" s="242">
        <v>100</v>
      </c>
      <c r="F1158" s="242"/>
      <c r="G1158" s="242"/>
      <c r="H1158" s="242"/>
      <c r="I1158" s="242"/>
      <c r="J1158" s="242"/>
      <c r="K1158" s="242"/>
      <c r="L1158" s="242"/>
      <c r="M1158" s="242"/>
      <c r="N1158" s="226"/>
    </row>
    <row r="1159" ht="18" hidden="1" customHeight="1" spans="1:14">
      <c r="A1159" s="230"/>
      <c r="B1159" s="235" t="s">
        <v>3630</v>
      </c>
      <c r="C1159" s="242">
        <v>1200</v>
      </c>
      <c r="D1159" s="242">
        <v>1200</v>
      </c>
      <c r="E1159" s="242">
        <v>1200</v>
      </c>
      <c r="F1159" s="242"/>
      <c r="G1159" s="242"/>
      <c r="H1159" s="242"/>
      <c r="I1159" s="242"/>
      <c r="J1159" s="242"/>
      <c r="K1159" s="242"/>
      <c r="L1159" s="242"/>
      <c r="M1159" s="242"/>
      <c r="N1159" s="226"/>
    </row>
    <row r="1160" ht="18" hidden="1" customHeight="1" spans="1:14">
      <c r="A1160" s="230"/>
      <c r="B1160" s="235" t="s">
        <v>3631</v>
      </c>
      <c r="C1160" s="242">
        <v>370</v>
      </c>
      <c r="D1160" s="242">
        <v>370</v>
      </c>
      <c r="E1160" s="242">
        <v>370</v>
      </c>
      <c r="F1160" s="242"/>
      <c r="G1160" s="242"/>
      <c r="H1160" s="242"/>
      <c r="I1160" s="242"/>
      <c r="J1160" s="242"/>
      <c r="K1160" s="242"/>
      <c r="L1160" s="242"/>
      <c r="M1160" s="242"/>
      <c r="N1160" s="226"/>
    </row>
    <row r="1161" ht="18" hidden="1" customHeight="1" spans="1:14">
      <c r="A1161" s="230"/>
      <c r="B1161" s="235" t="s">
        <v>3632</v>
      </c>
      <c r="C1161" s="242">
        <v>1000</v>
      </c>
      <c r="D1161" s="242">
        <v>1000</v>
      </c>
      <c r="E1161" s="242">
        <v>1000</v>
      </c>
      <c r="F1161" s="242"/>
      <c r="G1161" s="242"/>
      <c r="H1161" s="242"/>
      <c r="I1161" s="242"/>
      <c r="J1161" s="242"/>
      <c r="K1161" s="242"/>
      <c r="L1161" s="242"/>
      <c r="M1161" s="242"/>
      <c r="N1161" s="226"/>
    </row>
    <row r="1162" ht="18" customHeight="1" spans="1:14">
      <c r="A1162" s="227"/>
      <c r="B1162" s="224" t="s">
        <v>837</v>
      </c>
      <c r="C1162" s="225">
        <v>157383.553</v>
      </c>
      <c r="D1162" s="225">
        <v>157383.553</v>
      </c>
      <c r="E1162" s="225">
        <v>157383.553</v>
      </c>
      <c r="F1162" s="225">
        <v>0</v>
      </c>
      <c r="G1162" s="225"/>
      <c r="H1162" s="225"/>
      <c r="I1162" s="225"/>
      <c r="J1162" s="225"/>
      <c r="K1162" s="225"/>
      <c r="L1162" s="225"/>
      <c r="M1162" s="225"/>
      <c r="N1162" s="226" t="s">
        <v>530</v>
      </c>
    </row>
    <row r="1163" s="207" customFormat="1" ht="18" customHeight="1" spans="1:14">
      <c r="A1163" s="227"/>
      <c r="B1163" s="229" t="s">
        <v>3633</v>
      </c>
      <c r="C1163" s="225">
        <v>3590</v>
      </c>
      <c r="D1163" s="225">
        <v>3590</v>
      </c>
      <c r="E1163" s="225">
        <v>3590</v>
      </c>
      <c r="F1163" s="225"/>
      <c r="G1163" s="225"/>
      <c r="H1163" s="225"/>
      <c r="I1163" s="225"/>
      <c r="J1163" s="225"/>
      <c r="K1163" s="225"/>
      <c r="L1163" s="225"/>
      <c r="M1163" s="225"/>
      <c r="N1163" s="226" t="s">
        <v>530</v>
      </c>
    </row>
    <row r="1164" s="208" customFormat="1" ht="18" customHeight="1" spans="1:14">
      <c r="A1164" s="230"/>
      <c r="B1164" s="235" t="s">
        <v>3634</v>
      </c>
      <c r="C1164" s="232">
        <v>350</v>
      </c>
      <c r="D1164" s="232">
        <v>350</v>
      </c>
      <c r="E1164" s="232">
        <v>350</v>
      </c>
      <c r="F1164" s="232"/>
      <c r="G1164" s="232"/>
      <c r="H1164" s="232"/>
      <c r="I1164" s="232"/>
      <c r="J1164" s="232"/>
      <c r="K1164" s="232"/>
      <c r="L1164" s="232"/>
      <c r="M1164" s="232"/>
      <c r="N1164" s="226" t="s">
        <v>530</v>
      </c>
    </row>
    <row r="1165" ht="18" customHeight="1" spans="1:14">
      <c r="A1165" s="230"/>
      <c r="B1165" s="235" t="s">
        <v>3635</v>
      </c>
      <c r="C1165" s="232">
        <v>150</v>
      </c>
      <c r="D1165" s="232">
        <v>150</v>
      </c>
      <c r="E1165" s="232">
        <v>150</v>
      </c>
      <c r="F1165" s="232"/>
      <c r="G1165" s="232"/>
      <c r="H1165" s="232"/>
      <c r="I1165" s="232"/>
      <c r="J1165" s="232"/>
      <c r="K1165" s="232"/>
      <c r="L1165" s="232"/>
      <c r="M1165" s="232"/>
      <c r="N1165" s="226" t="s">
        <v>530</v>
      </c>
    </row>
    <row r="1166" ht="18" customHeight="1" spans="1:14">
      <c r="A1166" s="230"/>
      <c r="B1166" s="235" t="s">
        <v>3636</v>
      </c>
      <c r="C1166" s="232">
        <v>30</v>
      </c>
      <c r="D1166" s="232">
        <v>30</v>
      </c>
      <c r="E1166" s="232">
        <v>30</v>
      </c>
      <c r="F1166" s="232"/>
      <c r="G1166" s="232"/>
      <c r="H1166" s="232"/>
      <c r="I1166" s="232"/>
      <c r="J1166" s="232"/>
      <c r="K1166" s="232"/>
      <c r="L1166" s="232"/>
      <c r="M1166" s="232"/>
      <c r="N1166" s="226" t="s">
        <v>530</v>
      </c>
    </row>
    <row r="1167" ht="18" customHeight="1" spans="1:14">
      <c r="A1167" s="230"/>
      <c r="B1167" s="235" t="s">
        <v>3637</v>
      </c>
      <c r="C1167" s="232">
        <v>5</v>
      </c>
      <c r="D1167" s="232">
        <v>5</v>
      </c>
      <c r="E1167" s="232">
        <v>5</v>
      </c>
      <c r="F1167" s="232"/>
      <c r="G1167" s="232"/>
      <c r="H1167" s="232"/>
      <c r="I1167" s="232"/>
      <c r="J1167" s="232"/>
      <c r="K1167" s="232"/>
      <c r="L1167" s="232"/>
      <c r="M1167" s="232"/>
      <c r="N1167" s="226" t="s">
        <v>530</v>
      </c>
    </row>
    <row r="1168" ht="18" customHeight="1" spans="1:14">
      <c r="A1168" s="230"/>
      <c r="B1168" s="235" t="s">
        <v>3638</v>
      </c>
      <c r="C1168" s="232">
        <v>1700</v>
      </c>
      <c r="D1168" s="232">
        <v>1700</v>
      </c>
      <c r="E1168" s="232">
        <v>1700</v>
      </c>
      <c r="F1168" s="232"/>
      <c r="G1168" s="232"/>
      <c r="H1168" s="232"/>
      <c r="I1168" s="232"/>
      <c r="J1168" s="232"/>
      <c r="K1168" s="232"/>
      <c r="L1168" s="232"/>
      <c r="M1168" s="232"/>
      <c r="N1168" s="226" t="s">
        <v>530</v>
      </c>
    </row>
    <row r="1169" ht="18" customHeight="1" spans="1:14">
      <c r="A1169" s="230"/>
      <c r="B1169" s="235" t="s">
        <v>3639</v>
      </c>
      <c r="C1169" s="232">
        <v>116</v>
      </c>
      <c r="D1169" s="232">
        <v>116</v>
      </c>
      <c r="E1169" s="232">
        <v>116</v>
      </c>
      <c r="F1169" s="232"/>
      <c r="G1169" s="232"/>
      <c r="H1169" s="232"/>
      <c r="I1169" s="232"/>
      <c r="J1169" s="232"/>
      <c r="K1169" s="232"/>
      <c r="L1169" s="232"/>
      <c r="M1169" s="232"/>
      <c r="N1169" s="226" t="s">
        <v>530</v>
      </c>
    </row>
    <row r="1170" ht="18" customHeight="1" spans="1:14">
      <c r="A1170" s="230"/>
      <c r="B1170" s="235" t="s">
        <v>3640</v>
      </c>
      <c r="C1170" s="232">
        <v>258</v>
      </c>
      <c r="D1170" s="232">
        <v>258</v>
      </c>
      <c r="E1170" s="232">
        <v>258</v>
      </c>
      <c r="F1170" s="232"/>
      <c r="G1170" s="232"/>
      <c r="H1170" s="232"/>
      <c r="I1170" s="232"/>
      <c r="J1170" s="232"/>
      <c r="K1170" s="232"/>
      <c r="L1170" s="232"/>
      <c r="M1170" s="232"/>
      <c r="N1170" s="226" t="s">
        <v>530</v>
      </c>
    </row>
    <row r="1171" ht="18" customHeight="1" spans="1:14">
      <c r="A1171" s="230"/>
      <c r="B1171" s="235" t="s">
        <v>3641</v>
      </c>
      <c r="C1171" s="232">
        <v>308</v>
      </c>
      <c r="D1171" s="232">
        <v>308</v>
      </c>
      <c r="E1171" s="232">
        <v>308</v>
      </c>
      <c r="F1171" s="232"/>
      <c r="G1171" s="232"/>
      <c r="H1171" s="232"/>
      <c r="I1171" s="232"/>
      <c r="J1171" s="232"/>
      <c r="K1171" s="232"/>
      <c r="L1171" s="232"/>
      <c r="M1171" s="232"/>
      <c r="N1171" s="226" t="s">
        <v>530</v>
      </c>
    </row>
    <row r="1172" ht="18" customHeight="1" spans="1:14">
      <c r="A1172" s="230"/>
      <c r="B1172" s="235" t="s">
        <v>3642</v>
      </c>
      <c r="C1172" s="232">
        <v>373</v>
      </c>
      <c r="D1172" s="232">
        <v>373</v>
      </c>
      <c r="E1172" s="232">
        <v>373</v>
      </c>
      <c r="F1172" s="232"/>
      <c r="G1172" s="232"/>
      <c r="H1172" s="232"/>
      <c r="I1172" s="232"/>
      <c r="J1172" s="232"/>
      <c r="K1172" s="232"/>
      <c r="L1172" s="232"/>
      <c r="M1172" s="232"/>
      <c r="N1172" s="226" t="s">
        <v>530</v>
      </c>
    </row>
    <row r="1173" ht="18" customHeight="1" spans="1:14">
      <c r="A1173" s="230"/>
      <c r="B1173" s="235" t="s">
        <v>3643</v>
      </c>
      <c r="C1173" s="232">
        <v>300</v>
      </c>
      <c r="D1173" s="232">
        <v>300</v>
      </c>
      <c r="E1173" s="232">
        <v>300</v>
      </c>
      <c r="F1173" s="232"/>
      <c r="G1173" s="232"/>
      <c r="H1173" s="232"/>
      <c r="I1173" s="232"/>
      <c r="J1173" s="232"/>
      <c r="K1173" s="232"/>
      <c r="L1173" s="232"/>
      <c r="M1173" s="232"/>
      <c r="N1173" s="226" t="s">
        <v>530</v>
      </c>
    </row>
    <row r="1174" ht="18" customHeight="1" spans="1:14">
      <c r="A1174" s="227"/>
      <c r="B1174" s="229" t="s">
        <v>3644</v>
      </c>
      <c r="C1174" s="225">
        <v>5000</v>
      </c>
      <c r="D1174" s="225">
        <v>5000</v>
      </c>
      <c r="E1174" s="225">
        <v>5000</v>
      </c>
      <c r="F1174" s="225"/>
      <c r="G1174" s="225"/>
      <c r="H1174" s="225"/>
      <c r="I1174" s="225"/>
      <c r="J1174" s="225"/>
      <c r="K1174" s="225"/>
      <c r="L1174" s="225"/>
      <c r="M1174" s="225"/>
      <c r="N1174" s="226" t="s">
        <v>530</v>
      </c>
    </row>
    <row r="1175" s="208" customFormat="1" ht="18" customHeight="1" spans="1:14">
      <c r="A1175" s="230"/>
      <c r="B1175" s="235" t="s">
        <v>3645</v>
      </c>
      <c r="C1175" s="232">
        <v>5000</v>
      </c>
      <c r="D1175" s="232">
        <v>5000</v>
      </c>
      <c r="E1175" s="232">
        <v>5000</v>
      </c>
      <c r="F1175" s="232"/>
      <c r="G1175" s="232"/>
      <c r="H1175" s="232"/>
      <c r="I1175" s="232"/>
      <c r="J1175" s="232"/>
      <c r="K1175" s="232"/>
      <c r="L1175" s="232"/>
      <c r="M1175" s="232"/>
      <c r="N1175" s="226" t="s">
        <v>530</v>
      </c>
    </row>
    <row r="1176" ht="18" customHeight="1" spans="1:14">
      <c r="A1176" s="227"/>
      <c r="B1176" s="229" t="s">
        <v>3646</v>
      </c>
      <c r="C1176" s="225">
        <v>59973.163</v>
      </c>
      <c r="D1176" s="225">
        <v>59973.163</v>
      </c>
      <c r="E1176" s="225">
        <v>59973.163</v>
      </c>
      <c r="F1176" s="225"/>
      <c r="G1176" s="225"/>
      <c r="H1176" s="225"/>
      <c r="I1176" s="225"/>
      <c r="J1176" s="225"/>
      <c r="K1176" s="225"/>
      <c r="L1176" s="225"/>
      <c r="M1176" s="225"/>
      <c r="N1176" s="226" t="s">
        <v>530</v>
      </c>
    </row>
    <row r="1177" s="208" customFormat="1" ht="18" customHeight="1" spans="1:14">
      <c r="A1177" s="230"/>
      <c r="B1177" s="235" t="s">
        <v>3647</v>
      </c>
      <c r="C1177" s="232">
        <v>1000</v>
      </c>
      <c r="D1177" s="232">
        <v>1000</v>
      </c>
      <c r="E1177" s="232">
        <v>1000</v>
      </c>
      <c r="F1177" s="232"/>
      <c r="G1177" s="232"/>
      <c r="H1177" s="232"/>
      <c r="I1177" s="232"/>
      <c r="J1177" s="232"/>
      <c r="K1177" s="232"/>
      <c r="L1177" s="232"/>
      <c r="M1177" s="232"/>
      <c r="N1177" s="226" t="s">
        <v>530</v>
      </c>
    </row>
    <row r="1178" ht="18" customHeight="1" spans="1:14">
      <c r="A1178" s="230"/>
      <c r="B1178" s="235" t="s">
        <v>3648</v>
      </c>
      <c r="C1178" s="232">
        <v>720</v>
      </c>
      <c r="D1178" s="232">
        <v>720</v>
      </c>
      <c r="E1178" s="232">
        <v>720</v>
      </c>
      <c r="F1178" s="232"/>
      <c r="G1178" s="232"/>
      <c r="H1178" s="232"/>
      <c r="I1178" s="232"/>
      <c r="J1178" s="232"/>
      <c r="K1178" s="232"/>
      <c r="L1178" s="232"/>
      <c r="M1178" s="232"/>
      <c r="N1178" s="226" t="s">
        <v>530</v>
      </c>
    </row>
    <row r="1179" ht="18" customHeight="1" spans="1:14">
      <c r="A1179" s="230"/>
      <c r="B1179" s="235" t="s">
        <v>3649</v>
      </c>
      <c r="C1179" s="232">
        <v>984.163</v>
      </c>
      <c r="D1179" s="232">
        <v>984.163</v>
      </c>
      <c r="E1179" s="232">
        <v>984.163</v>
      </c>
      <c r="F1179" s="232"/>
      <c r="G1179" s="232"/>
      <c r="H1179" s="232"/>
      <c r="I1179" s="232"/>
      <c r="J1179" s="232"/>
      <c r="K1179" s="232"/>
      <c r="L1179" s="232"/>
      <c r="M1179" s="232"/>
      <c r="N1179" s="226" t="s">
        <v>530</v>
      </c>
    </row>
    <row r="1180" ht="18" customHeight="1" spans="1:14">
      <c r="A1180" s="230"/>
      <c r="B1180" s="235" t="s">
        <v>3650</v>
      </c>
      <c r="C1180" s="232">
        <v>8854</v>
      </c>
      <c r="D1180" s="232">
        <v>8854</v>
      </c>
      <c r="E1180" s="232">
        <v>8854</v>
      </c>
      <c r="F1180" s="232"/>
      <c r="G1180" s="232"/>
      <c r="H1180" s="232"/>
      <c r="I1180" s="232"/>
      <c r="J1180" s="232"/>
      <c r="K1180" s="232"/>
      <c r="L1180" s="232"/>
      <c r="M1180" s="232"/>
      <c r="N1180" s="226" t="s">
        <v>530</v>
      </c>
    </row>
    <row r="1181" ht="18" customHeight="1" spans="1:14">
      <c r="A1181" s="230"/>
      <c r="B1181" s="235" t="s">
        <v>3651</v>
      </c>
      <c r="C1181" s="232">
        <v>100</v>
      </c>
      <c r="D1181" s="232">
        <v>100</v>
      </c>
      <c r="E1181" s="232">
        <v>100</v>
      </c>
      <c r="F1181" s="232"/>
      <c r="G1181" s="232"/>
      <c r="H1181" s="232"/>
      <c r="I1181" s="232"/>
      <c r="J1181" s="232"/>
      <c r="K1181" s="232"/>
      <c r="L1181" s="232"/>
      <c r="M1181" s="232"/>
      <c r="N1181" s="226" t="s">
        <v>530</v>
      </c>
    </row>
    <row r="1182" ht="18" customHeight="1" spans="1:14">
      <c r="A1182" s="230"/>
      <c r="B1182" s="235" t="s">
        <v>3652</v>
      </c>
      <c r="C1182" s="232">
        <v>1478</v>
      </c>
      <c r="D1182" s="232">
        <v>1478</v>
      </c>
      <c r="E1182" s="232">
        <v>1478</v>
      </c>
      <c r="F1182" s="232"/>
      <c r="G1182" s="232"/>
      <c r="H1182" s="232"/>
      <c r="I1182" s="232"/>
      <c r="J1182" s="232"/>
      <c r="K1182" s="232"/>
      <c r="L1182" s="232"/>
      <c r="M1182" s="232"/>
      <c r="N1182" s="226" t="s">
        <v>530</v>
      </c>
    </row>
    <row r="1183" ht="18" customHeight="1" spans="1:14">
      <c r="A1183" s="230"/>
      <c r="B1183" s="235" t="s">
        <v>3653</v>
      </c>
      <c r="C1183" s="232">
        <v>200</v>
      </c>
      <c r="D1183" s="232">
        <v>200</v>
      </c>
      <c r="E1183" s="232">
        <v>200</v>
      </c>
      <c r="F1183" s="232"/>
      <c r="G1183" s="232"/>
      <c r="H1183" s="232"/>
      <c r="I1183" s="232"/>
      <c r="J1183" s="232"/>
      <c r="K1183" s="232"/>
      <c r="L1183" s="232"/>
      <c r="M1183" s="232"/>
      <c r="N1183" s="226" t="s">
        <v>530</v>
      </c>
    </row>
    <row r="1184" ht="18" customHeight="1" spans="1:14">
      <c r="A1184" s="230"/>
      <c r="B1184" s="235" t="s">
        <v>3654</v>
      </c>
      <c r="C1184" s="232">
        <v>9037</v>
      </c>
      <c r="D1184" s="232">
        <v>9037</v>
      </c>
      <c r="E1184" s="232">
        <v>9037</v>
      </c>
      <c r="F1184" s="232"/>
      <c r="G1184" s="232"/>
      <c r="H1184" s="232"/>
      <c r="I1184" s="232"/>
      <c r="J1184" s="232"/>
      <c r="K1184" s="232"/>
      <c r="L1184" s="232"/>
      <c r="M1184" s="232"/>
      <c r="N1184" s="226" t="s">
        <v>530</v>
      </c>
    </row>
    <row r="1185" ht="18" customHeight="1" spans="1:14">
      <c r="A1185" s="230"/>
      <c r="B1185" s="235" t="s">
        <v>3655</v>
      </c>
      <c r="C1185" s="232">
        <v>2000</v>
      </c>
      <c r="D1185" s="232">
        <v>2000</v>
      </c>
      <c r="E1185" s="232">
        <v>2000</v>
      </c>
      <c r="F1185" s="232"/>
      <c r="G1185" s="232"/>
      <c r="H1185" s="232"/>
      <c r="I1185" s="232"/>
      <c r="J1185" s="232"/>
      <c r="K1185" s="232"/>
      <c r="L1185" s="232"/>
      <c r="M1185" s="232"/>
      <c r="N1185" s="226" t="s">
        <v>530</v>
      </c>
    </row>
    <row r="1186" ht="18" customHeight="1" spans="1:14">
      <c r="A1186" s="230"/>
      <c r="B1186" s="235" t="s">
        <v>3656</v>
      </c>
      <c r="C1186" s="232">
        <v>27000</v>
      </c>
      <c r="D1186" s="232">
        <v>27000</v>
      </c>
      <c r="E1186" s="232">
        <v>27000</v>
      </c>
      <c r="F1186" s="232"/>
      <c r="G1186" s="232"/>
      <c r="H1186" s="232"/>
      <c r="I1186" s="232"/>
      <c r="J1186" s="232"/>
      <c r="K1186" s="232"/>
      <c r="L1186" s="232"/>
      <c r="M1186" s="232"/>
      <c r="N1186" s="226" t="s">
        <v>530</v>
      </c>
    </row>
    <row r="1187" ht="18" customHeight="1" spans="1:14">
      <c r="A1187" s="230"/>
      <c r="B1187" s="235" t="s">
        <v>3657</v>
      </c>
      <c r="C1187" s="232">
        <v>8600</v>
      </c>
      <c r="D1187" s="232">
        <v>8600</v>
      </c>
      <c r="E1187" s="232">
        <v>8600</v>
      </c>
      <c r="F1187" s="232"/>
      <c r="G1187" s="232"/>
      <c r="H1187" s="232"/>
      <c r="I1187" s="232"/>
      <c r="J1187" s="232"/>
      <c r="K1187" s="232"/>
      <c r="L1187" s="232"/>
      <c r="M1187" s="232"/>
      <c r="N1187" s="226" t="s">
        <v>530</v>
      </c>
    </row>
    <row r="1188" ht="18" customHeight="1" spans="1:14">
      <c r="A1188" s="227"/>
      <c r="B1188" s="229" t="s">
        <v>3658</v>
      </c>
      <c r="C1188" s="225">
        <v>15820</v>
      </c>
      <c r="D1188" s="225">
        <v>15820</v>
      </c>
      <c r="E1188" s="225">
        <v>15820</v>
      </c>
      <c r="F1188" s="225"/>
      <c r="G1188" s="225"/>
      <c r="H1188" s="225"/>
      <c r="I1188" s="225"/>
      <c r="J1188" s="225"/>
      <c r="K1188" s="225"/>
      <c r="L1188" s="225"/>
      <c r="M1188" s="225"/>
      <c r="N1188" s="226" t="s">
        <v>530</v>
      </c>
    </row>
    <row r="1189" s="208" customFormat="1" ht="18" customHeight="1" spans="1:14">
      <c r="A1189" s="230"/>
      <c r="B1189" s="235" t="s">
        <v>3659</v>
      </c>
      <c r="C1189" s="232">
        <v>2000</v>
      </c>
      <c r="D1189" s="232">
        <v>2000</v>
      </c>
      <c r="E1189" s="232">
        <v>2000</v>
      </c>
      <c r="F1189" s="232"/>
      <c r="G1189" s="232"/>
      <c r="H1189" s="232"/>
      <c r="I1189" s="232"/>
      <c r="J1189" s="232"/>
      <c r="K1189" s="232"/>
      <c r="L1189" s="232"/>
      <c r="M1189" s="232"/>
      <c r="N1189" s="226" t="s">
        <v>530</v>
      </c>
    </row>
    <row r="1190" ht="18" customHeight="1" spans="1:14">
      <c r="A1190" s="230"/>
      <c r="B1190" s="235" t="s">
        <v>3660</v>
      </c>
      <c r="C1190" s="232">
        <v>7000</v>
      </c>
      <c r="D1190" s="232">
        <v>7000</v>
      </c>
      <c r="E1190" s="232">
        <v>7000</v>
      </c>
      <c r="F1190" s="232"/>
      <c r="G1190" s="232"/>
      <c r="H1190" s="232"/>
      <c r="I1190" s="232"/>
      <c r="J1190" s="232"/>
      <c r="K1190" s="232"/>
      <c r="L1190" s="232"/>
      <c r="M1190" s="232"/>
      <c r="N1190" s="226" t="s">
        <v>530</v>
      </c>
    </row>
    <row r="1191" ht="18" customHeight="1" spans="1:14">
      <c r="A1191" s="230"/>
      <c r="B1191" s="235" t="s">
        <v>3661</v>
      </c>
      <c r="C1191" s="232">
        <v>800</v>
      </c>
      <c r="D1191" s="232">
        <v>800</v>
      </c>
      <c r="E1191" s="232">
        <v>800</v>
      </c>
      <c r="F1191" s="232"/>
      <c r="G1191" s="232"/>
      <c r="H1191" s="232"/>
      <c r="I1191" s="232"/>
      <c r="J1191" s="232"/>
      <c r="K1191" s="232"/>
      <c r="L1191" s="232"/>
      <c r="M1191" s="232"/>
      <c r="N1191" s="226" t="s">
        <v>530</v>
      </c>
    </row>
    <row r="1192" ht="18" customHeight="1" spans="1:14">
      <c r="A1192" s="230"/>
      <c r="B1192" s="235" t="s">
        <v>3662</v>
      </c>
      <c r="C1192" s="232">
        <v>200</v>
      </c>
      <c r="D1192" s="232">
        <v>200</v>
      </c>
      <c r="E1192" s="232">
        <v>200</v>
      </c>
      <c r="F1192" s="232"/>
      <c r="G1192" s="232"/>
      <c r="H1192" s="232"/>
      <c r="I1192" s="232"/>
      <c r="J1192" s="232"/>
      <c r="K1192" s="232"/>
      <c r="L1192" s="232"/>
      <c r="M1192" s="232"/>
      <c r="N1192" s="226" t="s">
        <v>530</v>
      </c>
    </row>
    <row r="1193" ht="18" customHeight="1" spans="1:14">
      <c r="A1193" s="230"/>
      <c r="B1193" s="235" t="s">
        <v>3663</v>
      </c>
      <c r="C1193" s="232">
        <v>100</v>
      </c>
      <c r="D1193" s="232">
        <v>100</v>
      </c>
      <c r="E1193" s="232">
        <v>100</v>
      </c>
      <c r="F1193" s="232"/>
      <c r="G1193" s="232"/>
      <c r="H1193" s="232"/>
      <c r="I1193" s="232"/>
      <c r="J1193" s="232"/>
      <c r="K1193" s="232"/>
      <c r="L1193" s="232"/>
      <c r="M1193" s="232"/>
      <c r="N1193" s="226" t="s">
        <v>530</v>
      </c>
    </row>
    <row r="1194" ht="18" customHeight="1" spans="1:14">
      <c r="A1194" s="230"/>
      <c r="B1194" s="235" t="s">
        <v>3664</v>
      </c>
      <c r="C1194" s="232">
        <v>600</v>
      </c>
      <c r="D1194" s="232">
        <v>600</v>
      </c>
      <c r="E1194" s="232">
        <v>600</v>
      </c>
      <c r="F1194" s="232"/>
      <c r="G1194" s="232"/>
      <c r="H1194" s="232"/>
      <c r="I1194" s="232"/>
      <c r="J1194" s="232"/>
      <c r="K1194" s="232"/>
      <c r="L1194" s="232"/>
      <c r="M1194" s="232"/>
      <c r="N1194" s="226" t="s">
        <v>530</v>
      </c>
    </row>
    <row r="1195" ht="18" customHeight="1" spans="1:14">
      <c r="A1195" s="230"/>
      <c r="B1195" s="235" t="s">
        <v>3665</v>
      </c>
      <c r="C1195" s="232">
        <v>220</v>
      </c>
      <c r="D1195" s="232">
        <v>220</v>
      </c>
      <c r="E1195" s="232">
        <v>220</v>
      </c>
      <c r="F1195" s="232"/>
      <c r="G1195" s="232"/>
      <c r="H1195" s="232"/>
      <c r="I1195" s="232"/>
      <c r="J1195" s="232"/>
      <c r="K1195" s="232"/>
      <c r="L1195" s="232"/>
      <c r="M1195" s="232"/>
      <c r="N1195" s="226" t="s">
        <v>530</v>
      </c>
    </row>
    <row r="1196" ht="18" customHeight="1" spans="1:14">
      <c r="A1196" s="230"/>
      <c r="B1196" s="235" t="s">
        <v>3666</v>
      </c>
      <c r="C1196" s="232">
        <v>1400</v>
      </c>
      <c r="D1196" s="232">
        <v>1400</v>
      </c>
      <c r="E1196" s="232">
        <v>1400</v>
      </c>
      <c r="F1196" s="232"/>
      <c r="G1196" s="232"/>
      <c r="H1196" s="232"/>
      <c r="I1196" s="232"/>
      <c r="J1196" s="232"/>
      <c r="K1196" s="232"/>
      <c r="L1196" s="232"/>
      <c r="M1196" s="232"/>
      <c r="N1196" s="226" t="s">
        <v>530</v>
      </c>
    </row>
    <row r="1197" ht="18" customHeight="1" spans="1:14">
      <c r="A1197" s="230"/>
      <c r="B1197" s="235" t="s">
        <v>3667</v>
      </c>
      <c r="C1197" s="232">
        <v>500</v>
      </c>
      <c r="D1197" s="232">
        <v>500</v>
      </c>
      <c r="E1197" s="232">
        <v>500</v>
      </c>
      <c r="F1197" s="232"/>
      <c r="G1197" s="232"/>
      <c r="H1197" s="232"/>
      <c r="I1197" s="232"/>
      <c r="J1197" s="232"/>
      <c r="K1197" s="232"/>
      <c r="L1197" s="232"/>
      <c r="M1197" s="232"/>
      <c r="N1197" s="226" t="s">
        <v>530</v>
      </c>
    </row>
    <row r="1198" ht="18" customHeight="1" spans="1:14">
      <c r="A1198" s="230"/>
      <c r="B1198" s="235" t="s">
        <v>3668</v>
      </c>
      <c r="C1198" s="232">
        <v>1800</v>
      </c>
      <c r="D1198" s="232">
        <v>1800</v>
      </c>
      <c r="E1198" s="232">
        <v>1800</v>
      </c>
      <c r="F1198" s="232"/>
      <c r="G1198" s="232"/>
      <c r="H1198" s="232"/>
      <c r="I1198" s="232"/>
      <c r="J1198" s="232"/>
      <c r="K1198" s="232"/>
      <c r="L1198" s="232"/>
      <c r="M1198" s="232"/>
      <c r="N1198" s="226" t="s">
        <v>530</v>
      </c>
    </row>
    <row r="1199" ht="18" customHeight="1" spans="1:14">
      <c r="A1199" s="230"/>
      <c r="B1199" s="235" t="s">
        <v>3669</v>
      </c>
      <c r="C1199" s="232">
        <v>1200</v>
      </c>
      <c r="D1199" s="232">
        <v>1200</v>
      </c>
      <c r="E1199" s="232">
        <v>1200</v>
      </c>
      <c r="F1199" s="232"/>
      <c r="G1199" s="232"/>
      <c r="H1199" s="232"/>
      <c r="I1199" s="232"/>
      <c r="J1199" s="232"/>
      <c r="K1199" s="232"/>
      <c r="L1199" s="232"/>
      <c r="M1199" s="232"/>
      <c r="N1199" s="226" t="s">
        <v>530</v>
      </c>
    </row>
    <row r="1200" ht="18" customHeight="1" spans="1:14">
      <c r="A1200" s="227"/>
      <c r="B1200" s="229" t="s">
        <v>3670</v>
      </c>
      <c r="C1200" s="225">
        <v>171.95</v>
      </c>
      <c r="D1200" s="225">
        <v>171.95</v>
      </c>
      <c r="E1200" s="225">
        <v>171.95</v>
      </c>
      <c r="F1200" s="225"/>
      <c r="G1200" s="225"/>
      <c r="H1200" s="225"/>
      <c r="I1200" s="225"/>
      <c r="J1200" s="225"/>
      <c r="K1200" s="225"/>
      <c r="L1200" s="225"/>
      <c r="M1200" s="225"/>
      <c r="N1200" s="226" t="s">
        <v>530</v>
      </c>
    </row>
    <row r="1201" s="208" customFormat="1" ht="18" customHeight="1" spans="1:14">
      <c r="A1201" s="230"/>
      <c r="B1201" s="235" t="s">
        <v>3671</v>
      </c>
      <c r="C1201" s="232">
        <v>26.85</v>
      </c>
      <c r="D1201" s="232">
        <v>26.85</v>
      </c>
      <c r="E1201" s="232">
        <v>26.85</v>
      </c>
      <c r="F1201" s="232"/>
      <c r="G1201" s="232"/>
      <c r="H1201" s="232"/>
      <c r="I1201" s="232"/>
      <c r="J1201" s="232"/>
      <c r="K1201" s="232"/>
      <c r="L1201" s="232"/>
      <c r="M1201" s="232"/>
      <c r="N1201" s="226" t="s">
        <v>530</v>
      </c>
    </row>
    <row r="1202" ht="18" customHeight="1" spans="1:14">
      <c r="A1202" s="230"/>
      <c r="B1202" s="235" t="s">
        <v>3672</v>
      </c>
      <c r="C1202" s="232">
        <v>45</v>
      </c>
      <c r="D1202" s="232">
        <v>45</v>
      </c>
      <c r="E1202" s="232">
        <v>45</v>
      </c>
      <c r="F1202" s="232"/>
      <c r="G1202" s="232"/>
      <c r="H1202" s="232"/>
      <c r="I1202" s="232"/>
      <c r="J1202" s="232"/>
      <c r="K1202" s="232"/>
      <c r="L1202" s="232"/>
      <c r="M1202" s="232"/>
      <c r="N1202" s="226" t="s">
        <v>530</v>
      </c>
    </row>
    <row r="1203" ht="18" customHeight="1" spans="1:14">
      <c r="A1203" s="230"/>
      <c r="B1203" s="235" t="s">
        <v>3673</v>
      </c>
      <c r="C1203" s="232">
        <v>35</v>
      </c>
      <c r="D1203" s="232">
        <v>35</v>
      </c>
      <c r="E1203" s="232">
        <v>35</v>
      </c>
      <c r="F1203" s="232"/>
      <c r="G1203" s="232"/>
      <c r="H1203" s="232"/>
      <c r="I1203" s="232"/>
      <c r="J1203" s="232"/>
      <c r="K1203" s="232"/>
      <c r="L1203" s="232"/>
      <c r="M1203" s="232"/>
      <c r="N1203" s="226" t="s">
        <v>530</v>
      </c>
    </row>
    <row r="1204" ht="18" customHeight="1" spans="1:14">
      <c r="A1204" s="230"/>
      <c r="B1204" s="235" t="s">
        <v>3674</v>
      </c>
      <c r="C1204" s="232">
        <v>30</v>
      </c>
      <c r="D1204" s="232">
        <v>30</v>
      </c>
      <c r="E1204" s="232">
        <v>30</v>
      </c>
      <c r="F1204" s="232"/>
      <c r="G1204" s="232"/>
      <c r="H1204" s="232"/>
      <c r="I1204" s="232"/>
      <c r="J1204" s="232"/>
      <c r="K1204" s="232"/>
      <c r="L1204" s="232"/>
      <c r="M1204" s="232"/>
      <c r="N1204" s="226" t="s">
        <v>530</v>
      </c>
    </row>
    <row r="1205" ht="18" customHeight="1" spans="1:14">
      <c r="A1205" s="230"/>
      <c r="B1205" s="235" t="s">
        <v>3675</v>
      </c>
      <c r="C1205" s="232">
        <v>35.1</v>
      </c>
      <c r="D1205" s="232">
        <v>35.1</v>
      </c>
      <c r="E1205" s="232">
        <v>35.1</v>
      </c>
      <c r="F1205" s="232"/>
      <c r="G1205" s="232"/>
      <c r="H1205" s="232"/>
      <c r="I1205" s="232"/>
      <c r="J1205" s="232"/>
      <c r="K1205" s="232"/>
      <c r="L1205" s="232"/>
      <c r="M1205" s="232"/>
      <c r="N1205" s="226" t="s">
        <v>530</v>
      </c>
    </row>
    <row r="1206" ht="18" customHeight="1" spans="1:14">
      <c r="A1206" s="227"/>
      <c r="B1206" s="229" t="s">
        <v>3676</v>
      </c>
      <c r="C1206" s="225">
        <v>17342</v>
      </c>
      <c r="D1206" s="225">
        <v>17342</v>
      </c>
      <c r="E1206" s="225">
        <v>17342</v>
      </c>
      <c r="F1206" s="225"/>
      <c r="G1206" s="225"/>
      <c r="H1206" s="225"/>
      <c r="I1206" s="225"/>
      <c r="J1206" s="225"/>
      <c r="K1206" s="225"/>
      <c r="L1206" s="225"/>
      <c r="M1206" s="225"/>
      <c r="N1206" s="226" t="s">
        <v>530</v>
      </c>
    </row>
    <row r="1207" s="208" customFormat="1" ht="18" customHeight="1" spans="1:14">
      <c r="A1207" s="230"/>
      <c r="B1207" s="235" t="s">
        <v>3677</v>
      </c>
      <c r="C1207" s="232">
        <v>90</v>
      </c>
      <c r="D1207" s="232">
        <v>90</v>
      </c>
      <c r="E1207" s="232">
        <v>90</v>
      </c>
      <c r="F1207" s="232"/>
      <c r="G1207" s="232"/>
      <c r="H1207" s="232"/>
      <c r="I1207" s="232"/>
      <c r="J1207" s="232"/>
      <c r="K1207" s="232"/>
      <c r="L1207" s="232"/>
      <c r="M1207" s="232"/>
      <c r="N1207" s="226" t="s">
        <v>530</v>
      </c>
    </row>
    <row r="1208" ht="18" customHeight="1" spans="1:14">
      <c r="A1208" s="230"/>
      <c r="B1208" s="235" t="s">
        <v>3678</v>
      </c>
      <c r="C1208" s="232">
        <v>225</v>
      </c>
      <c r="D1208" s="232">
        <v>225</v>
      </c>
      <c r="E1208" s="232">
        <v>225</v>
      </c>
      <c r="F1208" s="232"/>
      <c r="G1208" s="232"/>
      <c r="H1208" s="232"/>
      <c r="I1208" s="232"/>
      <c r="J1208" s="232"/>
      <c r="K1208" s="232"/>
      <c r="L1208" s="232"/>
      <c r="M1208" s="232"/>
      <c r="N1208" s="226" t="s">
        <v>530</v>
      </c>
    </row>
    <row r="1209" ht="18" customHeight="1" spans="1:14">
      <c r="A1209" s="230"/>
      <c r="B1209" s="235" t="s">
        <v>3679</v>
      </c>
      <c r="C1209" s="232">
        <v>400</v>
      </c>
      <c r="D1209" s="232">
        <v>400</v>
      </c>
      <c r="E1209" s="232">
        <v>400</v>
      </c>
      <c r="F1209" s="232"/>
      <c r="G1209" s="232"/>
      <c r="H1209" s="232"/>
      <c r="I1209" s="232"/>
      <c r="J1209" s="232"/>
      <c r="K1209" s="232"/>
      <c r="L1209" s="232"/>
      <c r="M1209" s="232"/>
      <c r="N1209" s="226" t="s">
        <v>530</v>
      </c>
    </row>
    <row r="1210" ht="18" customHeight="1" spans="1:14">
      <c r="A1210" s="230"/>
      <c r="B1210" s="235" t="s">
        <v>3680</v>
      </c>
      <c r="C1210" s="232">
        <v>500</v>
      </c>
      <c r="D1210" s="232">
        <v>500</v>
      </c>
      <c r="E1210" s="232">
        <v>500</v>
      </c>
      <c r="F1210" s="232"/>
      <c r="G1210" s="232"/>
      <c r="H1210" s="232"/>
      <c r="I1210" s="232"/>
      <c r="J1210" s="232"/>
      <c r="K1210" s="232"/>
      <c r="L1210" s="232"/>
      <c r="M1210" s="232"/>
      <c r="N1210" s="226" t="s">
        <v>530</v>
      </c>
    </row>
    <row r="1211" ht="18" customHeight="1" spans="1:14">
      <c r="A1211" s="230"/>
      <c r="B1211" s="235" t="s">
        <v>3681</v>
      </c>
      <c r="C1211" s="232">
        <v>331</v>
      </c>
      <c r="D1211" s="232">
        <v>331</v>
      </c>
      <c r="E1211" s="232">
        <v>331</v>
      </c>
      <c r="F1211" s="232"/>
      <c r="G1211" s="232"/>
      <c r="H1211" s="232"/>
      <c r="I1211" s="232"/>
      <c r="J1211" s="232"/>
      <c r="K1211" s="232"/>
      <c r="L1211" s="232"/>
      <c r="M1211" s="232"/>
      <c r="N1211" s="226" t="s">
        <v>530</v>
      </c>
    </row>
    <row r="1212" ht="18" customHeight="1" spans="1:14">
      <c r="A1212" s="230"/>
      <c r="B1212" s="235" t="s">
        <v>3682</v>
      </c>
      <c r="C1212" s="232">
        <v>96</v>
      </c>
      <c r="D1212" s="232">
        <v>96</v>
      </c>
      <c r="E1212" s="232">
        <v>96</v>
      </c>
      <c r="F1212" s="232"/>
      <c r="G1212" s="232"/>
      <c r="H1212" s="232"/>
      <c r="I1212" s="232"/>
      <c r="J1212" s="232"/>
      <c r="K1212" s="232"/>
      <c r="L1212" s="232"/>
      <c r="M1212" s="232"/>
      <c r="N1212" s="226" t="s">
        <v>530</v>
      </c>
    </row>
    <row r="1213" ht="18" customHeight="1" spans="1:14">
      <c r="A1213" s="230"/>
      <c r="B1213" s="235" t="s">
        <v>3683</v>
      </c>
      <c r="C1213" s="232">
        <v>8000</v>
      </c>
      <c r="D1213" s="232">
        <v>8000</v>
      </c>
      <c r="E1213" s="232">
        <v>8000</v>
      </c>
      <c r="F1213" s="232"/>
      <c r="G1213" s="232"/>
      <c r="H1213" s="232"/>
      <c r="I1213" s="232"/>
      <c r="J1213" s="232"/>
      <c r="K1213" s="232"/>
      <c r="L1213" s="232"/>
      <c r="M1213" s="232"/>
      <c r="N1213" s="226" t="s">
        <v>530</v>
      </c>
    </row>
    <row r="1214" ht="18" customHeight="1" spans="1:14">
      <c r="A1214" s="230"/>
      <c r="B1214" s="235" t="s">
        <v>3684</v>
      </c>
      <c r="C1214" s="232">
        <v>520</v>
      </c>
      <c r="D1214" s="232">
        <v>520</v>
      </c>
      <c r="E1214" s="232">
        <v>520</v>
      </c>
      <c r="F1214" s="232"/>
      <c r="G1214" s="232"/>
      <c r="H1214" s="232"/>
      <c r="I1214" s="232"/>
      <c r="J1214" s="232"/>
      <c r="K1214" s="232"/>
      <c r="L1214" s="232"/>
      <c r="M1214" s="232"/>
      <c r="N1214" s="226" t="s">
        <v>530</v>
      </c>
    </row>
    <row r="1215" ht="18" customHeight="1" spans="1:14">
      <c r="A1215" s="230"/>
      <c r="B1215" s="235" t="s">
        <v>3685</v>
      </c>
      <c r="C1215" s="232">
        <v>350</v>
      </c>
      <c r="D1215" s="232">
        <v>350</v>
      </c>
      <c r="E1215" s="232">
        <v>350</v>
      </c>
      <c r="F1215" s="232"/>
      <c r="G1215" s="232"/>
      <c r="H1215" s="232"/>
      <c r="I1215" s="232"/>
      <c r="J1215" s="232"/>
      <c r="K1215" s="232"/>
      <c r="L1215" s="232"/>
      <c r="M1215" s="232"/>
      <c r="N1215" s="226" t="s">
        <v>530</v>
      </c>
    </row>
    <row r="1216" ht="18" customHeight="1" spans="1:14">
      <c r="A1216" s="230"/>
      <c r="B1216" s="235" t="s">
        <v>3686</v>
      </c>
      <c r="C1216" s="232">
        <v>29</v>
      </c>
      <c r="D1216" s="232">
        <v>29</v>
      </c>
      <c r="E1216" s="232">
        <v>29</v>
      </c>
      <c r="F1216" s="232"/>
      <c r="G1216" s="232"/>
      <c r="H1216" s="232"/>
      <c r="I1216" s="232"/>
      <c r="J1216" s="232"/>
      <c r="K1216" s="232"/>
      <c r="L1216" s="232"/>
      <c r="M1216" s="232"/>
      <c r="N1216" s="226" t="s">
        <v>530</v>
      </c>
    </row>
    <row r="1217" ht="18" customHeight="1" spans="1:14">
      <c r="A1217" s="230"/>
      <c r="B1217" s="235" t="s">
        <v>3687</v>
      </c>
      <c r="C1217" s="232">
        <v>750</v>
      </c>
      <c r="D1217" s="232">
        <v>750</v>
      </c>
      <c r="E1217" s="232">
        <v>750</v>
      </c>
      <c r="F1217" s="232"/>
      <c r="G1217" s="232"/>
      <c r="H1217" s="232"/>
      <c r="I1217" s="232"/>
      <c r="J1217" s="232"/>
      <c r="K1217" s="232"/>
      <c r="L1217" s="232"/>
      <c r="M1217" s="232"/>
      <c r="N1217" s="226" t="s">
        <v>530</v>
      </c>
    </row>
    <row r="1218" ht="18" customHeight="1" spans="1:14">
      <c r="A1218" s="230"/>
      <c r="B1218" s="235" t="s">
        <v>3688</v>
      </c>
      <c r="C1218" s="232">
        <v>3000</v>
      </c>
      <c r="D1218" s="232">
        <v>3000</v>
      </c>
      <c r="E1218" s="232">
        <v>3000</v>
      </c>
      <c r="F1218" s="232"/>
      <c r="G1218" s="232"/>
      <c r="H1218" s="232"/>
      <c r="I1218" s="232"/>
      <c r="J1218" s="232"/>
      <c r="K1218" s="232"/>
      <c r="L1218" s="232"/>
      <c r="M1218" s="232"/>
      <c r="N1218" s="226" t="s">
        <v>530</v>
      </c>
    </row>
    <row r="1219" ht="18" customHeight="1" spans="1:14">
      <c r="A1219" s="230"/>
      <c r="B1219" s="235" t="s">
        <v>3689</v>
      </c>
      <c r="C1219" s="232">
        <v>70</v>
      </c>
      <c r="D1219" s="232">
        <v>70</v>
      </c>
      <c r="E1219" s="232">
        <v>70</v>
      </c>
      <c r="F1219" s="232"/>
      <c r="G1219" s="232"/>
      <c r="H1219" s="232"/>
      <c r="I1219" s="232"/>
      <c r="J1219" s="232"/>
      <c r="K1219" s="232"/>
      <c r="L1219" s="232"/>
      <c r="M1219" s="232"/>
      <c r="N1219" s="226" t="s">
        <v>530</v>
      </c>
    </row>
    <row r="1220" ht="18" customHeight="1" spans="1:14">
      <c r="A1220" s="230"/>
      <c r="B1220" s="235" t="s">
        <v>3690</v>
      </c>
      <c r="C1220" s="232">
        <v>400</v>
      </c>
      <c r="D1220" s="232">
        <v>400</v>
      </c>
      <c r="E1220" s="232">
        <v>400</v>
      </c>
      <c r="F1220" s="232"/>
      <c r="G1220" s="232"/>
      <c r="H1220" s="232"/>
      <c r="I1220" s="232"/>
      <c r="J1220" s="232"/>
      <c r="K1220" s="232"/>
      <c r="L1220" s="232"/>
      <c r="M1220" s="232"/>
      <c r="N1220" s="226" t="s">
        <v>530</v>
      </c>
    </row>
    <row r="1221" ht="18" customHeight="1" spans="1:14">
      <c r="A1221" s="230"/>
      <c r="B1221" s="235" t="s">
        <v>3691</v>
      </c>
      <c r="C1221" s="232">
        <v>400</v>
      </c>
      <c r="D1221" s="232">
        <v>400</v>
      </c>
      <c r="E1221" s="232">
        <v>400</v>
      </c>
      <c r="F1221" s="232"/>
      <c r="G1221" s="232"/>
      <c r="H1221" s="232"/>
      <c r="I1221" s="232"/>
      <c r="J1221" s="232"/>
      <c r="K1221" s="232"/>
      <c r="L1221" s="232"/>
      <c r="M1221" s="232"/>
      <c r="N1221" s="226" t="s">
        <v>530</v>
      </c>
    </row>
    <row r="1222" ht="18" customHeight="1" spans="1:14">
      <c r="A1222" s="230"/>
      <c r="B1222" s="235" t="s">
        <v>3692</v>
      </c>
      <c r="C1222" s="232">
        <v>400</v>
      </c>
      <c r="D1222" s="232">
        <v>400</v>
      </c>
      <c r="E1222" s="232">
        <v>400</v>
      </c>
      <c r="F1222" s="232"/>
      <c r="G1222" s="232"/>
      <c r="H1222" s="232"/>
      <c r="I1222" s="232"/>
      <c r="J1222" s="232"/>
      <c r="K1222" s="232"/>
      <c r="L1222" s="232"/>
      <c r="M1222" s="232"/>
      <c r="N1222" s="226" t="s">
        <v>530</v>
      </c>
    </row>
    <row r="1223" ht="18" customHeight="1" spans="1:14">
      <c r="A1223" s="230"/>
      <c r="B1223" s="235" t="s">
        <v>3693</v>
      </c>
      <c r="C1223" s="232">
        <v>17</v>
      </c>
      <c r="D1223" s="232">
        <v>17</v>
      </c>
      <c r="E1223" s="232">
        <v>17</v>
      </c>
      <c r="F1223" s="232"/>
      <c r="G1223" s="232"/>
      <c r="H1223" s="232"/>
      <c r="I1223" s="232"/>
      <c r="J1223" s="232"/>
      <c r="K1223" s="232"/>
      <c r="L1223" s="232"/>
      <c r="M1223" s="232"/>
      <c r="N1223" s="226" t="s">
        <v>530</v>
      </c>
    </row>
    <row r="1224" ht="18" customHeight="1" spans="1:14">
      <c r="A1224" s="230"/>
      <c r="B1224" s="235" t="s">
        <v>3694</v>
      </c>
      <c r="C1224" s="232">
        <v>1764</v>
      </c>
      <c r="D1224" s="232">
        <v>1764</v>
      </c>
      <c r="E1224" s="232">
        <v>1764</v>
      </c>
      <c r="F1224" s="232"/>
      <c r="G1224" s="232"/>
      <c r="H1224" s="232"/>
      <c r="I1224" s="232"/>
      <c r="J1224" s="232"/>
      <c r="K1224" s="232"/>
      <c r="L1224" s="232"/>
      <c r="M1224" s="232"/>
      <c r="N1224" s="226" t="s">
        <v>530</v>
      </c>
    </row>
    <row r="1225" ht="18" customHeight="1" spans="1:14">
      <c r="A1225" s="227"/>
      <c r="B1225" s="229" t="s">
        <v>3695</v>
      </c>
      <c r="C1225" s="225">
        <v>1978</v>
      </c>
      <c r="D1225" s="225">
        <v>1978</v>
      </c>
      <c r="E1225" s="225">
        <v>1978</v>
      </c>
      <c r="F1225" s="225"/>
      <c r="G1225" s="225"/>
      <c r="H1225" s="225"/>
      <c r="I1225" s="225"/>
      <c r="J1225" s="225"/>
      <c r="K1225" s="225"/>
      <c r="L1225" s="225"/>
      <c r="M1225" s="225"/>
      <c r="N1225" s="226" t="s">
        <v>530</v>
      </c>
    </row>
    <row r="1226" s="208" customFormat="1" ht="18" customHeight="1" spans="1:14">
      <c r="A1226" s="230"/>
      <c r="B1226" s="235" t="s">
        <v>3696</v>
      </c>
      <c r="C1226" s="232">
        <v>50</v>
      </c>
      <c r="D1226" s="232">
        <v>50</v>
      </c>
      <c r="E1226" s="232">
        <v>50</v>
      </c>
      <c r="F1226" s="232"/>
      <c r="G1226" s="232"/>
      <c r="H1226" s="232"/>
      <c r="I1226" s="232"/>
      <c r="J1226" s="232"/>
      <c r="K1226" s="232"/>
      <c r="L1226" s="232"/>
      <c r="M1226" s="232"/>
      <c r="N1226" s="226" t="s">
        <v>530</v>
      </c>
    </row>
    <row r="1227" ht="18" customHeight="1" spans="1:14">
      <c r="A1227" s="230"/>
      <c r="B1227" s="235" t="s">
        <v>3697</v>
      </c>
      <c r="C1227" s="232">
        <v>803</v>
      </c>
      <c r="D1227" s="232">
        <v>803</v>
      </c>
      <c r="E1227" s="232">
        <v>803</v>
      </c>
      <c r="F1227" s="232"/>
      <c r="G1227" s="232"/>
      <c r="H1227" s="232"/>
      <c r="I1227" s="232"/>
      <c r="J1227" s="232"/>
      <c r="K1227" s="232"/>
      <c r="L1227" s="232"/>
      <c r="M1227" s="232"/>
      <c r="N1227" s="226" t="s">
        <v>530</v>
      </c>
    </row>
    <row r="1228" ht="18" customHeight="1" spans="1:14">
      <c r="A1228" s="230"/>
      <c r="B1228" s="235" t="s">
        <v>3698</v>
      </c>
      <c r="C1228" s="232">
        <v>190</v>
      </c>
      <c r="D1228" s="232">
        <v>190</v>
      </c>
      <c r="E1228" s="232">
        <v>190</v>
      </c>
      <c r="F1228" s="232"/>
      <c r="G1228" s="232"/>
      <c r="H1228" s="232"/>
      <c r="I1228" s="232"/>
      <c r="J1228" s="232"/>
      <c r="K1228" s="232"/>
      <c r="L1228" s="232"/>
      <c r="M1228" s="232"/>
      <c r="N1228" s="226" t="s">
        <v>530</v>
      </c>
    </row>
    <row r="1229" ht="18" customHeight="1" spans="1:14">
      <c r="A1229" s="230"/>
      <c r="B1229" s="235" t="s">
        <v>3699</v>
      </c>
      <c r="C1229" s="232">
        <v>40</v>
      </c>
      <c r="D1229" s="232">
        <v>40</v>
      </c>
      <c r="E1229" s="232">
        <v>40</v>
      </c>
      <c r="F1229" s="232"/>
      <c r="G1229" s="232"/>
      <c r="H1229" s="232"/>
      <c r="I1229" s="232"/>
      <c r="J1229" s="232"/>
      <c r="K1229" s="232"/>
      <c r="L1229" s="232"/>
      <c r="M1229" s="232"/>
      <c r="N1229" s="226" t="s">
        <v>530</v>
      </c>
    </row>
    <row r="1230" ht="18" customHeight="1" spans="1:14">
      <c r="A1230" s="230"/>
      <c r="B1230" s="235" t="s">
        <v>3700</v>
      </c>
      <c r="C1230" s="232">
        <v>260</v>
      </c>
      <c r="D1230" s="232">
        <v>260</v>
      </c>
      <c r="E1230" s="232">
        <v>260</v>
      </c>
      <c r="F1230" s="232"/>
      <c r="G1230" s="232"/>
      <c r="H1230" s="232"/>
      <c r="I1230" s="232"/>
      <c r="J1230" s="232"/>
      <c r="K1230" s="232"/>
      <c r="L1230" s="232"/>
      <c r="M1230" s="232"/>
      <c r="N1230" s="226" t="s">
        <v>530</v>
      </c>
    </row>
    <row r="1231" ht="18" customHeight="1" spans="1:14">
      <c r="A1231" s="230"/>
      <c r="B1231" s="235" t="s">
        <v>3701</v>
      </c>
      <c r="C1231" s="232">
        <v>635</v>
      </c>
      <c r="D1231" s="232">
        <v>635</v>
      </c>
      <c r="E1231" s="232">
        <v>635</v>
      </c>
      <c r="F1231" s="232"/>
      <c r="G1231" s="232"/>
      <c r="H1231" s="232"/>
      <c r="I1231" s="232"/>
      <c r="J1231" s="232"/>
      <c r="K1231" s="232"/>
      <c r="L1231" s="232"/>
      <c r="M1231" s="232"/>
      <c r="N1231" s="226" t="s">
        <v>530</v>
      </c>
    </row>
    <row r="1232" ht="18" customHeight="1" spans="1:14">
      <c r="A1232" s="227"/>
      <c r="B1232" s="229" t="s">
        <v>3702</v>
      </c>
      <c r="C1232" s="225">
        <v>23233.8</v>
      </c>
      <c r="D1232" s="225">
        <v>23233.8</v>
      </c>
      <c r="E1232" s="225">
        <v>23233.8</v>
      </c>
      <c r="F1232" s="225"/>
      <c r="G1232" s="225"/>
      <c r="H1232" s="225"/>
      <c r="I1232" s="225"/>
      <c r="J1232" s="225"/>
      <c r="K1232" s="225"/>
      <c r="L1232" s="225"/>
      <c r="M1232" s="225"/>
      <c r="N1232" s="226" t="s">
        <v>530</v>
      </c>
    </row>
    <row r="1233" s="208" customFormat="1" ht="18" customHeight="1" spans="1:14">
      <c r="A1233" s="230"/>
      <c r="B1233" s="235" t="s">
        <v>3703</v>
      </c>
      <c r="C1233" s="232">
        <v>10000</v>
      </c>
      <c r="D1233" s="232">
        <v>10000</v>
      </c>
      <c r="E1233" s="232">
        <v>10000</v>
      </c>
      <c r="F1233" s="232"/>
      <c r="G1233" s="232"/>
      <c r="H1233" s="232"/>
      <c r="I1233" s="232"/>
      <c r="J1233" s="232"/>
      <c r="K1233" s="232"/>
      <c r="L1233" s="232"/>
      <c r="M1233" s="232"/>
      <c r="N1233" s="226" t="s">
        <v>530</v>
      </c>
    </row>
    <row r="1234" ht="18" customHeight="1" spans="1:14">
      <c r="A1234" s="230"/>
      <c r="B1234" s="235" t="s">
        <v>3704</v>
      </c>
      <c r="C1234" s="232">
        <v>40</v>
      </c>
      <c r="D1234" s="232">
        <v>40</v>
      </c>
      <c r="E1234" s="232">
        <v>40</v>
      </c>
      <c r="F1234" s="232"/>
      <c r="G1234" s="232"/>
      <c r="H1234" s="232"/>
      <c r="I1234" s="232"/>
      <c r="J1234" s="232"/>
      <c r="K1234" s="232"/>
      <c r="L1234" s="232"/>
      <c r="M1234" s="232"/>
      <c r="N1234" s="226" t="s">
        <v>530</v>
      </c>
    </row>
    <row r="1235" ht="18" customHeight="1" spans="1:14">
      <c r="A1235" s="230"/>
      <c r="B1235" s="235" t="s">
        <v>3705</v>
      </c>
      <c r="C1235" s="232">
        <v>150</v>
      </c>
      <c r="D1235" s="232">
        <v>150</v>
      </c>
      <c r="E1235" s="232">
        <v>150</v>
      </c>
      <c r="F1235" s="232"/>
      <c r="G1235" s="232"/>
      <c r="H1235" s="232"/>
      <c r="I1235" s="232"/>
      <c r="J1235" s="232"/>
      <c r="K1235" s="232"/>
      <c r="L1235" s="232"/>
      <c r="M1235" s="232"/>
      <c r="N1235" s="226" t="s">
        <v>530</v>
      </c>
    </row>
    <row r="1236" ht="18" customHeight="1" spans="1:14">
      <c r="A1236" s="230"/>
      <c r="B1236" s="235" t="s">
        <v>3706</v>
      </c>
      <c r="C1236" s="232">
        <v>1800</v>
      </c>
      <c r="D1236" s="232">
        <v>1800</v>
      </c>
      <c r="E1236" s="232">
        <v>1800</v>
      </c>
      <c r="F1236" s="232"/>
      <c r="G1236" s="232"/>
      <c r="H1236" s="232"/>
      <c r="I1236" s="232"/>
      <c r="J1236" s="232"/>
      <c r="K1236" s="232"/>
      <c r="L1236" s="232"/>
      <c r="M1236" s="232"/>
      <c r="N1236" s="226" t="s">
        <v>530</v>
      </c>
    </row>
    <row r="1237" ht="18" customHeight="1" spans="1:14">
      <c r="A1237" s="230"/>
      <c r="B1237" s="235" t="s">
        <v>3707</v>
      </c>
      <c r="C1237" s="232">
        <v>413.8</v>
      </c>
      <c r="D1237" s="232">
        <v>413.8</v>
      </c>
      <c r="E1237" s="232">
        <v>413.8</v>
      </c>
      <c r="F1237" s="232"/>
      <c r="G1237" s="232"/>
      <c r="H1237" s="232"/>
      <c r="I1237" s="232"/>
      <c r="J1237" s="232"/>
      <c r="K1237" s="232"/>
      <c r="L1237" s="232"/>
      <c r="M1237" s="232"/>
      <c r="N1237" s="226" t="s">
        <v>530</v>
      </c>
    </row>
    <row r="1238" ht="18" customHeight="1" spans="1:14">
      <c r="A1238" s="230"/>
      <c r="B1238" s="235" t="s">
        <v>3708</v>
      </c>
      <c r="C1238" s="232">
        <v>5000</v>
      </c>
      <c r="D1238" s="232">
        <v>5000</v>
      </c>
      <c r="E1238" s="232">
        <v>5000</v>
      </c>
      <c r="F1238" s="232"/>
      <c r="G1238" s="232"/>
      <c r="H1238" s="232"/>
      <c r="I1238" s="232"/>
      <c r="J1238" s="232"/>
      <c r="K1238" s="232"/>
      <c r="L1238" s="232"/>
      <c r="M1238" s="232"/>
      <c r="N1238" s="226" t="s">
        <v>530</v>
      </c>
    </row>
    <row r="1239" ht="18" customHeight="1" spans="1:14">
      <c r="A1239" s="227"/>
      <c r="B1239" s="235" t="s">
        <v>3709</v>
      </c>
      <c r="C1239" s="232">
        <v>2000</v>
      </c>
      <c r="D1239" s="232">
        <v>2000</v>
      </c>
      <c r="E1239" s="232">
        <v>2000</v>
      </c>
      <c r="F1239" s="236"/>
      <c r="G1239" s="236"/>
      <c r="H1239" s="236"/>
      <c r="I1239" s="236"/>
      <c r="J1239" s="236"/>
      <c r="K1239" s="236"/>
      <c r="L1239" s="236"/>
      <c r="M1239" s="236"/>
      <c r="N1239" s="226" t="s">
        <v>530</v>
      </c>
    </row>
    <row r="1240" ht="18" customHeight="1" spans="1:14">
      <c r="A1240" s="227"/>
      <c r="B1240" s="235" t="s">
        <v>3470</v>
      </c>
      <c r="C1240" s="232">
        <v>3000</v>
      </c>
      <c r="D1240" s="232">
        <v>3000</v>
      </c>
      <c r="E1240" s="232">
        <v>3000</v>
      </c>
      <c r="F1240" s="236"/>
      <c r="G1240" s="236"/>
      <c r="H1240" s="236"/>
      <c r="I1240" s="236"/>
      <c r="J1240" s="236"/>
      <c r="K1240" s="236"/>
      <c r="L1240" s="236"/>
      <c r="M1240" s="236"/>
      <c r="N1240" s="226" t="s">
        <v>530</v>
      </c>
    </row>
    <row r="1241" ht="18" customHeight="1" spans="1:14">
      <c r="A1241" s="227"/>
      <c r="B1241" s="235" t="s">
        <v>3710</v>
      </c>
      <c r="C1241" s="232">
        <v>830</v>
      </c>
      <c r="D1241" s="232">
        <v>830</v>
      </c>
      <c r="E1241" s="232">
        <v>830</v>
      </c>
      <c r="F1241" s="236"/>
      <c r="G1241" s="236"/>
      <c r="H1241" s="236"/>
      <c r="I1241" s="236"/>
      <c r="J1241" s="236"/>
      <c r="K1241" s="236"/>
      <c r="L1241" s="236"/>
      <c r="M1241" s="236"/>
      <c r="N1241" s="226" t="s">
        <v>530</v>
      </c>
    </row>
    <row r="1242" ht="18" customHeight="1" spans="1:14">
      <c r="A1242" s="227"/>
      <c r="B1242" s="229" t="s">
        <v>3711</v>
      </c>
      <c r="C1242" s="225">
        <v>120</v>
      </c>
      <c r="D1242" s="225">
        <v>120</v>
      </c>
      <c r="E1242" s="225">
        <v>120</v>
      </c>
      <c r="F1242" s="225"/>
      <c r="G1242" s="225"/>
      <c r="H1242" s="225"/>
      <c r="I1242" s="225"/>
      <c r="J1242" s="225"/>
      <c r="K1242" s="225"/>
      <c r="L1242" s="225"/>
      <c r="M1242" s="225"/>
      <c r="N1242" s="226" t="s">
        <v>530</v>
      </c>
    </row>
    <row r="1243" s="208" customFormat="1" ht="18" customHeight="1" spans="1:14">
      <c r="A1243" s="230"/>
      <c r="B1243" s="235" t="s">
        <v>3712</v>
      </c>
      <c r="C1243" s="232">
        <v>120</v>
      </c>
      <c r="D1243" s="232">
        <v>120</v>
      </c>
      <c r="E1243" s="232">
        <v>120</v>
      </c>
      <c r="F1243" s="232"/>
      <c r="G1243" s="232"/>
      <c r="H1243" s="232"/>
      <c r="I1243" s="232"/>
      <c r="J1243" s="232"/>
      <c r="K1243" s="232"/>
      <c r="L1243" s="232"/>
      <c r="M1243" s="232"/>
      <c r="N1243" s="226" t="s">
        <v>530</v>
      </c>
    </row>
    <row r="1244" ht="18" customHeight="1" spans="1:14">
      <c r="A1244" s="227"/>
      <c r="B1244" s="229" t="s">
        <v>3713</v>
      </c>
      <c r="C1244" s="225">
        <v>5185</v>
      </c>
      <c r="D1244" s="225">
        <v>5185</v>
      </c>
      <c r="E1244" s="225">
        <v>5185</v>
      </c>
      <c r="F1244" s="225"/>
      <c r="G1244" s="225"/>
      <c r="H1244" s="225"/>
      <c r="I1244" s="225"/>
      <c r="J1244" s="225"/>
      <c r="K1244" s="225"/>
      <c r="L1244" s="225"/>
      <c r="M1244" s="225"/>
      <c r="N1244" s="226" t="s">
        <v>530</v>
      </c>
    </row>
    <row r="1245" s="208" customFormat="1" ht="18" customHeight="1" spans="1:14">
      <c r="A1245" s="230"/>
      <c r="B1245" s="235" t="s">
        <v>3714</v>
      </c>
      <c r="C1245" s="232">
        <v>100</v>
      </c>
      <c r="D1245" s="232">
        <v>100</v>
      </c>
      <c r="E1245" s="232">
        <v>100</v>
      </c>
      <c r="F1245" s="232"/>
      <c r="G1245" s="232"/>
      <c r="H1245" s="232"/>
      <c r="I1245" s="232"/>
      <c r="J1245" s="232"/>
      <c r="K1245" s="232"/>
      <c r="L1245" s="232"/>
      <c r="M1245" s="232"/>
      <c r="N1245" s="226" t="s">
        <v>530</v>
      </c>
    </row>
    <row r="1246" ht="18" customHeight="1" spans="1:14">
      <c r="A1246" s="230"/>
      <c r="B1246" s="235" t="s">
        <v>3715</v>
      </c>
      <c r="C1246" s="232">
        <v>300</v>
      </c>
      <c r="D1246" s="232">
        <v>300</v>
      </c>
      <c r="E1246" s="232">
        <v>300</v>
      </c>
      <c r="F1246" s="232"/>
      <c r="G1246" s="232"/>
      <c r="H1246" s="232"/>
      <c r="I1246" s="232"/>
      <c r="J1246" s="232"/>
      <c r="K1246" s="232"/>
      <c r="L1246" s="232"/>
      <c r="M1246" s="232"/>
      <c r="N1246" s="226" t="s">
        <v>530</v>
      </c>
    </row>
    <row r="1247" ht="18" customHeight="1" spans="1:14">
      <c r="A1247" s="230"/>
      <c r="B1247" s="235" t="s">
        <v>3716</v>
      </c>
      <c r="C1247" s="232">
        <v>435</v>
      </c>
      <c r="D1247" s="232">
        <v>435</v>
      </c>
      <c r="E1247" s="232">
        <v>435</v>
      </c>
      <c r="F1247" s="232"/>
      <c r="G1247" s="232"/>
      <c r="H1247" s="232"/>
      <c r="I1247" s="232"/>
      <c r="J1247" s="232"/>
      <c r="K1247" s="232"/>
      <c r="L1247" s="232"/>
      <c r="M1247" s="232"/>
      <c r="N1247" s="226" t="s">
        <v>530</v>
      </c>
    </row>
    <row r="1248" ht="18" customHeight="1" spans="1:14">
      <c r="A1248" s="230"/>
      <c r="B1248" s="235" t="s">
        <v>3717</v>
      </c>
      <c r="C1248" s="232">
        <v>500</v>
      </c>
      <c r="D1248" s="232">
        <v>500</v>
      </c>
      <c r="E1248" s="232">
        <v>500</v>
      </c>
      <c r="F1248" s="232"/>
      <c r="G1248" s="232"/>
      <c r="H1248" s="232"/>
      <c r="I1248" s="232"/>
      <c r="J1248" s="232"/>
      <c r="K1248" s="232"/>
      <c r="L1248" s="232"/>
      <c r="M1248" s="232"/>
      <c r="N1248" s="226" t="s">
        <v>530</v>
      </c>
    </row>
    <row r="1249" ht="18" customHeight="1" spans="1:14">
      <c r="A1249" s="230"/>
      <c r="B1249" s="235" t="s">
        <v>3718</v>
      </c>
      <c r="C1249" s="232">
        <v>600</v>
      </c>
      <c r="D1249" s="232">
        <v>600</v>
      </c>
      <c r="E1249" s="232">
        <v>600</v>
      </c>
      <c r="F1249" s="232"/>
      <c r="G1249" s="232"/>
      <c r="H1249" s="232"/>
      <c r="I1249" s="232"/>
      <c r="J1249" s="232"/>
      <c r="K1249" s="232"/>
      <c r="L1249" s="232"/>
      <c r="M1249" s="232"/>
      <c r="N1249" s="226" t="s">
        <v>530</v>
      </c>
    </row>
    <row r="1250" ht="18" customHeight="1" spans="1:14">
      <c r="A1250" s="230"/>
      <c r="B1250" s="235" t="s">
        <v>3719</v>
      </c>
      <c r="C1250" s="232">
        <v>50</v>
      </c>
      <c r="D1250" s="232">
        <v>50</v>
      </c>
      <c r="E1250" s="232">
        <v>50</v>
      </c>
      <c r="F1250" s="232"/>
      <c r="G1250" s="232"/>
      <c r="H1250" s="232"/>
      <c r="I1250" s="232"/>
      <c r="J1250" s="232"/>
      <c r="K1250" s="232"/>
      <c r="L1250" s="232"/>
      <c r="M1250" s="232"/>
      <c r="N1250" s="226" t="s">
        <v>530</v>
      </c>
    </row>
    <row r="1251" ht="18" customHeight="1" spans="1:14">
      <c r="A1251" s="230"/>
      <c r="B1251" s="235" t="s">
        <v>3720</v>
      </c>
      <c r="C1251" s="232">
        <v>3200</v>
      </c>
      <c r="D1251" s="232">
        <v>3200</v>
      </c>
      <c r="E1251" s="232">
        <v>3200</v>
      </c>
      <c r="F1251" s="232"/>
      <c r="G1251" s="232"/>
      <c r="H1251" s="232"/>
      <c r="I1251" s="232"/>
      <c r="J1251" s="232"/>
      <c r="K1251" s="232"/>
      <c r="L1251" s="232"/>
      <c r="M1251" s="232"/>
      <c r="N1251" s="226" t="s">
        <v>530</v>
      </c>
    </row>
    <row r="1252" ht="18" customHeight="1" spans="1:14">
      <c r="A1252" s="227"/>
      <c r="B1252" s="229" t="s">
        <v>3721</v>
      </c>
      <c r="C1252" s="225">
        <v>7665.64</v>
      </c>
      <c r="D1252" s="225">
        <v>7665.64</v>
      </c>
      <c r="E1252" s="225">
        <v>7665.64</v>
      </c>
      <c r="F1252" s="225"/>
      <c r="G1252" s="225"/>
      <c r="H1252" s="225"/>
      <c r="I1252" s="225"/>
      <c r="J1252" s="225"/>
      <c r="K1252" s="225"/>
      <c r="L1252" s="225"/>
      <c r="M1252" s="225"/>
      <c r="N1252" s="226" t="s">
        <v>530</v>
      </c>
    </row>
    <row r="1253" s="208" customFormat="1" ht="18" customHeight="1" spans="1:14">
      <c r="A1253" s="230"/>
      <c r="B1253" s="235" t="s">
        <v>3722</v>
      </c>
      <c r="C1253" s="232">
        <v>7464.64</v>
      </c>
      <c r="D1253" s="232">
        <v>7464.64</v>
      </c>
      <c r="E1253" s="232">
        <v>7464.64</v>
      </c>
      <c r="F1253" s="232"/>
      <c r="G1253" s="232"/>
      <c r="H1253" s="232"/>
      <c r="I1253" s="232"/>
      <c r="J1253" s="232"/>
      <c r="K1253" s="232"/>
      <c r="L1253" s="232"/>
      <c r="M1253" s="232"/>
      <c r="N1253" s="226" t="s">
        <v>530</v>
      </c>
    </row>
    <row r="1254" ht="18" customHeight="1" spans="1:14">
      <c r="A1254" s="227"/>
      <c r="B1254" s="235" t="s">
        <v>3723</v>
      </c>
      <c r="C1254" s="232">
        <v>201</v>
      </c>
      <c r="D1254" s="232">
        <v>201</v>
      </c>
      <c r="E1254" s="232">
        <v>201</v>
      </c>
      <c r="F1254" s="225"/>
      <c r="G1254" s="225"/>
      <c r="H1254" s="225"/>
      <c r="I1254" s="225"/>
      <c r="J1254" s="225"/>
      <c r="K1254" s="225"/>
      <c r="L1254" s="225"/>
      <c r="M1254" s="225"/>
      <c r="N1254" s="226" t="s">
        <v>530</v>
      </c>
    </row>
    <row r="1255" s="208" customFormat="1" ht="18" customHeight="1" spans="1:14">
      <c r="A1255" s="227"/>
      <c r="B1255" s="229" t="s">
        <v>3724</v>
      </c>
      <c r="C1255" s="225">
        <v>17304</v>
      </c>
      <c r="D1255" s="225">
        <v>17304</v>
      </c>
      <c r="E1255" s="225">
        <v>17304</v>
      </c>
      <c r="F1255" s="225"/>
      <c r="G1255" s="225"/>
      <c r="H1255" s="225"/>
      <c r="I1255" s="225"/>
      <c r="J1255" s="225"/>
      <c r="K1255" s="225"/>
      <c r="L1255" s="225"/>
      <c r="M1255" s="225"/>
      <c r="N1255" s="226" t="s">
        <v>530</v>
      </c>
    </row>
    <row r="1256" s="208" customFormat="1" ht="18" customHeight="1" spans="1:14">
      <c r="A1256" s="230"/>
      <c r="B1256" s="235" t="s">
        <v>3725</v>
      </c>
      <c r="C1256" s="232">
        <v>17224</v>
      </c>
      <c r="D1256" s="232">
        <v>17224</v>
      </c>
      <c r="E1256" s="232">
        <v>17224</v>
      </c>
      <c r="F1256" s="232"/>
      <c r="G1256" s="232"/>
      <c r="H1256" s="232"/>
      <c r="I1256" s="232"/>
      <c r="J1256" s="232"/>
      <c r="K1256" s="232"/>
      <c r="L1256" s="232"/>
      <c r="M1256" s="232"/>
      <c r="N1256" s="226" t="s">
        <v>530</v>
      </c>
    </row>
    <row r="1257" ht="18" customHeight="1" spans="1:14">
      <c r="A1257" s="230"/>
      <c r="B1257" s="235" t="s">
        <v>3726</v>
      </c>
      <c r="C1257" s="232">
        <v>80</v>
      </c>
      <c r="D1257" s="232">
        <v>80</v>
      </c>
      <c r="E1257" s="232">
        <v>80</v>
      </c>
      <c r="F1257" s="232"/>
      <c r="G1257" s="232"/>
      <c r="H1257" s="232"/>
      <c r="I1257" s="232"/>
      <c r="J1257" s="232"/>
      <c r="K1257" s="232"/>
      <c r="L1257" s="232"/>
      <c r="M1257" s="232"/>
      <c r="N1257" s="226" t="s">
        <v>530</v>
      </c>
    </row>
    <row r="1258" s="207" customFormat="1" ht="18" customHeight="1" spans="1:14">
      <c r="A1258" s="243"/>
      <c r="B1258" s="244" t="s">
        <v>850</v>
      </c>
      <c r="C1258" s="245">
        <v>22405</v>
      </c>
      <c r="D1258" s="245">
        <v>22405</v>
      </c>
      <c r="E1258" s="245">
        <v>22405</v>
      </c>
      <c r="F1258" s="245"/>
      <c r="G1258" s="245"/>
      <c r="H1258" s="245"/>
      <c r="I1258" s="245"/>
      <c r="J1258" s="245"/>
      <c r="K1258" s="245"/>
      <c r="L1258" s="245"/>
      <c r="M1258" s="245"/>
      <c r="N1258" s="246" t="s">
        <v>530</v>
      </c>
    </row>
    <row r="1259" s="207" customFormat="1" ht="18" customHeight="1" spans="1:14">
      <c r="A1259" s="243"/>
      <c r="B1259" s="244" t="s">
        <v>851</v>
      </c>
      <c r="C1259" s="245">
        <v>78702</v>
      </c>
      <c r="D1259" s="245">
        <v>78702</v>
      </c>
      <c r="E1259" s="245">
        <v>78702</v>
      </c>
      <c r="F1259" s="245"/>
      <c r="G1259" s="245"/>
      <c r="H1259" s="245"/>
      <c r="I1259" s="245"/>
      <c r="J1259" s="245"/>
      <c r="K1259" s="245"/>
      <c r="L1259" s="245"/>
      <c r="M1259" s="245"/>
      <c r="N1259" s="246" t="s">
        <v>530</v>
      </c>
    </row>
  </sheetData>
  <sheetProtection autoFilter="0" pivotTables="0"/>
  <autoFilter xmlns:etc="http://www.wps.cn/officeDocument/2017/etCustomData" ref="A5:N1259" etc:filterBottomFollowUsedRange="0">
    <filterColumn colId="13">
      <customFilters>
        <customFilter operator="equal" val="是"/>
      </customFilters>
    </filterColumn>
    <extLst/>
  </autoFilter>
  <mergeCells count="7">
    <mergeCell ref="A2:M2"/>
    <mergeCell ref="D4:F4"/>
    <mergeCell ref="H4:M4"/>
    <mergeCell ref="A4:A5"/>
    <mergeCell ref="B4:B5"/>
    <mergeCell ref="C4:C5"/>
    <mergeCell ref="G4:G5"/>
  </mergeCells>
  <printOptions horizontalCentered="1"/>
  <pageMargins left="0.786805555555556" right="0.786805555555556" top="0.984027777777778" bottom="0.984027777777778" header="0.590277777777778" footer="0.590277777777778"/>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J30"/>
  <sheetViews>
    <sheetView view="pageBreakPreview" zoomScaleNormal="100" workbookViewId="0">
      <selection activeCell="I15" sqref="I15"/>
    </sheetView>
  </sheetViews>
  <sheetFormatPr defaultColWidth="9" defaultRowHeight="14.25"/>
  <cols>
    <col min="1" max="1" width="26.25" style="141" customWidth="1"/>
    <col min="2" max="2" width="7.50833333333333" style="141" customWidth="1"/>
    <col min="3" max="3" width="22.875" style="141" customWidth="1"/>
    <col min="4" max="4" width="7.50833333333333" style="141" customWidth="1"/>
    <col min="5" max="5" width="9.5" style="141" customWidth="1"/>
    <col min="6" max="6" width="9.875" style="141" customWidth="1"/>
    <col min="7" max="7" width="20.25" style="141" customWidth="1"/>
    <col min="8" max="8" width="7.50833333333333" style="141" customWidth="1"/>
    <col min="9" max="9" width="9" style="141"/>
    <col min="10" max="10" width="9.5" style="141" customWidth="1"/>
    <col min="11" max="16384" width="9" style="141"/>
  </cols>
  <sheetData>
    <row r="1" s="177" customFormat="1" ht="20.1" customHeight="1" spans="1:10">
      <c r="A1" s="13" t="s">
        <v>30</v>
      </c>
      <c r="B1" s="182"/>
      <c r="C1" s="13"/>
      <c r="D1" s="182"/>
      <c r="E1" s="183"/>
      <c r="F1" s="183"/>
      <c r="G1" s="182"/>
      <c r="H1" s="182"/>
      <c r="I1" s="182"/>
      <c r="J1" s="182"/>
    </row>
    <row r="2" s="178" customFormat="1" ht="24" customHeight="1" spans="1:10">
      <c r="A2" s="15" t="s">
        <v>3727</v>
      </c>
      <c r="B2" s="184"/>
      <c r="C2" s="15"/>
      <c r="D2" s="184"/>
      <c r="E2" s="185"/>
      <c r="F2" s="185"/>
      <c r="G2" s="184"/>
      <c r="H2" s="184"/>
      <c r="I2" s="184"/>
      <c r="J2" s="184"/>
    </row>
    <row r="3" s="179" customFormat="1" ht="15" spans="1:10">
      <c r="A3" s="18"/>
      <c r="B3" s="186"/>
      <c r="C3" s="18"/>
      <c r="D3" s="186"/>
      <c r="E3" s="187"/>
      <c r="F3" s="187"/>
      <c r="G3" s="186"/>
      <c r="H3" s="186"/>
      <c r="I3" s="186"/>
      <c r="J3" s="188" t="s">
        <v>45</v>
      </c>
    </row>
    <row r="4" s="180" customFormat="1" ht="18" customHeight="1" spans="1:10">
      <c r="A4" s="189" t="s">
        <v>3728</v>
      </c>
      <c r="B4" s="190"/>
      <c r="C4" s="189" t="s">
        <v>3729</v>
      </c>
      <c r="D4" s="190"/>
      <c r="E4" s="191"/>
      <c r="F4" s="191"/>
      <c r="G4" s="190"/>
      <c r="H4" s="190"/>
      <c r="I4" s="190"/>
      <c r="J4" s="190"/>
    </row>
    <row r="5" s="180" customFormat="1" ht="45" customHeight="1" spans="1:10">
      <c r="A5" s="192" t="s">
        <v>147</v>
      </c>
      <c r="B5" s="192" t="s">
        <v>3730</v>
      </c>
      <c r="C5" s="192" t="s">
        <v>3731</v>
      </c>
      <c r="D5" s="192" t="s">
        <v>520</v>
      </c>
      <c r="E5" s="192" t="s">
        <v>3732</v>
      </c>
      <c r="F5" s="192" t="s">
        <v>3733</v>
      </c>
      <c r="G5" s="192" t="s">
        <v>147</v>
      </c>
      <c r="H5" s="192" t="s">
        <v>520</v>
      </c>
      <c r="I5" s="192" t="s">
        <v>3732</v>
      </c>
      <c r="J5" s="192" t="s">
        <v>3733</v>
      </c>
    </row>
    <row r="6" ht="18" customHeight="1" spans="1:10">
      <c r="A6" s="193" t="s">
        <v>3734</v>
      </c>
      <c r="B6" s="194">
        <v>765868.291114</v>
      </c>
      <c r="C6" s="195" t="s">
        <v>3735</v>
      </c>
      <c r="D6" s="196">
        <v>128096.000641</v>
      </c>
      <c r="E6" s="196">
        <v>113631.800641</v>
      </c>
      <c r="F6" s="196">
        <v>14464.2</v>
      </c>
      <c r="G6" s="197" t="s">
        <v>3736</v>
      </c>
      <c r="H6" s="194">
        <f>H7+H10+H13</f>
        <v>765868.291114</v>
      </c>
      <c r="I6" s="194">
        <f t="shared" ref="H6:J6" si="0">I7+I10+I13</f>
        <v>715160.813948</v>
      </c>
      <c r="J6" s="194">
        <f t="shared" si="0"/>
        <v>50707.477166</v>
      </c>
    </row>
    <row r="7" ht="18" customHeight="1" spans="1:10">
      <c r="A7" s="198" t="s">
        <v>3737</v>
      </c>
      <c r="B7" s="196">
        <v>715160.813948</v>
      </c>
      <c r="C7" s="195" t="s">
        <v>3738</v>
      </c>
      <c r="D7" s="196">
        <v>30213.482054</v>
      </c>
      <c r="E7" s="196">
        <v>29853.482054</v>
      </c>
      <c r="F7" s="196">
        <v>360</v>
      </c>
      <c r="G7" s="199" t="s">
        <v>3739</v>
      </c>
      <c r="H7" s="196">
        <v>256010.248973</v>
      </c>
      <c r="I7" s="196">
        <v>254230.292601</v>
      </c>
      <c r="J7" s="196">
        <v>1779.956372</v>
      </c>
    </row>
    <row r="8" ht="18" customHeight="1" spans="1:10">
      <c r="A8" s="200" t="s">
        <v>519</v>
      </c>
      <c r="B8" s="196">
        <v>50707.477166</v>
      </c>
      <c r="C8" s="195" t="s">
        <v>3740</v>
      </c>
      <c r="D8" s="196">
        <v>152644.937434</v>
      </c>
      <c r="E8" s="196">
        <v>150264.657434</v>
      </c>
      <c r="F8" s="196">
        <v>2380.28</v>
      </c>
      <c r="G8" s="199" t="s">
        <v>3741</v>
      </c>
      <c r="H8" s="196">
        <v>237830.515934</v>
      </c>
      <c r="I8" s="196">
        <v>236086.901838</v>
      </c>
      <c r="J8" s="196">
        <v>1743.614096</v>
      </c>
    </row>
    <row r="9" ht="18" customHeight="1" spans="1:10">
      <c r="A9" s="200"/>
      <c r="B9" s="196"/>
      <c r="C9" s="195" t="s">
        <v>3742</v>
      </c>
      <c r="D9" s="196">
        <v>12083.73443</v>
      </c>
      <c r="E9" s="196">
        <v>12083.73443</v>
      </c>
      <c r="F9" s="196"/>
      <c r="G9" s="199" t="s">
        <v>3743</v>
      </c>
      <c r="H9" s="196">
        <v>18179.733039</v>
      </c>
      <c r="I9" s="196">
        <v>18143.390763</v>
      </c>
      <c r="J9" s="196">
        <v>36.342276</v>
      </c>
    </row>
    <row r="10" ht="18" customHeight="1" spans="1:10">
      <c r="A10" s="201"/>
      <c r="B10" s="194"/>
      <c r="C10" s="195" t="s">
        <v>3744</v>
      </c>
      <c r="D10" s="196">
        <v>12792.194127</v>
      </c>
      <c r="E10" s="196">
        <v>12229.594127</v>
      </c>
      <c r="F10" s="196">
        <v>562.6</v>
      </c>
      <c r="G10" s="199" t="s">
        <v>3745</v>
      </c>
      <c r="H10" s="196">
        <v>36509.540173</v>
      </c>
      <c r="I10" s="196">
        <v>35335.0009</v>
      </c>
      <c r="J10" s="196">
        <v>1174.539273</v>
      </c>
    </row>
    <row r="11" ht="18" customHeight="1" spans="1:10">
      <c r="A11" s="201"/>
      <c r="B11" s="194"/>
      <c r="C11" s="195" t="s">
        <v>3746</v>
      </c>
      <c r="D11" s="196">
        <v>115832.237531</v>
      </c>
      <c r="E11" s="196">
        <v>114514.587531</v>
      </c>
      <c r="F11" s="196">
        <v>1317.65</v>
      </c>
      <c r="G11" s="199" t="s">
        <v>3747</v>
      </c>
      <c r="H11" s="196">
        <v>27387.12641</v>
      </c>
      <c r="I11" s="196">
        <v>26212.587137</v>
      </c>
      <c r="J11" s="196">
        <v>1174.539273</v>
      </c>
    </row>
    <row r="12" ht="18" customHeight="1" spans="1:10">
      <c r="A12" s="201"/>
      <c r="B12" s="194"/>
      <c r="C12" s="195" t="s">
        <v>3748</v>
      </c>
      <c r="D12" s="196">
        <v>50521.986588</v>
      </c>
      <c r="E12" s="196">
        <v>50331.986588</v>
      </c>
      <c r="F12" s="196">
        <v>190</v>
      </c>
      <c r="G12" s="199" t="s">
        <v>3749</v>
      </c>
      <c r="H12" s="196">
        <v>9122.413763</v>
      </c>
      <c r="I12" s="196">
        <v>9122.413763</v>
      </c>
      <c r="J12" s="196"/>
    </row>
    <row r="13" ht="18" customHeight="1" spans="1:10">
      <c r="A13" s="201"/>
      <c r="B13" s="194"/>
      <c r="C13" s="195" t="s">
        <v>3750</v>
      </c>
      <c r="D13" s="196">
        <v>5718.893588</v>
      </c>
      <c r="E13" s="196">
        <v>3385.893588</v>
      </c>
      <c r="F13" s="196">
        <v>2333</v>
      </c>
      <c r="G13" s="199" t="s">
        <v>3751</v>
      </c>
      <c r="H13" s="196">
        <v>473348.501968</v>
      </c>
      <c r="I13" s="196">
        <v>425595.520447</v>
      </c>
      <c r="J13" s="196">
        <v>47752.981521</v>
      </c>
    </row>
    <row r="14" ht="18" customHeight="1" spans="1:10">
      <c r="A14" s="201"/>
      <c r="B14" s="194"/>
      <c r="C14" s="195" t="s">
        <v>3752</v>
      </c>
      <c r="D14" s="196">
        <v>77809.431976</v>
      </c>
      <c r="E14" s="196">
        <v>58178.51481</v>
      </c>
      <c r="F14" s="196">
        <v>19631.117166</v>
      </c>
      <c r="G14" s="199" t="s">
        <v>3753</v>
      </c>
      <c r="H14" s="196">
        <f>H13-H15</f>
        <v>372241.501968</v>
      </c>
      <c r="I14" s="196">
        <f>I13-I15</f>
        <v>324488.520447</v>
      </c>
      <c r="J14" s="196">
        <f>J13-J15</f>
        <v>47752.981521</v>
      </c>
    </row>
    <row r="15" ht="18" customHeight="1" spans="1:10">
      <c r="A15" s="201"/>
      <c r="B15" s="194"/>
      <c r="C15" s="195" t="s">
        <v>3754</v>
      </c>
      <c r="D15" s="196">
        <v>64396.922004</v>
      </c>
      <c r="E15" s="196">
        <v>58493.922004</v>
      </c>
      <c r="F15" s="196">
        <v>5903</v>
      </c>
      <c r="G15" s="199" t="s">
        <v>3755</v>
      </c>
      <c r="H15" s="196">
        <f>I15+J15</f>
        <v>101107</v>
      </c>
      <c r="I15" s="196">
        <f>78702+22405</f>
        <v>101107</v>
      </c>
      <c r="J15" s="196"/>
    </row>
    <row r="16" ht="18" customHeight="1" spans="1:10">
      <c r="A16" s="201"/>
      <c r="B16" s="194"/>
      <c r="C16" s="195" t="s">
        <v>3756</v>
      </c>
      <c r="D16" s="196">
        <v>16796.671288</v>
      </c>
      <c r="E16" s="196">
        <v>15518.671288</v>
      </c>
      <c r="F16" s="196">
        <v>1278</v>
      </c>
      <c r="G16" s="199"/>
      <c r="H16" s="196"/>
      <c r="I16" s="196"/>
      <c r="J16" s="196"/>
    </row>
    <row r="17" ht="18" customHeight="1" spans="1:10">
      <c r="A17" s="201"/>
      <c r="B17" s="194"/>
      <c r="C17" s="195" t="s">
        <v>3757</v>
      </c>
      <c r="D17" s="196">
        <v>33751.910711</v>
      </c>
      <c r="E17" s="196">
        <v>31684.280711</v>
      </c>
      <c r="F17" s="196">
        <v>2067.63</v>
      </c>
      <c r="G17" s="197" t="s">
        <v>3758</v>
      </c>
      <c r="H17" s="194">
        <f>SUM(H18:H27)</f>
        <v>765868.291114</v>
      </c>
      <c r="I17" s="194">
        <f>SUM(I18:I27)</f>
        <v>715160.813948</v>
      </c>
      <c r="J17" s="194">
        <f>SUM(J18:J27)</f>
        <v>50707.477166</v>
      </c>
    </row>
    <row r="18" ht="18" customHeight="1" spans="1:10">
      <c r="A18" s="201"/>
      <c r="B18" s="194"/>
      <c r="C18" s="195" t="s">
        <v>3759</v>
      </c>
      <c r="D18" s="196">
        <v>1584.581175</v>
      </c>
      <c r="E18" s="196">
        <v>1584.581175</v>
      </c>
      <c r="F18" s="196"/>
      <c r="G18" s="199" t="s">
        <v>3760</v>
      </c>
      <c r="H18" s="196">
        <v>263391.873524</v>
      </c>
      <c r="I18" s="196">
        <v>258368.259428</v>
      </c>
      <c r="J18" s="196">
        <v>5023.614096</v>
      </c>
    </row>
    <row r="19" ht="18" customHeight="1" spans="1:10">
      <c r="A19" s="201"/>
      <c r="B19" s="194"/>
      <c r="C19" s="195" t="s">
        <v>3761</v>
      </c>
      <c r="D19" s="196">
        <v>190</v>
      </c>
      <c r="E19" s="196">
        <v>190</v>
      </c>
      <c r="F19" s="196"/>
      <c r="G19" s="199" t="s">
        <v>3762</v>
      </c>
      <c r="H19" s="196">
        <v>208817.02503</v>
      </c>
      <c r="I19" s="196">
        <v>180202.485757</v>
      </c>
      <c r="J19" s="196">
        <v>28614.539273</v>
      </c>
    </row>
    <row r="20" ht="18" customHeight="1" spans="1:10">
      <c r="A20" s="201"/>
      <c r="B20" s="194"/>
      <c r="C20" s="195" t="s">
        <v>3763</v>
      </c>
      <c r="D20" s="196">
        <v>830</v>
      </c>
      <c r="E20" s="196">
        <v>830</v>
      </c>
      <c r="F20" s="196"/>
      <c r="G20" s="199" t="s">
        <v>3764</v>
      </c>
      <c r="H20" s="196">
        <v>73264.246139</v>
      </c>
      <c r="I20" s="196">
        <v>73150.903863</v>
      </c>
      <c r="J20" s="196">
        <v>113.342276</v>
      </c>
    </row>
    <row r="21" ht="18" customHeight="1" spans="1:10">
      <c r="A21" s="201"/>
      <c r="B21" s="194"/>
      <c r="C21" s="195" t="s">
        <v>3765</v>
      </c>
      <c r="D21" s="196">
        <v>15404.711828</v>
      </c>
      <c r="E21" s="196">
        <v>15404.711828</v>
      </c>
      <c r="F21" s="196"/>
      <c r="G21" s="199" t="s">
        <v>3766</v>
      </c>
      <c r="H21" s="196">
        <v>19175</v>
      </c>
      <c r="I21" s="196">
        <v>19175</v>
      </c>
      <c r="J21" s="196"/>
    </row>
    <row r="22" ht="18" customHeight="1" spans="1:10">
      <c r="A22" s="201"/>
      <c r="B22" s="194"/>
      <c r="C22" s="195" t="s">
        <v>3767</v>
      </c>
      <c r="D22" s="196">
        <v>4275</v>
      </c>
      <c r="E22" s="196">
        <v>4205</v>
      </c>
      <c r="F22" s="196">
        <v>70</v>
      </c>
      <c r="G22" s="199" t="s">
        <v>3768</v>
      </c>
      <c r="H22" s="196"/>
      <c r="I22" s="196"/>
      <c r="J22" s="196"/>
    </row>
    <row r="23" ht="18" customHeight="1" spans="1:10">
      <c r="A23" s="201"/>
      <c r="B23" s="194"/>
      <c r="C23" s="195" t="s">
        <v>3769</v>
      </c>
      <c r="D23" s="196">
        <v>963.5</v>
      </c>
      <c r="E23" s="196">
        <v>963.5</v>
      </c>
      <c r="F23" s="196"/>
      <c r="G23" s="199" t="s">
        <v>3770</v>
      </c>
      <c r="H23" s="196">
        <v>60562.646421</v>
      </c>
      <c r="I23" s="196">
        <v>47114.1649</v>
      </c>
      <c r="J23" s="196">
        <v>13448.481521</v>
      </c>
    </row>
    <row r="24" ht="18" customHeight="1" spans="1:10">
      <c r="A24" s="201"/>
      <c r="B24" s="194"/>
      <c r="C24" s="195" t="s">
        <v>3771</v>
      </c>
      <c r="D24" s="196">
        <v>4786.895739</v>
      </c>
      <c r="E24" s="196">
        <v>4636.895739</v>
      </c>
      <c r="F24" s="196">
        <v>150</v>
      </c>
      <c r="G24" s="199" t="s">
        <v>3772</v>
      </c>
      <c r="H24" s="196"/>
      <c r="I24" s="196"/>
      <c r="J24" s="196"/>
    </row>
    <row r="25" ht="18" customHeight="1" spans="1:10">
      <c r="A25" s="201"/>
      <c r="B25" s="194"/>
      <c r="C25" s="195" t="s">
        <v>3773</v>
      </c>
      <c r="D25" s="196">
        <v>3000</v>
      </c>
      <c r="E25" s="196">
        <v>3000</v>
      </c>
      <c r="F25" s="196"/>
      <c r="G25" s="199" t="s">
        <v>3774</v>
      </c>
      <c r="H25" s="196">
        <v>39376.39</v>
      </c>
      <c r="I25" s="196">
        <v>39056.39</v>
      </c>
      <c r="J25" s="196">
        <v>320</v>
      </c>
    </row>
    <row r="26" ht="18" customHeight="1" spans="1:10">
      <c r="A26" s="201"/>
      <c r="B26" s="194"/>
      <c r="C26" s="195" t="s">
        <v>3775</v>
      </c>
      <c r="D26" s="196">
        <v>15000</v>
      </c>
      <c r="E26" s="196">
        <v>15000</v>
      </c>
      <c r="F26" s="196"/>
      <c r="G26" s="199" t="s">
        <v>3776</v>
      </c>
      <c r="H26" s="196">
        <v>79775</v>
      </c>
      <c r="I26" s="196">
        <v>79775</v>
      </c>
      <c r="J26" s="196"/>
    </row>
    <row r="27" ht="18" customHeight="1" spans="1:10">
      <c r="A27" s="201"/>
      <c r="B27" s="194"/>
      <c r="C27" s="195" t="s">
        <v>3777</v>
      </c>
      <c r="D27" s="196">
        <v>19095</v>
      </c>
      <c r="E27" s="196">
        <v>19095</v>
      </c>
      <c r="F27" s="196"/>
      <c r="G27" s="199" t="s">
        <v>3778</v>
      </c>
      <c r="H27" s="196">
        <v>21506.11</v>
      </c>
      <c r="I27" s="196">
        <v>18318.61</v>
      </c>
      <c r="J27" s="196">
        <v>3187.5</v>
      </c>
    </row>
    <row r="28" ht="18" customHeight="1" spans="1:10">
      <c r="A28" s="201"/>
      <c r="B28" s="194"/>
      <c r="C28" s="195" t="s">
        <v>3779</v>
      </c>
      <c r="D28" s="196">
        <v>80</v>
      </c>
      <c r="E28" s="196">
        <v>80</v>
      </c>
      <c r="F28" s="196"/>
      <c r="G28" s="199"/>
      <c r="H28" s="196"/>
      <c r="I28" s="196"/>
      <c r="J28" s="196"/>
    </row>
    <row r="29" s="181" customFormat="1" ht="18" customHeight="1" spans="1:10">
      <c r="A29" s="202" t="s">
        <v>3780</v>
      </c>
      <c r="B29" s="194">
        <f>B6</f>
        <v>765868.291114</v>
      </c>
      <c r="C29" s="202" t="s">
        <v>3781</v>
      </c>
      <c r="D29" s="194">
        <f>E29+F29</f>
        <v>765868.291114</v>
      </c>
      <c r="E29" s="194">
        <f>SUM(E6:E28)</f>
        <v>715160.813948</v>
      </c>
      <c r="F29" s="194">
        <f>SUM(F6:F28)</f>
        <v>50707.477166</v>
      </c>
      <c r="G29" s="202" t="s">
        <v>3781</v>
      </c>
      <c r="H29" s="194">
        <f t="shared" ref="H29:J29" si="1">H7+H10+H13</f>
        <v>765868.291114</v>
      </c>
      <c r="I29" s="194">
        <f t="shared" si="1"/>
        <v>715160.813948</v>
      </c>
      <c r="J29" s="194">
        <f t="shared" si="1"/>
        <v>50707.477166</v>
      </c>
    </row>
    <row r="30" ht="20.1" customHeight="1"/>
  </sheetData>
  <sheetProtection autoFilter="0" pivotTables="0"/>
  <mergeCells count="3">
    <mergeCell ref="A2:J2"/>
    <mergeCell ref="A4:B4"/>
    <mergeCell ref="C4:J4"/>
  </mergeCells>
  <printOptions horizontalCentered="1"/>
  <pageMargins left="0.590277777777778" right="0.590277777777778" top="0.708333333333333" bottom="0.66875" header="0.590277777777778" footer="0.590277777777778"/>
  <pageSetup paperSize="9"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00B050"/>
    <outlinePr summaryBelow="0" summaryRight="0"/>
  </sheetPr>
  <dimension ref="A1:N284"/>
  <sheetViews>
    <sheetView showZeros="0" view="pageBreakPreview" zoomScaleNormal="100" workbookViewId="0">
      <selection activeCell="J126" sqref="J126"/>
    </sheetView>
  </sheetViews>
  <sheetFormatPr defaultColWidth="9" defaultRowHeight="14.25"/>
  <cols>
    <col min="1" max="1" width="7.35" style="84" customWidth="1"/>
    <col min="2" max="2" width="26.125" style="85" customWidth="1"/>
    <col min="3" max="3" width="8" style="156" customWidth="1"/>
    <col min="4" max="4" width="9" style="83" customWidth="1"/>
    <col min="5" max="5" width="11.5083333333333" style="83" customWidth="1"/>
    <col min="6" max="6" width="11.3333333333333" style="83" customWidth="1"/>
    <col min="7" max="7" width="7.875" style="83" customWidth="1"/>
    <col min="8" max="8" width="9.75" style="83" customWidth="1"/>
    <col min="9" max="9" width="9" style="83"/>
    <col min="10" max="11" width="19.125" style="83"/>
    <col min="12" max="13" width="17.875" style="83"/>
    <col min="14" max="14" width="19.125" style="83"/>
    <col min="15" max="15" width="9.375" style="83"/>
    <col min="16" max="16384" width="9" style="83"/>
  </cols>
  <sheetData>
    <row r="1" s="79" customFormat="1" ht="30" customHeight="1" spans="1:14">
      <c r="A1" s="86" t="s">
        <v>32</v>
      </c>
      <c r="B1" s="87"/>
      <c r="C1" s="88"/>
      <c r="D1" s="88"/>
      <c r="E1" s="88"/>
      <c r="F1" s="88"/>
      <c r="G1" s="88"/>
      <c r="H1" s="88"/>
      <c r="J1" s="157"/>
      <c r="K1" s="157"/>
      <c r="L1" s="157"/>
      <c r="M1" s="157"/>
      <c r="N1" s="157"/>
    </row>
    <row r="2" s="80" customFormat="1" ht="30" customHeight="1" spans="1:14">
      <c r="A2" s="89" t="s">
        <v>3782</v>
      </c>
      <c r="B2" s="89"/>
      <c r="C2" s="89"/>
      <c r="D2" s="89"/>
      <c r="E2" s="89"/>
      <c r="F2" s="89"/>
      <c r="G2" s="89"/>
      <c r="H2" s="90"/>
      <c r="I2" s="158"/>
      <c r="J2" s="159"/>
      <c r="K2" s="159"/>
      <c r="L2" s="159"/>
      <c r="M2" s="159"/>
      <c r="N2" s="159"/>
    </row>
    <row r="3" s="81" customFormat="1" ht="16" customHeight="1" spans="1:14">
      <c r="A3" s="91"/>
      <c r="B3" s="92"/>
      <c r="C3" s="93"/>
      <c r="D3" s="93"/>
      <c r="E3" s="93"/>
      <c r="F3" s="93"/>
      <c r="G3" s="94" t="s">
        <v>45</v>
      </c>
      <c r="H3" s="93"/>
    </row>
    <row r="4" s="82" customFormat="1" ht="20.1" customHeight="1" spans="1:14">
      <c r="A4" s="160" t="s">
        <v>512</v>
      </c>
      <c r="B4" s="161" t="s">
        <v>3783</v>
      </c>
      <c r="C4" s="160" t="s">
        <v>195</v>
      </c>
      <c r="D4" s="160" t="s">
        <v>3784</v>
      </c>
      <c r="E4" s="160" t="s">
        <v>3785</v>
      </c>
      <c r="F4" s="160"/>
      <c r="G4" s="160" t="s">
        <v>3786</v>
      </c>
      <c r="H4" s="99"/>
    </row>
    <row r="5" s="82" customFormat="1" ht="35.1" customHeight="1" spans="1:14">
      <c r="A5" s="160"/>
      <c r="B5" s="161"/>
      <c r="C5" s="160"/>
      <c r="D5" s="160"/>
      <c r="E5" s="160" t="s">
        <v>3787</v>
      </c>
      <c r="F5" s="160" t="s">
        <v>3788</v>
      </c>
      <c r="G5" s="160"/>
      <c r="H5" s="99" t="s">
        <v>529</v>
      </c>
    </row>
    <row r="6" s="155" customFormat="1" ht="20.6" customHeight="1" spans="1:14">
      <c r="A6" s="162"/>
      <c r="B6" s="101" t="s">
        <v>514</v>
      </c>
      <c r="C6" s="102">
        <v>765868.291114</v>
      </c>
      <c r="D6" s="102">
        <v>256010.248973</v>
      </c>
      <c r="E6" s="102">
        <v>27387.12641</v>
      </c>
      <c r="F6" s="102">
        <v>9122.413763</v>
      </c>
      <c r="G6" s="102">
        <v>473348.501968</v>
      </c>
      <c r="H6" s="163" t="s">
        <v>530</v>
      </c>
    </row>
    <row r="7" s="155" customFormat="1" ht="20.6" customHeight="1" spans="1:14">
      <c r="A7" s="162"/>
      <c r="B7" s="101" t="s">
        <v>531</v>
      </c>
      <c r="C7" s="102">
        <v>65112.342678</v>
      </c>
      <c r="D7" s="102">
        <v>39798.384962</v>
      </c>
      <c r="E7" s="102">
        <v>6239.376116</v>
      </c>
      <c r="F7" s="102">
        <v>856.3</v>
      </c>
      <c r="G7" s="102">
        <v>18218.2816</v>
      </c>
      <c r="H7" s="163" t="s">
        <v>530</v>
      </c>
    </row>
    <row r="8" ht="20.6" customHeight="1" spans="1:14">
      <c r="A8" s="112" t="s">
        <v>532</v>
      </c>
      <c r="B8" s="113" t="s">
        <v>533</v>
      </c>
      <c r="C8" s="115">
        <v>1791.660963</v>
      </c>
      <c r="D8" s="115">
        <v>1349.462297</v>
      </c>
      <c r="E8" s="115">
        <v>226.198666</v>
      </c>
      <c r="F8" s="115"/>
      <c r="G8" s="115">
        <v>216</v>
      </c>
      <c r="H8" s="163" t="s">
        <v>530</v>
      </c>
    </row>
    <row r="9" ht="20.6" customHeight="1" spans="1:14">
      <c r="A9" s="112" t="s">
        <v>534</v>
      </c>
      <c r="B9" s="113" t="s">
        <v>535</v>
      </c>
      <c r="C9" s="115">
        <v>264.945102</v>
      </c>
      <c r="D9" s="115">
        <v>207.855304</v>
      </c>
      <c r="E9" s="115">
        <v>21.089798</v>
      </c>
      <c r="F9" s="115"/>
      <c r="G9" s="115">
        <v>36</v>
      </c>
      <c r="H9" s="163" t="s">
        <v>530</v>
      </c>
    </row>
    <row r="10" ht="20.6" customHeight="1" spans="1:14">
      <c r="A10" s="112" t="s">
        <v>536</v>
      </c>
      <c r="B10" s="113" t="s">
        <v>537</v>
      </c>
      <c r="C10" s="115">
        <v>702.423868</v>
      </c>
      <c r="D10" s="115">
        <v>379.383018</v>
      </c>
      <c r="E10" s="115">
        <v>39.04085</v>
      </c>
      <c r="F10" s="115"/>
      <c r="G10" s="115">
        <v>284</v>
      </c>
      <c r="H10" s="163" t="s">
        <v>530</v>
      </c>
    </row>
    <row r="11" ht="20.6" customHeight="1" spans="1:14">
      <c r="A11" s="112" t="s">
        <v>538</v>
      </c>
      <c r="B11" s="113" t="s">
        <v>539</v>
      </c>
      <c r="C11" s="115">
        <v>1662.435226</v>
      </c>
      <c r="D11" s="115">
        <v>1050.691618</v>
      </c>
      <c r="E11" s="115">
        <v>114.783608</v>
      </c>
      <c r="F11" s="115">
        <v>9.75</v>
      </c>
      <c r="G11" s="115">
        <v>487.21</v>
      </c>
      <c r="H11" s="163" t="s">
        <v>530</v>
      </c>
    </row>
    <row r="12" ht="20.6" customHeight="1" spans="1:14">
      <c r="A12" s="112" t="s">
        <v>540</v>
      </c>
      <c r="B12" s="113" t="s">
        <v>3789</v>
      </c>
      <c r="C12" s="115">
        <v>1300</v>
      </c>
      <c r="D12" s="115"/>
      <c r="E12" s="115"/>
      <c r="F12" s="115"/>
      <c r="G12" s="115">
        <v>1300</v>
      </c>
      <c r="H12" s="163" t="s">
        <v>530</v>
      </c>
    </row>
    <row r="13" ht="20.6" customHeight="1" spans="1:14">
      <c r="A13" s="112" t="s">
        <v>542</v>
      </c>
      <c r="B13" s="113" t="s">
        <v>543</v>
      </c>
      <c r="C13" s="115">
        <v>1356.974976</v>
      </c>
      <c r="D13" s="115">
        <v>741.622352</v>
      </c>
      <c r="E13" s="115">
        <v>81.492624</v>
      </c>
      <c r="F13" s="115"/>
      <c r="G13" s="115">
        <v>533.86</v>
      </c>
      <c r="H13" s="163" t="s">
        <v>530</v>
      </c>
    </row>
    <row r="14" ht="20.6" customHeight="1" spans="1:14">
      <c r="A14" s="112" t="s">
        <v>544</v>
      </c>
      <c r="B14" s="113" t="s">
        <v>545</v>
      </c>
      <c r="C14" s="115">
        <v>529.51738</v>
      </c>
      <c r="D14" s="115">
        <v>291.724386</v>
      </c>
      <c r="E14" s="115">
        <v>32.792994</v>
      </c>
      <c r="F14" s="115"/>
      <c r="G14" s="115">
        <v>205</v>
      </c>
      <c r="H14" s="163" t="s">
        <v>530</v>
      </c>
    </row>
    <row r="15" ht="20.6" customHeight="1" spans="1:14">
      <c r="A15" s="112" t="s">
        <v>546</v>
      </c>
      <c r="B15" s="113" t="s">
        <v>547</v>
      </c>
      <c r="C15" s="115">
        <v>209.975666</v>
      </c>
      <c r="D15" s="115">
        <v>129.064621</v>
      </c>
      <c r="E15" s="115">
        <v>20.911045</v>
      </c>
      <c r="F15" s="115"/>
      <c r="G15" s="115">
        <v>60</v>
      </c>
      <c r="H15" s="163" t="s">
        <v>530</v>
      </c>
    </row>
    <row r="16" ht="20.6" customHeight="1" spans="1:14">
      <c r="A16" s="112" t="s">
        <v>548</v>
      </c>
      <c r="B16" s="113" t="s">
        <v>549</v>
      </c>
      <c r="C16" s="115">
        <v>307.56014</v>
      </c>
      <c r="D16" s="115">
        <v>151.235796</v>
      </c>
      <c r="E16" s="115">
        <v>22.224344</v>
      </c>
      <c r="F16" s="115"/>
      <c r="G16" s="115">
        <v>134.1</v>
      </c>
      <c r="H16" s="163" t="s">
        <v>530</v>
      </c>
    </row>
    <row r="17" ht="20.6" customHeight="1" spans="1:8">
      <c r="A17" s="112" t="s">
        <v>550</v>
      </c>
      <c r="B17" s="113" t="s">
        <v>551</v>
      </c>
      <c r="C17" s="115">
        <v>1832.261307</v>
      </c>
      <c r="D17" s="115">
        <v>1279.701901</v>
      </c>
      <c r="E17" s="115">
        <v>222.559406</v>
      </c>
      <c r="F17" s="115"/>
      <c r="G17" s="115">
        <v>330</v>
      </c>
      <c r="H17" s="163" t="s">
        <v>530</v>
      </c>
    </row>
    <row r="18" ht="20.6" customHeight="1" spans="1:8">
      <c r="A18" s="112" t="s">
        <v>552</v>
      </c>
      <c r="B18" s="113" t="s">
        <v>553</v>
      </c>
      <c r="C18" s="115">
        <v>1519.922649</v>
      </c>
      <c r="D18" s="115">
        <v>1003.724227</v>
      </c>
      <c r="E18" s="115">
        <v>196.198422</v>
      </c>
      <c r="F18" s="115"/>
      <c r="G18" s="115">
        <v>320</v>
      </c>
      <c r="H18" s="163" t="s">
        <v>530</v>
      </c>
    </row>
    <row r="19" s="155" customFormat="1" ht="20.6" customHeight="1" spans="1:8">
      <c r="A19" s="112" t="s">
        <v>554</v>
      </c>
      <c r="B19" s="113" t="s">
        <v>555</v>
      </c>
      <c r="C19" s="115">
        <v>2774.167556</v>
      </c>
      <c r="D19" s="115">
        <v>2265.157869</v>
      </c>
      <c r="E19" s="115">
        <v>310.509687</v>
      </c>
      <c r="F19" s="115"/>
      <c r="G19" s="115">
        <v>198.5</v>
      </c>
      <c r="H19" s="163" t="s">
        <v>530</v>
      </c>
    </row>
    <row r="20" ht="20.6" customHeight="1" spans="1:8">
      <c r="A20" s="112" t="s">
        <v>556</v>
      </c>
      <c r="B20" s="113" t="s">
        <v>557</v>
      </c>
      <c r="C20" s="115">
        <v>1904.073499</v>
      </c>
      <c r="D20" s="115">
        <v>444.875247</v>
      </c>
      <c r="E20" s="115">
        <v>497.268252</v>
      </c>
      <c r="F20" s="115">
        <v>8.4</v>
      </c>
      <c r="G20" s="115">
        <v>953.53</v>
      </c>
      <c r="H20" s="163" t="s">
        <v>530</v>
      </c>
    </row>
    <row r="21" ht="20.6" customHeight="1" spans="1:8">
      <c r="A21" s="112" t="s">
        <v>558</v>
      </c>
      <c r="B21" s="113" t="s">
        <v>559</v>
      </c>
      <c r="C21" s="115">
        <v>350.398865</v>
      </c>
      <c r="D21" s="115">
        <v>289.70187</v>
      </c>
      <c r="E21" s="115">
        <v>30.696995</v>
      </c>
      <c r="F21" s="115"/>
      <c r="G21" s="115">
        <v>30</v>
      </c>
      <c r="H21" s="163" t="s">
        <v>530</v>
      </c>
    </row>
    <row r="22" ht="20.6" customHeight="1" spans="1:8">
      <c r="A22" s="112" t="s">
        <v>560</v>
      </c>
      <c r="B22" s="113" t="s">
        <v>561</v>
      </c>
      <c r="C22" s="115">
        <v>871.064328</v>
      </c>
      <c r="D22" s="115">
        <v>464.34685</v>
      </c>
      <c r="E22" s="115">
        <v>49.347478</v>
      </c>
      <c r="F22" s="115">
        <v>1.75</v>
      </c>
      <c r="G22" s="115">
        <v>355.62</v>
      </c>
      <c r="H22" s="163" t="s">
        <v>530</v>
      </c>
    </row>
    <row r="23" ht="20.6" customHeight="1" spans="1:8">
      <c r="A23" s="112" t="s">
        <v>562</v>
      </c>
      <c r="B23" s="113" t="s">
        <v>563</v>
      </c>
      <c r="C23" s="115">
        <v>1386.859144</v>
      </c>
      <c r="D23" s="115">
        <v>825.556614</v>
      </c>
      <c r="E23" s="115">
        <v>86.70253</v>
      </c>
      <c r="F23" s="115"/>
      <c r="G23" s="115">
        <v>474.6</v>
      </c>
      <c r="H23" s="163" t="s">
        <v>530</v>
      </c>
    </row>
    <row r="24" ht="20.6" customHeight="1" spans="1:8">
      <c r="A24" s="112" t="s">
        <v>564</v>
      </c>
      <c r="B24" s="113" t="s">
        <v>565</v>
      </c>
      <c r="C24" s="115">
        <v>4081.148614</v>
      </c>
      <c r="D24" s="115">
        <v>2745.07519</v>
      </c>
      <c r="E24" s="115">
        <v>277.173424</v>
      </c>
      <c r="F24" s="115">
        <v>186.9</v>
      </c>
      <c r="G24" s="115">
        <v>872</v>
      </c>
      <c r="H24" s="163" t="s">
        <v>530</v>
      </c>
    </row>
    <row r="25" ht="20.6" customHeight="1" spans="1:8">
      <c r="A25" s="112" t="s">
        <v>566</v>
      </c>
      <c r="B25" s="113" t="s">
        <v>567</v>
      </c>
      <c r="C25" s="115">
        <v>25981.380262</v>
      </c>
      <c r="D25" s="115">
        <v>14214.770088</v>
      </c>
      <c r="E25" s="115">
        <v>2479.920174</v>
      </c>
      <c r="F25" s="115">
        <v>649.5</v>
      </c>
      <c r="G25" s="115">
        <v>8637.19</v>
      </c>
      <c r="H25" s="163" t="s">
        <v>530</v>
      </c>
    </row>
    <row r="26" ht="20.6" customHeight="1" spans="1:8">
      <c r="A26" s="112" t="s">
        <v>568</v>
      </c>
      <c r="B26" s="113" t="s">
        <v>569</v>
      </c>
      <c r="C26" s="115">
        <v>2432.301792</v>
      </c>
      <c r="D26" s="115">
        <v>1851.735017</v>
      </c>
      <c r="E26" s="115">
        <v>243.386775</v>
      </c>
      <c r="F26" s="115"/>
      <c r="G26" s="115">
        <v>337.18</v>
      </c>
      <c r="H26" s="163" t="s">
        <v>530</v>
      </c>
    </row>
    <row r="27" ht="20.6" customHeight="1" spans="1:8">
      <c r="A27" s="112" t="s">
        <v>570</v>
      </c>
      <c r="B27" s="113" t="s">
        <v>571</v>
      </c>
      <c r="C27" s="115">
        <v>598.74893</v>
      </c>
      <c r="D27" s="115">
        <v>432.31996</v>
      </c>
      <c r="E27" s="115">
        <v>54.92897</v>
      </c>
      <c r="F27" s="115"/>
      <c r="G27" s="115">
        <v>111.5</v>
      </c>
      <c r="H27" s="163" t="s">
        <v>530</v>
      </c>
    </row>
    <row r="28" ht="20.6" customHeight="1" spans="1:8">
      <c r="A28" s="112" t="s">
        <v>572</v>
      </c>
      <c r="B28" s="113" t="s">
        <v>573</v>
      </c>
      <c r="C28" s="115">
        <v>4457.052849</v>
      </c>
      <c r="D28" s="115">
        <v>2878.02898</v>
      </c>
      <c r="E28" s="115">
        <v>518.032269</v>
      </c>
      <c r="F28" s="115"/>
      <c r="G28" s="115">
        <v>1060.9916</v>
      </c>
      <c r="H28" s="163" t="s">
        <v>530</v>
      </c>
    </row>
    <row r="29" ht="20.6" customHeight="1" spans="1:8">
      <c r="A29" s="112" t="s">
        <v>574</v>
      </c>
      <c r="B29" s="113" t="s">
        <v>575</v>
      </c>
      <c r="C29" s="115">
        <v>519.978181</v>
      </c>
      <c r="D29" s="115">
        <v>329.987863</v>
      </c>
      <c r="E29" s="115">
        <v>49.990318</v>
      </c>
      <c r="F29" s="115"/>
      <c r="G29" s="115">
        <v>140</v>
      </c>
      <c r="H29" s="163" t="s">
        <v>530</v>
      </c>
    </row>
    <row r="30" ht="20.6" customHeight="1" spans="1:8">
      <c r="A30" s="112" t="s">
        <v>576</v>
      </c>
      <c r="B30" s="113" t="s">
        <v>577</v>
      </c>
      <c r="C30" s="115">
        <v>6861.15161</v>
      </c>
      <c r="D30" s="115">
        <v>5527.361634</v>
      </c>
      <c r="E30" s="115">
        <v>555.789976</v>
      </c>
      <c r="F30" s="115"/>
      <c r="G30" s="115">
        <v>778</v>
      </c>
      <c r="H30" s="163" t="s">
        <v>530</v>
      </c>
    </row>
    <row r="31" s="155" customFormat="1" ht="20.6" customHeight="1" spans="1:8">
      <c r="A31" s="112" t="s">
        <v>578</v>
      </c>
      <c r="B31" s="113" t="s">
        <v>579</v>
      </c>
      <c r="C31" s="115">
        <v>773.684546</v>
      </c>
      <c r="D31" s="115">
        <v>598.230228</v>
      </c>
      <c r="E31" s="115">
        <v>62.454318</v>
      </c>
      <c r="F31" s="115"/>
      <c r="G31" s="115">
        <v>113</v>
      </c>
      <c r="H31" s="163" t="s">
        <v>530</v>
      </c>
    </row>
    <row r="32" s="155" customFormat="1" ht="20.6" customHeight="1" spans="1:8">
      <c r="A32" s="112" t="s">
        <v>580</v>
      </c>
      <c r="B32" s="113" t="s">
        <v>581</v>
      </c>
      <c r="C32" s="115">
        <v>642.655225</v>
      </c>
      <c r="D32" s="164">
        <v>346.772032</v>
      </c>
      <c r="E32" s="164">
        <v>45.883193</v>
      </c>
      <c r="F32" s="164"/>
      <c r="G32" s="164">
        <v>250</v>
      </c>
      <c r="H32" s="163" t="s">
        <v>530</v>
      </c>
    </row>
    <row r="33" s="155" customFormat="1" ht="20.6" customHeight="1" spans="1:8">
      <c r="A33" s="165"/>
      <c r="B33" s="101" t="s">
        <v>582</v>
      </c>
      <c r="C33" s="102">
        <v>10904.97547</v>
      </c>
      <c r="D33" s="102">
        <v>8868.419822</v>
      </c>
      <c r="E33" s="102">
        <v>762.183326</v>
      </c>
      <c r="F33" s="102">
        <v>371.2</v>
      </c>
      <c r="G33" s="102">
        <v>903.172322</v>
      </c>
      <c r="H33" s="163" t="s">
        <v>530</v>
      </c>
    </row>
    <row r="34" s="155" customFormat="1" ht="20.6" customHeight="1" spans="1:8">
      <c r="A34" s="112" t="s">
        <v>1079</v>
      </c>
      <c r="B34" s="113" t="s">
        <v>583</v>
      </c>
      <c r="C34" s="166">
        <v>1340.462405</v>
      </c>
      <c r="D34" s="115">
        <v>1069.950777</v>
      </c>
      <c r="E34" s="115">
        <v>105.511628</v>
      </c>
      <c r="F34" s="115"/>
      <c r="G34" s="115">
        <v>165</v>
      </c>
      <c r="H34" s="163" t="s">
        <v>530</v>
      </c>
    </row>
    <row r="35" ht="20.6" customHeight="1" spans="1:8">
      <c r="A35" s="112" t="s">
        <v>1089</v>
      </c>
      <c r="B35" s="113" t="s">
        <v>584</v>
      </c>
      <c r="C35" s="166">
        <v>639.866051</v>
      </c>
      <c r="D35" s="115">
        <v>517.861081</v>
      </c>
      <c r="E35" s="115">
        <v>45.00497</v>
      </c>
      <c r="F35" s="115"/>
      <c r="G35" s="115">
        <v>77</v>
      </c>
      <c r="H35" s="163" t="s">
        <v>530</v>
      </c>
    </row>
    <row r="36" ht="20.6" customHeight="1" spans="1:8">
      <c r="A36" s="112" t="s">
        <v>1100</v>
      </c>
      <c r="B36" s="113" t="s">
        <v>585</v>
      </c>
      <c r="C36" s="166">
        <v>1847.164602</v>
      </c>
      <c r="D36" s="115">
        <v>1562.53929</v>
      </c>
      <c r="E36" s="115">
        <v>96.625312</v>
      </c>
      <c r="F36" s="115"/>
      <c r="G36" s="115">
        <v>188</v>
      </c>
      <c r="H36" s="163" t="s">
        <v>530</v>
      </c>
    </row>
    <row r="37" ht="20.6" customHeight="1" spans="1:8">
      <c r="A37" s="112" t="s">
        <v>1111</v>
      </c>
      <c r="B37" s="113" t="s">
        <v>586</v>
      </c>
      <c r="C37" s="166">
        <v>268.400926</v>
      </c>
      <c r="D37" s="115">
        <v>227.042522</v>
      </c>
      <c r="E37" s="115">
        <v>13.358404</v>
      </c>
      <c r="F37" s="115"/>
      <c r="G37" s="115">
        <v>28</v>
      </c>
      <c r="H37" s="163" t="s">
        <v>530</v>
      </c>
    </row>
    <row r="38" ht="20.6" customHeight="1" spans="1:8">
      <c r="A38" s="112" t="s">
        <v>1120</v>
      </c>
      <c r="B38" s="113" t="s">
        <v>587</v>
      </c>
      <c r="C38" s="166">
        <v>622.858605</v>
      </c>
      <c r="D38" s="115">
        <v>570.631889</v>
      </c>
      <c r="E38" s="115">
        <v>37.226716</v>
      </c>
      <c r="F38" s="115"/>
      <c r="G38" s="115">
        <v>15</v>
      </c>
      <c r="H38" s="163" t="s">
        <v>530</v>
      </c>
    </row>
    <row r="39" ht="20.6" customHeight="1" spans="1:8">
      <c r="A39" s="112" t="s">
        <v>1131</v>
      </c>
      <c r="B39" s="113" t="s">
        <v>588</v>
      </c>
      <c r="C39" s="166">
        <v>363.744187</v>
      </c>
      <c r="D39" s="115">
        <v>326.584945</v>
      </c>
      <c r="E39" s="115">
        <v>19.159242</v>
      </c>
      <c r="F39" s="115"/>
      <c r="G39" s="115">
        <v>18</v>
      </c>
      <c r="H39" s="163" t="s">
        <v>530</v>
      </c>
    </row>
    <row r="40" ht="20.6" customHeight="1" spans="1:8">
      <c r="A40" s="112" t="s">
        <v>1141</v>
      </c>
      <c r="B40" s="113" t="s">
        <v>589</v>
      </c>
      <c r="C40" s="166">
        <v>78.641594</v>
      </c>
      <c r="D40" s="115">
        <v>75.182826</v>
      </c>
      <c r="E40" s="115">
        <v>3.458768</v>
      </c>
      <c r="F40" s="115"/>
      <c r="G40" s="115"/>
      <c r="H40" s="163" t="s">
        <v>530</v>
      </c>
    </row>
    <row r="41" ht="20.6" customHeight="1" spans="1:8">
      <c r="A41" s="112" t="s">
        <v>1149</v>
      </c>
      <c r="B41" s="113" t="s">
        <v>590</v>
      </c>
      <c r="C41" s="166">
        <v>679.458387</v>
      </c>
      <c r="D41" s="115">
        <v>606.884087</v>
      </c>
      <c r="E41" s="115">
        <v>51.5743</v>
      </c>
      <c r="F41" s="115"/>
      <c r="G41" s="115">
        <v>21</v>
      </c>
      <c r="H41" s="163" t="s">
        <v>530</v>
      </c>
    </row>
    <row r="42" ht="20.6" customHeight="1" spans="1:8">
      <c r="A42" s="112" t="s">
        <v>1161</v>
      </c>
      <c r="B42" s="113" t="s">
        <v>591</v>
      </c>
      <c r="C42" s="166">
        <v>450.896338</v>
      </c>
      <c r="D42" s="115">
        <v>381.731316</v>
      </c>
      <c r="E42" s="115">
        <v>41.165022</v>
      </c>
      <c r="F42" s="115"/>
      <c r="G42" s="115">
        <v>28</v>
      </c>
      <c r="H42" s="163" t="s">
        <v>530</v>
      </c>
    </row>
    <row r="43" ht="20.6" customHeight="1" spans="1:8">
      <c r="A43" s="112" t="s">
        <v>1172</v>
      </c>
      <c r="B43" s="113" t="s">
        <v>592</v>
      </c>
      <c r="C43" s="166">
        <v>436.78895</v>
      </c>
      <c r="D43" s="115">
        <v>269.742468</v>
      </c>
      <c r="E43" s="115">
        <v>27.046482</v>
      </c>
      <c r="F43" s="115">
        <v>5</v>
      </c>
      <c r="G43" s="115">
        <v>135</v>
      </c>
      <c r="H43" s="163" t="s">
        <v>530</v>
      </c>
    </row>
    <row r="44" ht="20.6" customHeight="1" spans="1:8">
      <c r="A44" s="112" t="s">
        <v>1179</v>
      </c>
      <c r="B44" s="113" t="s">
        <v>593</v>
      </c>
      <c r="C44" s="166">
        <v>439.581333</v>
      </c>
      <c r="D44" s="115">
        <v>337.245913</v>
      </c>
      <c r="E44" s="115">
        <v>40.33542</v>
      </c>
      <c r="F44" s="115"/>
      <c r="G44" s="115">
        <v>62</v>
      </c>
      <c r="H44" s="163" t="s">
        <v>530</v>
      </c>
    </row>
    <row r="45" ht="20.6" customHeight="1" spans="1:8">
      <c r="A45" s="112" t="s">
        <v>1188</v>
      </c>
      <c r="B45" s="113" t="s">
        <v>594</v>
      </c>
      <c r="C45" s="166">
        <v>1704.712511</v>
      </c>
      <c r="D45" s="115">
        <v>1501.615893</v>
      </c>
      <c r="E45" s="115">
        <v>139.366618</v>
      </c>
      <c r="F45" s="115"/>
      <c r="G45" s="115">
        <v>63.73</v>
      </c>
      <c r="H45" s="163" t="s">
        <v>530</v>
      </c>
    </row>
    <row r="46" ht="20.6" customHeight="1" spans="1:8">
      <c r="A46" s="112" t="s">
        <v>1199</v>
      </c>
      <c r="B46" s="113" t="s">
        <v>595</v>
      </c>
      <c r="C46" s="166">
        <v>1197.059497</v>
      </c>
      <c r="D46" s="115">
        <v>1015.335765</v>
      </c>
      <c r="E46" s="115">
        <v>86.723732</v>
      </c>
      <c r="F46" s="115">
        <v>95</v>
      </c>
      <c r="G46" s="115"/>
      <c r="H46" s="163" t="s">
        <v>530</v>
      </c>
    </row>
    <row r="47" ht="20.6" customHeight="1" spans="1:8">
      <c r="A47" s="112" t="s">
        <v>1208</v>
      </c>
      <c r="B47" s="113" t="s">
        <v>596</v>
      </c>
      <c r="C47" s="166">
        <v>242.571438</v>
      </c>
      <c r="D47" s="115">
        <v>122.304276</v>
      </c>
      <c r="E47" s="115">
        <v>17.82484</v>
      </c>
      <c r="F47" s="115"/>
      <c r="G47" s="115">
        <v>102.442322</v>
      </c>
      <c r="H47" s="163" t="s">
        <v>530</v>
      </c>
    </row>
    <row r="48" ht="20.6" customHeight="1" spans="1:8">
      <c r="A48" s="112" t="s">
        <v>1217</v>
      </c>
      <c r="B48" s="113" t="s">
        <v>597</v>
      </c>
      <c r="C48" s="166">
        <v>592.768646</v>
      </c>
      <c r="D48" s="115">
        <v>283.766774</v>
      </c>
      <c r="E48" s="115">
        <v>37.801872</v>
      </c>
      <c r="F48" s="115">
        <v>271.2</v>
      </c>
      <c r="G48" s="115"/>
      <c r="H48" s="163" t="s">
        <v>530</v>
      </c>
    </row>
    <row r="49" ht="20.6" customHeight="1" spans="1:8">
      <c r="A49" s="165"/>
      <c r="B49" s="101" t="s">
        <v>598</v>
      </c>
      <c r="C49" s="102">
        <v>49822.366698</v>
      </c>
      <c r="D49" s="102">
        <v>21469.645958</v>
      </c>
      <c r="E49" s="102">
        <v>976.580194</v>
      </c>
      <c r="F49" s="102">
        <v>196.5</v>
      </c>
      <c r="G49" s="102">
        <v>27179.640546</v>
      </c>
      <c r="H49" s="163" t="s">
        <v>530</v>
      </c>
    </row>
    <row r="50" s="155" customFormat="1" ht="20.6" customHeight="1" spans="1:8">
      <c r="A50" s="112">
        <v>201001</v>
      </c>
      <c r="B50" s="113" t="s">
        <v>599</v>
      </c>
      <c r="C50" s="166">
        <v>10574.385898</v>
      </c>
      <c r="D50" s="115">
        <v>962.168092</v>
      </c>
      <c r="E50" s="115">
        <v>95.217806</v>
      </c>
      <c r="F50" s="115"/>
      <c r="G50" s="115">
        <v>9517</v>
      </c>
      <c r="H50" s="163" t="s">
        <v>530</v>
      </c>
    </row>
    <row r="51" ht="20.6" customHeight="1" spans="1:8">
      <c r="A51" s="112">
        <v>201002</v>
      </c>
      <c r="B51" s="113" t="s">
        <v>600</v>
      </c>
      <c r="C51" s="166">
        <v>251.025408</v>
      </c>
      <c r="D51" s="115">
        <v>195.524288</v>
      </c>
      <c r="E51" s="115">
        <v>12.00112</v>
      </c>
      <c r="F51" s="115"/>
      <c r="G51" s="115">
        <v>43.5</v>
      </c>
      <c r="H51" s="163" t="s">
        <v>530</v>
      </c>
    </row>
    <row r="52" ht="20.6" customHeight="1" spans="1:8">
      <c r="A52" s="112">
        <v>201003</v>
      </c>
      <c r="B52" s="113" t="s">
        <v>601</v>
      </c>
      <c r="C52" s="166">
        <v>1012.538896</v>
      </c>
      <c r="D52" s="115">
        <v>262.315136</v>
      </c>
      <c r="E52" s="115">
        <v>20.22376</v>
      </c>
      <c r="F52" s="115"/>
      <c r="G52" s="115">
        <v>730</v>
      </c>
      <c r="H52" s="163" t="s">
        <v>530</v>
      </c>
    </row>
    <row r="53" ht="20.6" customHeight="1" spans="1:8">
      <c r="A53" s="112">
        <v>201004</v>
      </c>
      <c r="B53" s="113" t="s">
        <v>602</v>
      </c>
      <c r="C53" s="166">
        <v>2060.891538</v>
      </c>
      <c r="D53" s="115">
        <v>541.487114</v>
      </c>
      <c r="E53" s="115">
        <v>32.904424</v>
      </c>
      <c r="F53" s="115"/>
      <c r="G53" s="115">
        <v>1486.5</v>
      </c>
      <c r="H53" s="163" t="s">
        <v>530</v>
      </c>
    </row>
    <row r="54" ht="20.6" customHeight="1" spans="1:8">
      <c r="A54" s="112">
        <v>201005</v>
      </c>
      <c r="B54" s="113" t="s">
        <v>603</v>
      </c>
      <c r="C54" s="166">
        <v>145.84146</v>
      </c>
      <c r="D54" s="115">
        <v>98.132574</v>
      </c>
      <c r="E54" s="115">
        <v>9.708886</v>
      </c>
      <c r="F54" s="115"/>
      <c r="G54" s="115">
        <v>38</v>
      </c>
      <c r="H54" s="163" t="s">
        <v>530</v>
      </c>
    </row>
    <row r="55" ht="20.6" customHeight="1" spans="1:8">
      <c r="A55" s="167">
        <v>201006</v>
      </c>
      <c r="B55" s="113" t="s">
        <v>604</v>
      </c>
      <c r="C55" s="166">
        <v>1200</v>
      </c>
      <c r="D55" s="115">
        <v>57.815995</v>
      </c>
      <c r="E55" s="115">
        <v>5.072484</v>
      </c>
      <c r="F55" s="115"/>
      <c r="G55" s="115">
        <v>1137.111521</v>
      </c>
      <c r="H55" s="163" t="s">
        <v>530</v>
      </c>
    </row>
    <row r="56" ht="20.6" customHeight="1" spans="1:8">
      <c r="A56" s="112">
        <v>202001</v>
      </c>
      <c r="B56" s="113" t="s">
        <v>605</v>
      </c>
      <c r="C56" s="166">
        <v>1416.153351</v>
      </c>
      <c r="D56" s="115">
        <v>289.661657</v>
      </c>
      <c r="E56" s="115">
        <v>33.091694</v>
      </c>
      <c r="F56" s="115"/>
      <c r="G56" s="115">
        <v>1093.4</v>
      </c>
      <c r="H56" s="163" t="s">
        <v>530</v>
      </c>
    </row>
    <row r="57" ht="20.6" customHeight="1" spans="1:8">
      <c r="A57" s="112">
        <v>203001</v>
      </c>
      <c r="B57" s="113" t="s">
        <v>606</v>
      </c>
      <c r="C57" s="166">
        <v>4112.835913</v>
      </c>
      <c r="D57" s="115">
        <v>1165.05509</v>
      </c>
      <c r="E57" s="115">
        <v>108.280823</v>
      </c>
      <c r="F57" s="115"/>
      <c r="G57" s="115">
        <v>2839.5</v>
      </c>
      <c r="H57" s="163" t="s">
        <v>530</v>
      </c>
    </row>
    <row r="58" ht="20.6" customHeight="1" spans="1:8">
      <c r="A58" s="112">
        <v>204001</v>
      </c>
      <c r="B58" s="113" t="s">
        <v>607</v>
      </c>
      <c r="C58" s="166">
        <v>1688.971181</v>
      </c>
      <c r="D58" s="115">
        <v>1149.062225</v>
      </c>
      <c r="E58" s="115">
        <v>107.908956</v>
      </c>
      <c r="F58" s="115"/>
      <c r="G58" s="115">
        <v>432</v>
      </c>
      <c r="H58" s="163" t="s">
        <v>530</v>
      </c>
    </row>
    <row r="59" ht="20.6" customHeight="1" spans="1:8">
      <c r="A59" s="112">
        <v>204002</v>
      </c>
      <c r="B59" s="113" t="s">
        <v>608</v>
      </c>
      <c r="C59" s="166">
        <v>2301.414539</v>
      </c>
      <c r="D59" s="115">
        <v>691.633421</v>
      </c>
      <c r="E59" s="115">
        <v>46.612093</v>
      </c>
      <c r="F59" s="115"/>
      <c r="G59" s="115">
        <v>1563.169025</v>
      </c>
      <c r="H59" s="163" t="s">
        <v>530</v>
      </c>
    </row>
    <row r="60" ht="20.6" customHeight="1" spans="1:8">
      <c r="A60" s="112">
        <v>204003</v>
      </c>
      <c r="B60" s="113" t="s">
        <v>609</v>
      </c>
      <c r="C60" s="166">
        <v>926.300821</v>
      </c>
      <c r="D60" s="115">
        <v>797.317027</v>
      </c>
      <c r="E60" s="115">
        <v>74.983794</v>
      </c>
      <c r="F60" s="115"/>
      <c r="G60" s="115">
        <v>54</v>
      </c>
      <c r="H60" s="163" t="s">
        <v>530</v>
      </c>
    </row>
    <row r="61" ht="20.6" customHeight="1" spans="1:8">
      <c r="A61" s="112">
        <v>204004</v>
      </c>
      <c r="B61" s="113" t="s">
        <v>610</v>
      </c>
      <c r="C61" s="166">
        <v>616.048791</v>
      </c>
      <c r="D61" s="115">
        <v>280.416209</v>
      </c>
      <c r="E61" s="115">
        <v>23.632582</v>
      </c>
      <c r="F61" s="115"/>
      <c r="G61" s="115">
        <v>312</v>
      </c>
      <c r="H61" s="163" t="s">
        <v>530</v>
      </c>
    </row>
    <row r="62" ht="20.6" customHeight="1" spans="1:8">
      <c r="A62" s="112">
        <v>205001</v>
      </c>
      <c r="B62" s="113" t="s">
        <v>611</v>
      </c>
      <c r="C62" s="166">
        <v>2658.109137</v>
      </c>
      <c r="D62" s="115">
        <v>1315.100483</v>
      </c>
      <c r="E62" s="115">
        <v>121.328654</v>
      </c>
      <c r="F62" s="115">
        <v>43</v>
      </c>
      <c r="G62" s="115">
        <v>1178.68</v>
      </c>
      <c r="H62" s="163" t="s">
        <v>530</v>
      </c>
    </row>
    <row r="63" ht="20.6" customHeight="1" spans="1:8">
      <c r="A63" s="112">
        <v>205003</v>
      </c>
      <c r="B63" s="113" t="s">
        <v>612</v>
      </c>
      <c r="C63" s="166">
        <v>1800</v>
      </c>
      <c r="D63" s="115">
        <v>704.6</v>
      </c>
      <c r="E63" s="115"/>
      <c r="F63" s="115"/>
      <c r="G63" s="115">
        <v>1095.4</v>
      </c>
      <c r="H63" s="163" t="s">
        <v>530</v>
      </c>
    </row>
    <row r="64" ht="20.6" customHeight="1" spans="1:8">
      <c r="A64" s="112">
        <v>205004</v>
      </c>
      <c r="B64" s="113" t="s">
        <v>613</v>
      </c>
      <c r="C64" s="166">
        <v>1386.705007</v>
      </c>
      <c r="D64" s="115">
        <v>1093.725291</v>
      </c>
      <c r="E64" s="115">
        <v>67.979716</v>
      </c>
      <c r="F64" s="115"/>
      <c r="G64" s="115">
        <v>225</v>
      </c>
      <c r="H64" s="163" t="s">
        <v>530</v>
      </c>
    </row>
    <row r="65" ht="20.6" customHeight="1" spans="1:8">
      <c r="A65" s="112">
        <v>205005</v>
      </c>
      <c r="B65" s="113" t="s">
        <v>614</v>
      </c>
      <c r="C65" s="166">
        <v>816.178948</v>
      </c>
      <c r="D65" s="115">
        <v>135.557888</v>
      </c>
      <c r="E65" s="115">
        <v>7.62106</v>
      </c>
      <c r="F65" s="115"/>
      <c r="G65" s="115">
        <v>673</v>
      </c>
      <c r="H65" s="163" t="s">
        <v>530</v>
      </c>
    </row>
    <row r="66" ht="20.6" customHeight="1" spans="1:8">
      <c r="A66" s="112">
        <v>205006</v>
      </c>
      <c r="B66" s="113" t="s">
        <v>615</v>
      </c>
      <c r="C66" s="166">
        <v>1827.865009</v>
      </c>
      <c r="D66" s="115">
        <v>1606.042653</v>
      </c>
      <c r="E66" s="115">
        <v>158.822356</v>
      </c>
      <c r="F66" s="115"/>
      <c r="G66" s="115">
        <v>63</v>
      </c>
      <c r="H66" s="163" t="s">
        <v>530</v>
      </c>
    </row>
    <row r="67" ht="20.6" customHeight="1" spans="1:8">
      <c r="A67" s="112">
        <v>205008</v>
      </c>
      <c r="B67" s="113" t="s">
        <v>616</v>
      </c>
      <c r="C67" s="166">
        <v>3287.282555</v>
      </c>
      <c r="D67" s="115">
        <v>1380.742555</v>
      </c>
      <c r="E67" s="115">
        <v>0.34</v>
      </c>
      <c r="F67" s="115"/>
      <c r="G67" s="115">
        <v>1906.2</v>
      </c>
      <c r="H67" s="163" t="s">
        <v>530</v>
      </c>
    </row>
    <row r="68" ht="20.6" customHeight="1" spans="1:8">
      <c r="A68" s="112">
        <v>205009</v>
      </c>
      <c r="B68" s="113" t="s">
        <v>617</v>
      </c>
      <c r="C68" s="166">
        <v>619.1898</v>
      </c>
      <c r="D68" s="115">
        <v>619.1898</v>
      </c>
      <c r="E68" s="115"/>
      <c r="F68" s="115"/>
      <c r="G68" s="115"/>
      <c r="H68" s="163" t="s">
        <v>530</v>
      </c>
    </row>
    <row r="69" ht="20.6" customHeight="1" spans="1:8">
      <c r="A69" s="112">
        <v>205010</v>
      </c>
      <c r="B69" s="113" t="s">
        <v>618</v>
      </c>
      <c r="C69" s="166">
        <v>519.81553</v>
      </c>
      <c r="D69" s="115">
        <v>519.81553</v>
      </c>
      <c r="E69" s="115"/>
      <c r="F69" s="115"/>
      <c r="G69" s="115"/>
      <c r="H69" s="163" t="s">
        <v>530</v>
      </c>
    </row>
    <row r="70" ht="20.6" customHeight="1" spans="1:8">
      <c r="A70" s="112">
        <v>205011</v>
      </c>
      <c r="B70" s="109" t="s">
        <v>619</v>
      </c>
      <c r="C70" s="166">
        <v>853.965555</v>
      </c>
      <c r="D70" s="115">
        <v>853.965555</v>
      </c>
      <c r="E70" s="115"/>
      <c r="F70" s="115"/>
      <c r="G70" s="115"/>
      <c r="H70" s="163" t="s">
        <v>530</v>
      </c>
    </row>
    <row r="71" ht="20.6" customHeight="1" spans="1:8">
      <c r="A71" s="112">
        <v>205012</v>
      </c>
      <c r="B71" s="109" t="s">
        <v>620</v>
      </c>
      <c r="C71" s="166">
        <v>678.509371</v>
      </c>
      <c r="D71" s="115">
        <v>678.509371</v>
      </c>
      <c r="E71" s="115"/>
      <c r="F71" s="115"/>
      <c r="G71" s="115"/>
      <c r="H71" s="163" t="s">
        <v>530</v>
      </c>
    </row>
    <row r="72" ht="20.6" customHeight="1" spans="1:8">
      <c r="A72" s="112">
        <v>205013</v>
      </c>
      <c r="B72" s="109" t="s">
        <v>621</v>
      </c>
      <c r="C72" s="166">
        <v>467.379477</v>
      </c>
      <c r="D72" s="115">
        <v>467.379477</v>
      </c>
      <c r="E72" s="115"/>
      <c r="F72" s="115"/>
      <c r="G72" s="115"/>
      <c r="H72" s="163" t="s">
        <v>530</v>
      </c>
    </row>
    <row r="73" ht="20.6" customHeight="1" spans="1:8">
      <c r="A73" s="112">
        <v>205014</v>
      </c>
      <c r="B73" s="109" t="s">
        <v>622</v>
      </c>
      <c r="C73" s="166">
        <v>482.318652</v>
      </c>
      <c r="D73" s="115">
        <v>482.318652</v>
      </c>
      <c r="E73" s="115"/>
      <c r="F73" s="115"/>
      <c r="G73" s="115"/>
      <c r="H73" s="163" t="s">
        <v>530</v>
      </c>
    </row>
    <row r="74" ht="20.6" customHeight="1" spans="1:8">
      <c r="A74" s="112">
        <v>205015</v>
      </c>
      <c r="B74" s="109" t="s">
        <v>623</v>
      </c>
      <c r="C74" s="166">
        <v>395.000095</v>
      </c>
      <c r="D74" s="115">
        <v>395.000095</v>
      </c>
      <c r="E74" s="115"/>
      <c r="F74" s="115"/>
      <c r="G74" s="115"/>
      <c r="H74" s="163" t="s">
        <v>530</v>
      </c>
    </row>
    <row r="75" ht="20.6" customHeight="1" spans="1:8">
      <c r="A75" s="112">
        <v>205016</v>
      </c>
      <c r="B75" s="109" t="s">
        <v>624</v>
      </c>
      <c r="C75" s="166">
        <v>410.174796</v>
      </c>
      <c r="D75" s="115">
        <v>410.174796</v>
      </c>
      <c r="E75" s="115"/>
      <c r="F75" s="115"/>
      <c r="G75" s="115"/>
      <c r="H75" s="163" t="s">
        <v>530</v>
      </c>
    </row>
    <row r="76" ht="20.6" customHeight="1" spans="1:8">
      <c r="A76" s="112">
        <v>205017</v>
      </c>
      <c r="B76" s="109" t="s">
        <v>625</v>
      </c>
      <c r="C76" s="166">
        <v>1471.110803</v>
      </c>
      <c r="D76" s="115">
        <v>1467.440803</v>
      </c>
      <c r="E76" s="115">
        <v>0.17</v>
      </c>
      <c r="F76" s="115">
        <v>3.5</v>
      </c>
      <c r="G76" s="115"/>
      <c r="H76" s="163" t="s">
        <v>530</v>
      </c>
    </row>
    <row r="77" ht="20.6" customHeight="1" spans="1:8">
      <c r="A77" s="112">
        <v>205018</v>
      </c>
      <c r="B77" s="109" t="s">
        <v>626</v>
      </c>
      <c r="C77" s="166">
        <v>389.506896</v>
      </c>
      <c r="D77" s="115">
        <v>389.506896</v>
      </c>
      <c r="E77" s="115"/>
      <c r="F77" s="115"/>
      <c r="G77" s="115"/>
      <c r="H77" s="163" t="s">
        <v>530</v>
      </c>
    </row>
    <row r="78" ht="20.6" customHeight="1" spans="1:8">
      <c r="A78" s="112">
        <v>205019</v>
      </c>
      <c r="B78" s="109" t="s">
        <v>627</v>
      </c>
      <c r="C78" s="166">
        <v>507.896501</v>
      </c>
      <c r="D78" s="115">
        <v>507.896501</v>
      </c>
      <c r="E78" s="115"/>
      <c r="F78" s="115"/>
      <c r="G78" s="115"/>
      <c r="H78" s="163" t="s">
        <v>530</v>
      </c>
    </row>
    <row r="79" ht="20.6" customHeight="1" spans="1:8">
      <c r="A79" s="112">
        <v>205020</v>
      </c>
      <c r="B79" s="109" t="s">
        <v>628</v>
      </c>
      <c r="C79" s="166">
        <v>549.470598</v>
      </c>
      <c r="D79" s="115">
        <v>547.130598</v>
      </c>
      <c r="E79" s="115"/>
      <c r="F79" s="115"/>
      <c r="G79" s="115">
        <v>2.34</v>
      </c>
      <c r="H79" s="163" t="s">
        <v>530</v>
      </c>
    </row>
    <row r="80" ht="20.6" customHeight="1" spans="1:8">
      <c r="A80" s="112">
        <v>205021</v>
      </c>
      <c r="B80" s="109" t="s">
        <v>629</v>
      </c>
      <c r="C80" s="166">
        <v>446.5495</v>
      </c>
      <c r="D80" s="115">
        <v>446.5495</v>
      </c>
      <c r="E80" s="115"/>
      <c r="F80" s="115"/>
      <c r="G80" s="115"/>
      <c r="H80" s="163" t="s">
        <v>530</v>
      </c>
    </row>
    <row r="81" ht="20.6" customHeight="1" spans="1:8">
      <c r="A81" s="112">
        <v>205023</v>
      </c>
      <c r="B81" s="109" t="s">
        <v>630</v>
      </c>
      <c r="C81" s="166">
        <v>293.259846</v>
      </c>
      <c r="D81" s="115">
        <v>293.259846</v>
      </c>
      <c r="E81" s="115"/>
      <c r="F81" s="115"/>
      <c r="G81" s="115"/>
      <c r="H81" s="163" t="s">
        <v>530</v>
      </c>
    </row>
    <row r="82" ht="20.6" customHeight="1" spans="1:8">
      <c r="A82" s="112" t="s">
        <v>1508</v>
      </c>
      <c r="B82" s="109" t="s">
        <v>631</v>
      </c>
      <c r="C82" s="166">
        <v>52.008411</v>
      </c>
      <c r="D82" s="115">
        <v>52.008411</v>
      </c>
      <c r="E82" s="115"/>
      <c r="F82" s="115"/>
      <c r="G82" s="115"/>
      <c r="H82" s="163" t="s">
        <v>530</v>
      </c>
    </row>
    <row r="83" ht="20.6" customHeight="1" spans="1:8">
      <c r="A83" s="112" t="s">
        <v>1509</v>
      </c>
      <c r="B83" s="109" t="s">
        <v>632</v>
      </c>
      <c r="C83" s="166">
        <v>87.898695</v>
      </c>
      <c r="D83" s="115">
        <v>87.898695</v>
      </c>
      <c r="E83" s="115"/>
      <c r="F83" s="115"/>
      <c r="G83" s="115"/>
      <c r="H83" s="163" t="s">
        <v>530</v>
      </c>
    </row>
    <row r="84" ht="20.6" customHeight="1" spans="1:8">
      <c r="A84" s="112">
        <v>206001</v>
      </c>
      <c r="B84" s="113" t="s">
        <v>633</v>
      </c>
      <c r="C84" s="166">
        <v>3370.978983</v>
      </c>
      <c r="D84" s="115">
        <v>430.279721</v>
      </c>
      <c r="E84" s="115">
        <v>34.359262</v>
      </c>
      <c r="F84" s="115">
        <v>150</v>
      </c>
      <c r="G84" s="115">
        <v>2756.34</v>
      </c>
      <c r="H84" s="163" t="s">
        <v>530</v>
      </c>
    </row>
    <row r="85" s="155" customFormat="1" ht="20.6" customHeight="1" spans="1:8">
      <c r="A85" s="112">
        <v>207001</v>
      </c>
      <c r="B85" s="113" t="s">
        <v>634</v>
      </c>
      <c r="C85" s="166">
        <v>144.784737</v>
      </c>
      <c r="D85" s="115">
        <v>94.964013</v>
      </c>
      <c r="E85" s="115">
        <v>16.320724</v>
      </c>
      <c r="F85" s="115"/>
      <c r="G85" s="115">
        <v>33.5</v>
      </c>
      <c r="H85" s="163" t="s">
        <v>530</v>
      </c>
    </row>
    <row r="86" ht="20.6" customHeight="1" spans="1:8">
      <c r="A86" s="165"/>
      <c r="B86" s="101" t="s">
        <v>635</v>
      </c>
      <c r="C86" s="102">
        <v>39822.36848</v>
      </c>
      <c r="D86" s="102">
        <v>15079.760383</v>
      </c>
      <c r="E86" s="102">
        <v>1323.995234</v>
      </c>
      <c r="F86" s="102">
        <v>4653.652863</v>
      </c>
      <c r="G86" s="102">
        <v>18764.96</v>
      </c>
      <c r="H86" s="163" t="s">
        <v>530</v>
      </c>
    </row>
    <row r="87" ht="20.6" customHeight="1" spans="1:8">
      <c r="A87" s="112" t="s">
        <v>636</v>
      </c>
      <c r="B87" s="113" t="s">
        <v>637</v>
      </c>
      <c r="C87" s="166">
        <v>221.06288</v>
      </c>
      <c r="D87" s="115">
        <v>146.81288</v>
      </c>
      <c r="E87" s="115">
        <v>4.25</v>
      </c>
      <c r="F87" s="115"/>
      <c r="G87" s="115">
        <v>70</v>
      </c>
      <c r="H87" s="163" t="s">
        <v>530</v>
      </c>
    </row>
    <row r="88" ht="20.6" customHeight="1" spans="1:8">
      <c r="A88" s="112">
        <v>301001</v>
      </c>
      <c r="B88" s="113" t="s">
        <v>638</v>
      </c>
      <c r="C88" s="166">
        <v>2317.651204</v>
      </c>
      <c r="D88" s="115">
        <v>1505.503999</v>
      </c>
      <c r="E88" s="115">
        <v>138.147205</v>
      </c>
      <c r="F88" s="115"/>
      <c r="G88" s="115">
        <v>674</v>
      </c>
      <c r="H88" s="163" t="s">
        <v>530</v>
      </c>
    </row>
    <row r="89" ht="20.6" customHeight="1" spans="1:8">
      <c r="A89" s="112">
        <v>302001</v>
      </c>
      <c r="B89" s="113" t="s">
        <v>639</v>
      </c>
      <c r="C89" s="166">
        <v>9631.061427</v>
      </c>
      <c r="D89" s="115">
        <v>3440.386565</v>
      </c>
      <c r="E89" s="115">
        <v>297.374862</v>
      </c>
      <c r="F89" s="115">
        <v>67</v>
      </c>
      <c r="G89" s="115">
        <v>5826.3</v>
      </c>
      <c r="H89" s="163" t="s">
        <v>530</v>
      </c>
    </row>
    <row r="90" ht="20.6" customHeight="1" spans="1:8">
      <c r="A90" s="112">
        <v>302007</v>
      </c>
      <c r="B90" s="113" t="s">
        <v>640</v>
      </c>
      <c r="C90" s="166">
        <v>524.132269</v>
      </c>
      <c r="D90" s="115">
        <v>313.937556</v>
      </c>
      <c r="E90" s="115">
        <v>24.994713</v>
      </c>
      <c r="F90" s="115"/>
      <c r="G90" s="115">
        <v>185.2</v>
      </c>
      <c r="H90" s="163" t="s">
        <v>530</v>
      </c>
    </row>
    <row r="91" ht="20.6" customHeight="1" spans="1:8">
      <c r="A91" s="112">
        <v>302008</v>
      </c>
      <c r="B91" s="113" t="s">
        <v>641</v>
      </c>
      <c r="C91" s="166">
        <v>221.2497</v>
      </c>
      <c r="D91" s="115">
        <v>143.789373</v>
      </c>
      <c r="E91" s="115">
        <v>7.460327</v>
      </c>
      <c r="F91" s="115"/>
      <c r="G91" s="115">
        <v>70</v>
      </c>
      <c r="H91" s="163" t="s">
        <v>530</v>
      </c>
    </row>
    <row r="92" ht="20.6" customHeight="1" spans="1:8">
      <c r="A92" s="112">
        <v>303001</v>
      </c>
      <c r="B92" s="113" t="s">
        <v>642</v>
      </c>
      <c r="C92" s="166">
        <v>10157.096083</v>
      </c>
      <c r="D92" s="115">
        <v>644.186529</v>
      </c>
      <c r="E92" s="115">
        <v>80.799554</v>
      </c>
      <c r="F92" s="115">
        <v>2758.25</v>
      </c>
      <c r="G92" s="115">
        <v>6673.86</v>
      </c>
      <c r="H92" s="163" t="s">
        <v>530</v>
      </c>
    </row>
    <row r="93" ht="20.6" customHeight="1" spans="1:8">
      <c r="A93" s="112">
        <v>303002</v>
      </c>
      <c r="B93" s="113" t="s">
        <v>643</v>
      </c>
      <c r="C93" s="166">
        <v>1361.782983</v>
      </c>
      <c r="D93" s="115">
        <v>272.73984</v>
      </c>
      <c r="E93" s="115">
        <v>18.74028</v>
      </c>
      <c r="F93" s="115">
        <v>1054.302863</v>
      </c>
      <c r="G93" s="115">
        <v>16</v>
      </c>
      <c r="H93" s="163" t="s">
        <v>530</v>
      </c>
    </row>
    <row r="94" ht="20.6" customHeight="1" spans="1:8">
      <c r="A94" s="112">
        <v>303003</v>
      </c>
      <c r="B94" s="113" t="s">
        <v>644</v>
      </c>
      <c r="C94" s="166">
        <v>759.482273</v>
      </c>
      <c r="D94" s="115">
        <v>83.138349</v>
      </c>
      <c r="E94" s="115">
        <v>9.243924</v>
      </c>
      <c r="F94" s="115">
        <v>667.1</v>
      </c>
      <c r="G94" s="115"/>
      <c r="H94" s="163" t="s">
        <v>530</v>
      </c>
    </row>
    <row r="95" ht="20.6" customHeight="1" spans="1:8">
      <c r="A95" s="112">
        <v>303004</v>
      </c>
      <c r="B95" s="113" t="s">
        <v>645</v>
      </c>
      <c r="C95" s="166">
        <v>145.648102</v>
      </c>
      <c r="D95" s="115">
        <v>112.362478</v>
      </c>
      <c r="E95" s="115">
        <v>13.285624</v>
      </c>
      <c r="F95" s="115"/>
      <c r="G95" s="115">
        <v>20</v>
      </c>
      <c r="H95" s="163" t="s">
        <v>530</v>
      </c>
    </row>
    <row r="96" ht="20.6" customHeight="1" spans="1:8">
      <c r="A96" s="112">
        <v>303005</v>
      </c>
      <c r="B96" s="113" t="s">
        <v>646</v>
      </c>
      <c r="C96" s="166">
        <v>1002.251007</v>
      </c>
      <c r="D96" s="115">
        <v>739.599451</v>
      </c>
      <c r="E96" s="115">
        <v>64.151556</v>
      </c>
      <c r="F96" s="115"/>
      <c r="G96" s="115">
        <v>198.5</v>
      </c>
      <c r="H96" s="163" t="s">
        <v>530</v>
      </c>
    </row>
    <row r="97" ht="20.6" customHeight="1" spans="1:8">
      <c r="A97" s="112">
        <v>303006</v>
      </c>
      <c r="B97" s="113" t="s">
        <v>647</v>
      </c>
      <c r="C97" s="166">
        <v>1634.812939</v>
      </c>
      <c r="D97" s="115">
        <v>929.190783</v>
      </c>
      <c r="E97" s="115">
        <v>49.642156</v>
      </c>
      <c r="F97" s="115">
        <v>57</v>
      </c>
      <c r="G97" s="115">
        <v>598.98</v>
      </c>
      <c r="H97" s="163" t="s">
        <v>530</v>
      </c>
    </row>
    <row r="98" ht="20.6" customHeight="1" spans="1:8">
      <c r="A98" s="112">
        <v>304001</v>
      </c>
      <c r="B98" s="113" t="s">
        <v>648</v>
      </c>
      <c r="C98" s="166">
        <v>720.744957</v>
      </c>
      <c r="D98" s="115">
        <v>509.573637</v>
      </c>
      <c r="E98" s="115">
        <v>54.03132</v>
      </c>
      <c r="F98" s="115"/>
      <c r="G98" s="115">
        <v>157.14</v>
      </c>
      <c r="H98" s="163" t="s">
        <v>530</v>
      </c>
    </row>
    <row r="99" ht="20.6" customHeight="1" spans="1:8">
      <c r="A99" s="112">
        <v>304002</v>
      </c>
      <c r="B99" s="113" t="s">
        <v>649</v>
      </c>
      <c r="C99" s="166">
        <v>3597.345809</v>
      </c>
      <c r="D99" s="115">
        <v>2489.635569</v>
      </c>
      <c r="E99" s="115">
        <v>171.71024</v>
      </c>
      <c r="F99" s="115"/>
      <c r="G99" s="115">
        <v>936</v>
      </c>
      <c r="H99" s="163" t="s">
        <v>530</v>
      </c>
    </row>
    <row r="100" ht="20.6" customHeight="1" spans="1:8">
      <c r="A100" s="112">
        <v>304003</v>
      </c>
      <c r="B100" s="113" t="s">
        <v>650</v>
      </c>
      <c r="C100" s="166">
        <v>755.339649</v>
      </c>
      <c r="D100" s="115">
        <v>467.798357</v>
      </c>
      <c r="E100" s="115">
        <v>29.541292</v>
      </c>
      <c r="F100" s="115"/>
      <c r="G100" s="115">
        <v>258</v>
      </c>
      <c r="H100" s="163" t="s">
        <v>530</v>
      </c>
    </row>
    <row r="101" ht="20.6" customHeight="1" spans="1:8">
      <c r="A101" s="112">
        <v>304006</v>
      </c>
      <c r="B101" s="113" t="s">
        <v>651</v>
      </c>
      <c r="C101" s="166">
        <v>2056.584274</v>
      </c>
      <c r="D101" s="115">
        <v>1261.108949</v>
      </c>
      <c r="E101" s="115">
        <v>155.475325</v>
      </c>
      <c r="F101" s="115"/>
      <c r="G101" s="115">
        <v>640</v>
      </c>
      <c r="H101" s="163" t="s">
        <v>530</v>
      </c>
    </row>
    <row r="102" ht="20.6" customHeight="1" spans="1:8">
      <c r="A102" s="112">
        <v>304008</v>
      </c>
      <c r="B102" s="113" t="s">
        <v>652</v>
      </c>
      <c r="C102" s="166">
        <v>466.656599</v>
      </c>
      <c r="D102" s="115">
        <v>394.882507</v>
      </c>
      <c r="E102" s="115">
        <v>26.274092</v>
      </c>
      <c r="F102" s="115"/>
      <c r="G102" s="115">
        <v>45.5</v>
      </c>
      <c r="H102" s="163" t="s">
        <v>530</v>
      </c>
    </row>
    <row r="103" ht="20.6" customHeight="1" spans="1:8">
      <c r="A103" s="112">
        <v>305001</v>
      </c>
      <c r="B103" s="113" t="s">
        <v>653</v>
      </c>
      <c r="C103" s="166">
        <v>3569.850835</v>
      </c>
      <c r="D103" s="115">
        <v>1135.292325</v>
      </c>
      <c r="E103" s="115">
        <v>117.57851</v>
      </c>
      <c r="F103" s="115"/>
      <c r="G103" s="115">
        <v>2316.98</v>
      </c>
      <c r="H103" s="163" t="s">
        <v>530</v>
      </c>
    </row>
    <row r="104" s="155" customFormat="1" ht="20.6" customHeight="1" spans="1:8">
      <c r="A104" s="112">
        <v>306001</v>
      </c>
      <c r="B104" s="113" t="s">
        <v>654</v>
      </c>
      <c r="C104" s="166">
        <v>679.61549</v>
      </c>
      <c r="D104" s="115">
        <v>489.821236</v>
      </c>
      <c r="E104" s="115">
        <v>61.294254</v>
      </c>
      <c r="F104" s="115">
        <v>50</v>
      </c>
      <c r="G104" s="115">
        <v>78.5</v>
      </c>
      <c r="H104" s="163" t="s">
        <v>530</v>
      </c>
    </row>
    <row r="105" ht="20.6" customHeight="1" spans="1:8">
      <c r="A105" s="165"/>
      <c r="B105" s="101" t="s">
        <v>655</v>
      </c>
      <c r="C105" s="102">
        <v>16998.479717</v>
      </c>
      <c r="D105" s="102">
        <v>11201.831826</v>
      </c>
      <c r="E105" s="102">
        <v>1032.717891</v>
      </c>
      <c r="F105" s="102">
        <v>0</v>
      </c>
      <c r="G105" s="102">
        <v>4763.93</v>
      </c>
      <c r="H105" s="163" t="s">
        <v>530</v>
      </c>
    </row>
    <row r="106" ht="20.6" hidden="1" customHeight="1" spans="1:8">
      <c r="A106" s="112">
        <v>307001</v>
      </c>
      <c r="B106" s="113" t="s">
        <v>656</v>
      </c>
      <c r="C106" s="166">
        <v>2477.931921</v>
      </c>
      <c r="D106" s="115">
        <v>1440.173736</v>
      </c>
      <c r="E106" s="115">
        <v>185.048185</v>
      </c>
      <c r="F106" s="115"/>
      <c r="G106" s="115">
        <v>852.71</v>
      </c>
      <c r="H106" s="163"/>
    </row>
    <row r="107" ht="20.6" customHeight="1" spans="1:8">
      <c r="A107" s="112" t="s">
        <v>1700</v>
      </c>
      <c r="B107" s="113" t="s">
        <v>657</v>
      </c>
      <c r="C107" s="166">
        <v>12006.64039</v>
      </c>
      <c r="D107" s="115">
        <v>9503.915472</v>
      </c>
      <c r="E107" s="115">
        <v>823.724918</v>
      </c>
      <c r="F107" s="115"/>
      <c r="G107" s="115">
        <v>1679</v>
      </c>
      <c r="H107" s="163" t="s">
        <v>530</v>
      </c>
    </row>
    <row r="108" s="155" customFormat="1" ht="20.6" customHeight="1" spans="1:8">
      <c r="A108" s="112" t="s">
        <v>3302</v>
      </c>
      <c r="B108" s="168" t="s">
        <v>658</v>
      </c>
      <c r="C108" s="166">
        <v>240</v>
      </c>
      <c r="D108" s="115"/>
      <c r="E108" s="115"/>
      <c r="F108" s="115"/>
      <c r="G108" s="115">
        <v>240</v>
      </c>
      <c r="H108" s="163" t="s">
        <v>530</v>
      </c>
    </row>
    <row r="109" ht="20.6" customHeight="1" spans="1:8">
      <c r="A109" s="112" t="s">
        <v>1713</v>
      </c>
      <c r="B109" s="168" t="s">
        <v>659</v>
      </c>
      <c r="C109" s="166">
        <v>253.943588</v>
      </c>
      <c r="D109" s="115">
        <v>231.983648</v>
      </c>
      <c r="E109" s="115">
        <v>21.95994</v>
      </c>
      <c r="F109" s="115"/>
      <c r="G109" s="115"/>
      <c r="H109" s="163" t="s">
        <v>530</v>
      </c>
    </row>
    <row r="110" ht="20.6" hidden="1" customHeight="1" spans="1:8">
      <c r="A110" s="112" t="s">
        <v>1720</v>
      </c>
      <c r="B110" s="168" t="s">
        <v>660</v>
      </c>
      <c r="C110" s="166">
        <v>2019.963818</v>
      </c>
      <c r="D110" s="115">
        <v>25.75897</v>
      </c>
      <c r="E110" s="115">
        <v>1.984848</v>
      </c>
      <c r="F110" s="115"/>
      <c r="G110" s="115">
        <v>1992.22</v>
      </c>
      <c r="H110" s="163"/>
    </row>
    <row r="111" ht="20.6" customHeight="1" spans="1:8">
      <c r="A111" s="165"/>
      <c r="B111" s="101" t="s">
        <v>661</v>
      </c>
      <c r="C111" s="102">
        <v>7682.977303</v>
      </c>
      <c r="D111" s="102">
        <v>3963.707904</v>
      </c>
      <c r="E111" s="102">
        <v>404.008499</v>
      </c>
      <c r="F111" s="102">
        <v>1.7609</v>
      </c>
      <c r="G111" s="102">
        <v>3313.5</v>
      </c>
      <c r="H111" s="163" t="s">
        <v>530</v>
      </c>
    </row>
    <row r="112" ht="20.6" customHeight="1" spans="1:8">
      <c r="A112" s="112">
        <v>501001</v>
      </c>
      <c r="B112" s="113" t="s">
        <v>662</v>
      </c>
      <c r="C112" s="166">
        <v>776.275271</v>
      </c>
      <c r="D112" s="115">
        <v>692.93996</v>
      </c>
      <c r="E112" s="115">
        <v>68.074411</v>
      </c>
      <c r="F112" s="115">
        <v>1.7609</v>
      </c>
      <c r="G112" s="115">
        <v>13.5</v>
      </c>
      <c r="H112" s="163" t="s">
        <v>530</v>
      </c>
    </row>
    <row r="113" ht="20.6" customHeight="1" spans="1:8">
      <c r="A113" s="112">
        <v>501003</v>
      </c>
      <c r="B113" s="113" t="s">
        <v>663</v>
      </c>
      <c r="C113" s="166">
        <v>580</v>
      </c>
      <c r="D113" s="115">
        <v>544.6492</v>
      </c>
      <c r="E113" s="115">
        <v>35.3508</v>
      </c>
      <c r="F113" s="115"/>
      <c r="G113" s="115"/>
      <c r="H113" s="163" t="s">
        <v>530</v>
      </c>
    </row>
    <row r="114" ht="20.6" customHeight="1" spans="1:8">
      <c r="A114" s="112">
        <v>502001</v>
      </c>
      <c r="B114" s="113" t="s">
        <v>664</v>
      </c>
      <c r="C114" s="166">
        <v>497.689794</v>
      </c>
      <c r="D114" s="115">
        <v>451.26264</v>
      </c>
      <c r="E114" s="115">
        <v>41.427154</v>
      </c>
      <c r="F114" s="115"/>
      <c r="G114" s="115">
        <v>5</v>
      </c>
      <c r="H114" s="163" t="s">
        <v>530</v>
      </c>
    </row>
    <row r="115" ht="20.6" customHeight="1" spans="1:8">
      <c r="A115" s="112">
        <v>503001</v>
      </c>
      <c r="B115" s="113" t="s">
        <v>665</v>
      </c>
      <c r="C115" s="166">
        <v>1188.097769</v>
      </c>
      <c r="D115" s="115">
        <v>599.180008</v>
      </c>
      <c r="E115" s="115">
        <v>78.917761</v>
      </c>
      <c r="F115" s="115"/>
      <c r="G115" s="115">
        <v>510</v>
      </c>
      <c r="H115" s="163" t="s">
        <v>530</v>
      </c>
    </row>
    <row r="116" ht="20.6" customHeight="1" spans="1:8">
      <c r="A116" s="112">
        <v>504001</v>
      </c>
      <c r="B116" s="113" t="s">
        <v>666</v>
      </c>
      <c r="C116" s="166">
        <v>1086.891381</v>
      </c>
      <c r="D116" s="115">
        <v>676.199683</v>
      </c>
      <c r="E116" s="115">
        <v>79.191698</v>
      </c>
      <c r="F116" s="115"/>
      <c r="G116" s="115">
        <v>331.5</v>
      </c>
      <c r="H116" s="163" t="s">
        <v>530</v>
      </c>
    </row>
    <row r="117" s="155" customFormat="1" ht="20.6" customHeight="1" spans="1:8">
      <c r="A117" s="112">
        <v>505001</v>
      </c>
      <c r="B117" s="113" t="s">
        <v>667</v>
      </c>
      <c r="C117" s="166">
        <v>3010.627833</v>
      </c>
      <c r="D117" s="115">
        <v>524.524047</v>
      </c>
      <c r="E117" s="115">
        <v>53.603786</v>
      </c>
      <c r="F117" s="115"/>
      <c r="G117" s="115">
        <v>2432.5</v>
      </c>
      <c r="H117" s="163" t="s">
        <v>530</v>
      </c>
    </row>
    <row r="118" ht="20.6" customHeight="1" spans="1:8">
      <c r="A118" s="112">
        <v>505002</v>
      </c>
      <c r="B118" s="113" t="s">
        <v>668</v>
      </c>
      <c r="C118" s="166">
        <v>495.150104</v>
      </c>
      <c r="D118" s="115">
        <v>440.067792</v>
      </c>
      <c r="E118" s="115">
        <v>34.082312</v>
      </c>
      <c r="F118" s="115"/>
      <c r="G118" s="115">
        <v>21</v>
      </c>
      <c r="H118" s="163" t="s">
        <v>530</v>
      </c>
    </row>
    <row r="119" ht="20.6" hidden="1" customHeight="1" spans="1:8">
      <c r="A119" s="112" t="s">
        <v>669</v>
      </c>
      <c r="B119" s="113" t="s">
        <v>670</v>
      </c>
      <c r="C119" s="166">
        <v>48.245151</v>
      </c>
      <c r="D119" s="115">
        <v>34.884574</v>
      </c>
      <c r="E119" s="115">
        <v>13.360577</v>
      </c>
      <c r="F119" s="115"/>
      <c r="G119" s="115"/>
      <c r="H119" s="163"/>
    </row>
    <row r="120" ht="20.6" customHeight="1" spans="1:8">
      <c r="A120" s="165"/>
      <c r="B120" s="101" t="s">
        <v>671</v>
      </c>
      <c r="C120" s="102">
        <v>155530.457498</v>
      </c>
      <c r="D120" s="102">
        <v>131809.513771</v>
      </c>
      <c r="E120" s="102">
        <v>14282.644827</v>
      </c>
      <c r="F120" s="102">
        <v>123</v>
      </c>
      <c r="G120" s="102">
        <v>9315.2989</v>
      </c>
      <c r="H120" s="163" t="s">
        <v>530</v>
      </c>
    </row>
    <row r="121" ht="20.6" customHeight="1" spans="1:8">
      <c r="A121" s="112">
        <v>601001</v>
      </c>
      <c r="B121" s="113" t="s">
        <v>672</v>
      </c>
      <c r="C121" s="166">
        <v>453.872268</v>
      </c>
      <c r="D121" s="115">
        <v>408.921814</v>
      </c>
      <c r="E121" s="115">
        <v>44.950454</v>
      </c>
      <c r="F121" s="115"/>
      <c r="G121" s="115"/>
      <c r="H121" s="163" t="s">
        <v>530</v>
      </c>
    </row>
    <row r="122" ht="20.6" customHeight="1" spans="1:8">
      <c r="A122" s="112">
        <v>602001</v>
      </c>
      <c r="B122" s="113" t="s">
        <v>673</v>
      </c>
      <c r="C122" s="166">
        <v>2766.604836</v>
      </c>
      <c r="D122" s="115">
        <v>464.678554</v>
      </c>
      <c r="E122" s="115">
        <v>54.026282</v>
      </c>
      <c r="F122" s="115">
        <v>40</v>
      </c>
      <c r="G122" s="115">
        <v>2207.9</v>
      </c>
      <c r="H122" s="163" t="s">
        <v>530</v>
      </c>
    </row>
    <row r="123" ht="20.6" customHeight="1" spans="1:8">
      <c r="A123" s="112">
        <v>602002</v>
      </c>
      <c r="B123" s="113" t="s">
        <v>674</v>
      </c>
      <c r="C123" s="166">
        <v>392.106579</v>
      </c>
      <c r="D123" s="115">
        <v>338.318763</v>
      </c>
      <c r="E123" s="115">
        <v>26.287816</v>
      </c>
      <c r="F123" s="115"/>
      <c r="G123" s="115">
        <v>27.5</v>
      </c>
      <c r="H123" s="163" t="s">
        <v>530</v>
      </c>
    </row>
    <row r="124" ht="20.6" customHeight="1" spans="1:8">
      <c r="A124" s="112">
        <v>602003</v>
      </c>
      <c r="B124" s="113" t="s">
        <v>675</v>
      </c>
      <c r="C124" s="166">
        <v>450.261239</v>
      </c>
      <c r="D124" s="115">
        <v>405.597218</v>
      </c>
      <c r="E124" s="115">
        <v>23.664021</v>
      </c>
      <c r="F124" s="115"/>
      <c r="G124" s="115">
        <v>21</v>
      </c>
      <c r="H124" s="163" t="s">
        <v>530</v>
      </c>
    </row>
    <row r="125" ht="20.6" customHeight="1" spans="1:8">
      <c r="A125" s="112">
        <v>602005</v>
      </c>
      <c r="B125" s="113" t="s">
        <v>676</v>
      </c>
      <c r="C125" s="166">
        <v>403.08622</v>
      </c>
      <c r="D125" s="115">
        <v>345.992134</v>
      </c>
      <c r="E125" s="115">
        <v>18.094086</v>
      </c>
      <c r="F125" s="115"/>
      <c r="G125" s="115">
        <v>39</v>
      </c>
      <c r="H125" s="163" t="s">
        <v>530</v>
      </c>
    </row>
    <row r="126" ht="20.6" customHeight="1" spans="1:8">
      <c r="A126" s="112">
        <v>602006</v>
      </c>
      <c r="B126" s="113" t="s">
        <v>677</v>
      </c>
      <c r="C126" s="166">
        <v>732.128881</v>
      </c>
      <c r="D126" s="115">
        <v>550.657573</v>
      </c>
      <c r="E126" s="115">
        <v>37.471308</v>
      </c>
      <c r="F126" s="115"/>
      <c r="G126" s="115">
        <v>144</v>
      </c>
      <c r="H126" s="163" t="s">
        <v>530</v>
      </c>
    </row>
    <row r="127" ht="20.6" customHeight="1" spans="1:8">
      <c r="A127" s="112">
        <v>602007</v>
      </c>
      <c r="B127" s="113" t="s">
        <v>678</v>
      </c>
      <c r="C127" s="166">
        <v>177.705387</v>
      </c>
      <c r="D127" s="115">
        <v>168.422431</v>
      </c>
      <c r="E127" s="115">
        <v>9.282956</v>
      </c>
      <c r="F127" s="115"/>
      <c r="G127" s="115"/>
      <c r="H127" s="163" t="s">
        <v>530</v>
      </c>
    </row>
    <row r="128" ht="20.6" customHeight="1" spans="1:8">
      <c r="A128" s="112">
        <v>603001</v>
      </c>
      <c r="B128" s="113" t="s">
        <v>679</v>
      </c>
      <c r="C128" s="166">
        <v>803.25153</v>
      </c>
      <c r="D128" s="115">
        <v>329.731778</v>
      </c>
      <c r="E128" s="115">
        <v>43.519752</v>
      </c>
      <c r="F128" s="115"/>
      <c r="G128" s="115">
        <v>430</v>
      </c>
      <c r="H128" s="163" t="s">
        <v>530</v>
      </c>
    </row>
    <row r="129" ht="20.6" customHeight="1" spans="1:8">
      <c r="A129" s="112">
        <v>604001</v>
      </c>
      <c r="B129" s="113" t="s">
        <v>680</v>
      </c>
      <c r="C129" s="166">
        <v>2944.140271</v>
      </c>
      <c r="D129" s="115">
        <v>1764.46985</v>
      </c>
      <c r="E129" s="115">
        <v>196.670421</v>
      </c>
      <c r="F129" s="115">
        <v>83</v>
      </c>
      <c r="G129" s="115">
        <v>900</v>
      </c>
      <c r="H129" s="163" t="s">
        <v>530</v>
      </c>
    </row>
    <row r="130" ht="20.6" customHeight="1" spans="1:8">
      <c r="A130" s="112">
        <v>605001</v>
      </c>
      <c r="B130" s="113" t="s">
        <v>681</v>
      </c>
      <c r="C130" s="166">
        <v>3873.51897</v>
      </c>
      <c r="D130" s="115">
        <v>452.236561</v>
      </c>
      <c r="E130" s="115">
        <v>53.843509</v>
      </c>
      <c r="F130" s="115"/>
      <c r="G130" s="115">
        <v>3367.4389</v>
      </c>
      <c r="H130" s="163" t="s">
        <v>530</v>
      </c>
    </row>
    <row r="131" ht="20.6" customHeight="1" spans="1:8">
      <c r="A131" s="112">
        <v>605002</v>
      </c>
      <c r="B131" s="113" t="s">
        <v>682</v>
      </c>
      <c r="C131" s="166">
        <v>1018.389471</v>
      </c>
      <c r="D131" s="115">
        <v>179.845071</v>
      </c>
      <c r="E131" s="115">
        <v>11.8844</v>
      </c>
      <c r="F131" s="115"/>
      <c r="G131" s="115">
        <v>826.66</v>
      </c>
      <c r="H131" s="163" t="s">
        <v>530</v>
      </c>
    </row>
    <row r="132" ht="20.6" customHeight="1" spans="1:8">
      <c r="A132" s="112">
        <v>605003</v>
      </c>
      <c r="B132" s="113" t="s">
        <v>683</v>
      </c>
      <c r="C132" s="166">
        <v>258.974006</v>
      </c>
      <c r="D132" s="115">
        <v>170.357411</v>
      </c>
      <c r="E132" s="115">
        <v>8.616595</v>
      </c>
      <c r="F132" s="115"/>
      <c r="G132" s="115">
        <v>80</v>
      </c>
      <c r="H132" s="163" t="s">
        <v>530</v>
      </c>
    </row>
    <row r="133" ht="20.6" customHeight="1" spans="1:8">
      <c r="A133" s="112">
        <v>605004</v>
      </c>
      <c r="B133" s="113" t="s">
        <v>684</v>
      </c>
      <c r="C133" s="166">
        <v>562.01638</v>
      </c>
      <c r="D133" s="115">
        <v>491.095546</v>
      </c>
      <c r="E133" s="115">
        <v>24.920834</v>
      </c>
      <c r="F133" s="115"/>
      <c r="G133" s="115">
        <v>46</v>
      </c>
      <c r="H133" s="163" t="s">
        <v>530</v>
      </c>
    </row>
    <row r="134" ht="20.6" customHeight="1" spans="1:8">
      <c r="A134" s="112">
        <v>605005</v>
      </c>
      <c r="B134" s="113" t="s">
        <v>685</v>
      </c>
      <c r="C134" s="166">
        <v>272.900909</v>
      </c>
      <c r="D134" s="115">
        <v>174.721606</v>
      </c>
      <c r="E134" s="115">
        <v>11.679303</v>
      </c>
      <c r="F134" s="115"/>
      <c r="G134" s="115">
        <v>86.5</v>
      </c>
      <c r="H134" s="163" t="s">
        <v>530</v>
      </c>
    </row>
    <row r="135" ht="20.6" customHeight="1" spans="1:8">
      <c r="A135" s="112">
        <v>605006</v>
      </c>
      <c r="B135" s="113" t="s">
        <v>686</v>
      </c>
      <c r="C135" s="166">
        <v>164.683791</v>
      </c>
      <c r="D135" s="115">
        <v>104.264485</v>
      </c>
      <c r="E135" s="115">
        <v>5.419306</v>
      </c>
      <c r="F135" s="115"/>
      <c r="G135" s="115">
        <v>55</v>
      </c>
      <c r="H135" s="163" t="s">
        <v>530</v>
      </c>
    </row>
    <row r="136" ht="20.6" customHeight="1" spans="1:8">
      <c r="A136" s="112">
        <v>605007</v>
      </c>
      <c r="B136" s="113" t="s">
        <v>687</v>
      </c>
      <c r="C136" s="166">
        <v>880.529067</v>
      </c>
      <c r="D136" s="115">
        <v>761.856588</v>
      </c>
      <c r="E136" s="115">
        <v>49.172479</v>
      </c>
      <c r="F136" s="115"/>
      <c r="G136" s="115">
        <v>69.5</v>
      </c>
      <c r="H136" s="163" t="s">
        <v>530</v>
      </c>
    </row>
    <row r="137" ht="20.6" customHeight="1" spans="1:8">
      <c r="A137" s="112">
        <v>605008</v>
      </c>
      <c r="B137" s="113" t="s">
        <v>688</v>
      </c>
      <c r="C137" s="166">
        <v>884.144174</v>
      </c>
      <c r="D137" s="115">
        <v>531.070043</v>
      </c>
      <c r="E137" s="115">
        <v>353.074131</v>
      </c>
      <c r="F137" s="115"/>
      <c r="G137" s="115"/>
      <c r="H137" s="163" t="s">
        <v>530</v>
      </c>
    </row>
    <row r="138" ht="20.6" customHeight="1" spans="1:8">
      <c r="A138" s="112">
        <v>605009</v>
      </c>
      <c r="B138" s="113" t="s">
        <v>689</v>
      </c>
      <c r="C138" s="166">
        <v>2144.389997</v>
      </c>
      <c r="D138" s="115">
        <v>1956.115119</v>
      </c>
      <c r="E138" s="115">
        <v>188.274878</v>
      </c>
      <c r="F138" s="115"/>
      <c r="G138" s="115"/>
      <c r="H138" s="163" t="s">
        <v>530</v>
      </c>
    </row>
    <row r="139" ht="20.6" customHeight="1" spans="1:8">
      <c r="A139" s="112">
        <v>605010</v>
      </c>
      <c r="B139" s="113" t="s">
        <v>690</v>
      </c>
      <c r="C139" s="166">
        <v>2710.932439</v>
      </c>
      <c r="D139" s="115">
        <v>2496.857454</v>
      </c>
      <c r="E139" s="115">
        <v>214.074985</v>
      </c>
      <c r="F139" s="115"/>
      <c r="G139" s="115"/>
      <c r="H139" s="163" t="s">
        <v>530</v>
      </c>
    </row>
    <row r="140" ht="20.6" customHeight="1" spans="1:8">
      <c r="A140" s="112">
        <v>605011</v>
      </c>
      <c r="B140" s="113" t="s">
        <v>691</v>
      </c>
      <c r="C140" s="166">
        <v>1638.731176</v>
      </c>
      <c r="D140" s="115">
        <v>1498.263258</v>
      </c>
      <c r="E140" s="115">
        <v>140.467918</v>
      </c>
      <c r="F140" s="115"/>
      <c r="G140" s="115"/>
      <c r="H140" s="163" t="s">
        <v>530</v>
      </c>
    </row>
    <row r="141" ht="20.6" customHeight="1" spans="1:8">
      <c r="A141" s="112">
        <v>605012</v>
      </c>
      <c r="B141" s="113" t="s">
        <v>692</v>
      </c>
      <c r="C141" s="166">
        <v>955.850919</v>
      </c>
      <c r="D141" s="115">
        <v>882.502803</v>
      </c>
      <c r="E141" s="115">
        <v>73.348116</v>
      </c>
      <c r="F141" s="115"/>
      <c r="G141" s="115"/>
      <c r="H141" s="163" t="s">
        <v>530</v>
      </c>
    </row>
    <row r="142" ht="20.6" customHeight="1" spans="1:8">
      <c r="A142" s="112">
        <v>605013</v>
      </c>
      <c r="B142" s="113" t="s">
        <v>1981</v>
      </c>
      <c r="C142" s="166">
        <v>1930.535502</v>
      </c>
      <c r="D142" s="115">
        <v>1755.740783</v>
      </c>
      <c r="E142" s="115">
        <v>174.794719</v>
      </c>
      <c r="F142" s="115"/>
      <c r="G142" s="115"/>
      <c r="H142" s="163" t="s">
        <v>530</v>
      </c>
    </row>
    <row r="143" ht="20.6" customHeight="1" spans="1:8">
      <c r="A143" s="112">
        <v>605014</v>
      </c>
      <c r="B143" s="113" t="s">
        <v>694</v>
      </c>
      <c r="C143" s="166">
        <v>875.851442</v>
      </c>
      <c r="D143" s="115">
        <v>692.273694</v>
      </c>
      <c r="E143" s="115">
        <v>132.777748</v>
      </c>
      <c r="F143" s="115"/>
      <c r="G143" s="115">
        <v>50.8</v>
      </c>
      <c r="H143" s="163" t="s">
        <v>530</v>
      </c>
    </row>
    <row r="144" ht="20.6" customHeight="1" spans="1:8">
      <c r="A144" s="112">
        <v>605015</v>
      </c>
      <c r="B144" s="113" t="s">
        <v>695</v>
      </c>
      <c r="C144" s="166">
        <v>3578.20389</v>
      </c>
      <c r="D144" s="115">
        <v>3213.26006</v>
      </c>
      <c r="E144" s="115">
        <v>364.94383</v>
      </c>
      <c r="F144" s="115"/>
      <c r="G144" s="115"/>
      <c r="H144" s="163" t="s">
        <v>530</v>
      </c>
    </row>
    <row r="145" ht="20.6" customHeight="1" spans="1:8">
      <c r="A145" s="112">
        <v>605016</v>
      </c>
      <c r="B145" s="113" t="s">
        <v>696</v>
      </c>
      <c r="C145" s="166">
        <v>4911.605947</v>
      </c>
      <c r="D145" s="115">
        <v>4471.66271</v>
      </c>
      <c r="E145" s="115">
        <v>439.943237</v>
      </c>
      <c r="F145" s="115"/>
      <c r="G145" s="115"/>
      <c r="H145" s="163" t="s">
        <v>530</v>
      </c>
    </row>
    <row r="146" ht="20.6" customHeight="1" spans="1:8">
      <c r="A146" s="112">
        <v>605017</v>
      </c>
      <c r="B146" s="113" t="s">
        <v>697</v>
      </c>
      <c r="C146" s="166">
        <v>3089.104084</v>
      </c>
      <c r="D146" s="115">
        <v>2839.128559</v>
      </c>
      <c r="E146" s="115">
        <v>249.975525</v>
      </c>
      <c r="F146" s="115"/>
      <c r="G146" s="115"/>
      <c r="H146" s="163" t="s">
        <v>530</v>
      </c>
    </row>
    <row r="147" ht="20.6" customHeight="1" spans="1:8">
      <c r="A147" s="112">
        <v>605018</v>
      </c>
      <c r="B147" s="113" t="s">
        <v>698</v>
      </c>
      <c r="C147" s="166">
        <v>5663.038606</v>
      </c>
      <c r="D147" s="115">
        <v>4992.857956</v>
      </c>
      <c r="E147" s="115">
        <v>670.18065</v>
      </c>
      <c r="F147" s="115"/>
      <c r="G147" s="115"/>
      <c r="H147" s="163" t="s">
        <v>530</v>
      </c>
    </row>
    <row r="148" ht="20.6" customHeight="1" spans="1:8">
      <c r="A148" s="112">
        <v>605019</v>
      </c>
      <c r="B148" s="113" t="s">
        <v>699</v>
      </c>
      <c r="C148" s="166">
        <v>5288.719238</v>
      </c>
      <c r="D148" s="115">
        <v>4607.662569</v>
      </c>
      <c r="E148" s="115">
        <v>681.056669</v>
      </c>
      <c r="F148" s="115"/>
      <c r="G148" s="115"/>
      <c r="H148" s="163" t="s">
        <v>530</v>
      </c>
    </row>
    <row r="149" ht="20.6" customHeight="1" spans="1:8">
      <c r="A149" s="112">
        <v>605020</v>
      </c>
      <c r="B149" s="113" t="s">
        <v>700</v>
      </c>
      <c r="C149" s="166">
        <v>4323.233734</v>
      </c>
      <c r="D149" s="115">
        <v>3754.414173</v>
      </c>
      <c r="E149" s="115">
        <v>568.819561</v>
      </c>
      <c r="F149" s="115"/>
      <c r="G149" s="115"/>
      <c r="H149" s="163" t="s">
        <v>530</v>
      </c>
    </row>
    <row r="150" ht="20.6" customHeight="1" spans="1:8">
      <c r="A150" s="112">
        <v>605021</v>
      </c>
      <c r="B150" s="113" t="s">
        <v>701</v>
      </c>
      <c r="C150" s="166">
        <v>2700.174882</v>
      </c>
      <c r="D150" s="115">
        <v>2301.706018</v>
      </c>
      <c r="E150" s="115">
        <v>398.468864</v>
      </c>
      <c r="F150" s="115"/>
      <c r="G150" s="115"/>
      <c r="H150" s="163" t="s">
        <v>530</v>
      </c>
    </row>
    <row r="151" ht="20.6" customHeight="1" spans="1:8">
      <c r="A151" s="112">
        <v>605022</v>
      </c>
      <c r="B151" s="113" t="s">
        <v>2061</v>
      </c>
      <c r="C151" s="166">
        <v>375.291985</v>
      </c>
      <c r="D151" s="115">
        <v>328.239183</v>
      </c>
      <c r="E151" s="115">
        <v>47.052802</v>
      </c>
      <c r="F151" s="115"/>
      <c r="G151" s="115"/>
      <c r="H151" s="163" t="s">
        <v>530</v>
      </c>
    </row>
    <row r="152" ht="20.6" customHeight="1" spans="1:8">
      <c r="A152" s="112">
        <v>605025</v>
      </c>
      <c r="B152" s="113" t="s">
        <v>2071</v>
      </c>
      <c r="C152" s="166">
        <v>2734.018838</v>
      </c>
      <c r="D152" s="115">
        <v>2421.212987</v>
      </c>
      <c r="E152" s="115">
        <v>312.805851</v>
      </c>
      <c r="F152" s="115"/>
      <c r="G152" s="115"/>
      <c r="H152" s="163" t="s">
        <v>530</v>
      </c>
    </row>
    <row r="153" ht="20.6" customHeight="1" spans="1:8">
      <c r="A153" s="112">
        <v>605026</v>
      </c>
      <c r="B153" s="113" t="s">
        <v>2081</v>
      </c>
      <c r="C153" s="166">
        <v>9591.303609</v>
      </c>
      <c r="D153" s="115">
        <v>8656.85512</v>
      </c>
      <c r="E153" s="115">
        <v>934.448489</v>
      </c>
      <c r="F153" s="115"/>
      <c r="G153" s="115"/>
      <c r="H153" s="163" t="s">
        <v>530</v>
      </c>
    </row>
    <row r="154" ht="20.6" customHeight="1" spans="1:8">
      <c r="A154" s="112">
        <v>605027</v>
      </c>
      <c r="B154" s="113" t="s">
        <v>705</v>
      </c>
      <c r="C154" s="166">
        <v>5458.344538</v>
      </c>
      <c r="D154" s="115">
        <v>4921.135126</v>
      </c>
      <c r="E154" s="115">
        <v>537.209412</v>
      </c>
      <c r="F154" s="115"/>
      <c r="G154" s="115"/>
      <c r="H154" s="163" t="s">
        <v>530</v>
      </c>
    </row>
    <row r="155" ht="20.6" customHeight="1" spans="1:8">
      <c r="A155" s="112">
        <v>605028</v>
      </c>
      <c r="B155" s="113" t="s">
        <v>2101</v>
      </c>
      <c r="C155" s="166">
        <v>4582.010566</v>
      </c>
      <c r="D155" s="115">
        <v>4246.861486</v>
      </c>
      <c r="E155" s="115">
        <v>335.14908</v>
      </c>
      <c r="F155" s="115"/>
      <c r="G155" s="115"/>
      <c r="H155" s="163" t="s">
        <v>530</v>
      </c>
    </row>
    <row r="156" ht="20.6" customHeight="1" spans="1:8">
      <c r="A156" s="112">
        <v>605029</v>
      </c>
      <c r="B156" s="113" t="s">
        <v>707</v>
      </c>
      <c r="C156" s="166">
        <v>4675.489419</v>
      </c>
      <c r="D156" s="115">
        <v>4430.562963</v>
      </c>
      <c r="E156" s="115">
        <v>244.926456</v>
      </c>
      <c r="F156" s="115"/>
      <c r="G156" s="115"/>
      <c r="H156" s="163" t="s">
        <v>530</v>
      </c>
    </row>
    <row r="157" ht="20.6" customHeight="1" spans="1:8">
      <c r="A157" s="112">
        <v>605030</v>
      </c>
      <c r="B157" s="113" t="s">
        <v>2122</v>
      </c>
      <c r="C157" s="166">
        <v>3281.748101</v>
      </c>
      <c r="D157" s="115">
        <v>3051.426921</v>
      </c>
      <c r="E157" s="115">
        <v>230.32118</v>
      </c>
      <c r="F157" s="115"/>
      <c r="G157" s="115"/>
      <c r="H157" s="163" t="s">
        <v>530</v>
      </c>
    </row>
    <row r="158" ht="20.6" customHeight="1" spans="1:8">
      <c r="A158" s="112">
        <v>605031</v>
      </c>
      <c r="B158" s="113" t="s">
        <v>2133</v>
      </c>
      <c r="C158" s="166">
        <v>4463.428233</v>
      </c>
      <c r="D158" s="115">
        <v>4110.647604</v>
      </c>
      <c r="E158" s="115">
        <v>352.780629</v>
      </c>
      <c r="F158" s="115"/>
      <c r="G158" s="115"/>
      <c r="H158" s="163" t="s">
        <v>530</v>
      </c>
    </row>
    <row r="159" ht="20.6" customHeight="1" spans="1:8">
      <c r="A159" s="112">
        <v>605032</v>
      </c>
      <c r="B159" s="113" t="s">
        <v>2143</v>
      </c>
      <c r="C159" s="166">
        <v>6498.099478</v>
      </c>
      <c r="D159" s="115">
        <v>5962.487913</v>
      </c>
      <c r="E159" s="115">
        <v>535.611565</v>
      </c>
      <c r="F159" s="115"/>
      <c r="G159" s="115"/>
      <c r="H159" s="163" t="s">
        <v>530</v>
      </c>
    </row>
    <row r="160" ht="20.6" customHeight="1" spans="1:8">
      <c r="A160" s="112">
        <v>605033</v>
      </c>
      <c r="B160" s="113" t="s">
        <v>711</v>
      </c>
      <c r="C160" s="166">
        <v>3136.987363</v>
      </c>
      <c r="D160" s="115">
        <v>2887.327824</v>
      </c>
      <c r="E160" s="115">
        <v>249.659539</v>
      </c>
      <c r="F160" s="115"/>
      <c r="G160" s="115"/>
      <c r="H160" s="163" t="s">
        <v>530</v>
      </c>
    </row>
    <row r="161" ht="20.6" customHeight="1" spans="1:8">
      <c r="A161" s="112">
        <v>605034</v>
      </c>
      <c r="B161" s="113" t="s">
        <v>2164</v>
      </c>
      <c r="C161" s="166">
        <v>3568.289217</v>
      </c>
      <c r="D161" s="115">
        <v>3292.773183</v>
      </c>
      <c r="E161" s="115">
        <v>275.516034</v>
      </c>
      <c r="F161" s="115"/>
      <c r="G161" s="115"/>
      <c r="H161" s="163" t="s">
        <v>530</v>
      </c>
    </row>
    <row r="162" ht="20.6" customHeight="1" spans="1:8">
      <c r="A162" s="112">
        <v>605035</v>
      </c>
      <c r="B162" s="113" t="s">
        <v>2174</v>
      </c>
      <c r="C162" s="166">
        <v>6538.4702</v>
      </c>
      <c r="D162" s="115">
        <v>6224.879176</v>
      </c>
      <c r="E162" s="115">
        <v>313.591024</v>
      </c>
      <c r="F162" s="115"/>
      <c r="G162" s="115"/>
      <c r="H162" s="163" t="s">
        <v>530</v>
      </c>
    </row>
    <row r="163" ht="20.6" customHeight="1" spans="1:8">
      <c r="A163" s="112">
        <v>605036</v>
      </c>
      <c r="B163" s="113" t="s">
        <v>2184</v>
      </c>
      <c r="C163" s="166">
        <v>4214.44205</v>
      </c>
      <c r="D163" s="115">
        <v>3908.170999</v>
      </c>
      <c r="E163" s="115">
        <v>306.271051</v>
      </c>
      <c r="F163" s="115"/>
      <c r="G163" s="115"/>
      <c r="H163" s="163" t="s">
        <v>530</v>
      </c>
    </row>
    <row r="164" ht="20.6" customHeight="1" spans="1:8">
      <c r="A164" s="112">
        <v>605037</v>
      </c>
      <c r="B164" s="113" t="s">
        <v>2194</v>
      </c>
      <c r="C164" s="166">
        <v>602.234428</v>
      </c>
      <c r="D164" s="115">
        <v>499.624733</v>
      </c>
      <c r="E164" s="115">
        <v>102.609695</v>
      </c>
      <c r="F164" s="115"/>
      <c r="G164" s="115"/>
      <c r="H164" s="163" t="s">
        <v>530</v>
      </c>
    </row>
    <row r="165" ht="20.6" customHeight="1" spans="1:8">
      <c r="A165" s="112">
        <v>605038</v>
      </c>
      <c r="B165" s="113" t="s">
        <v>2205</v>
      </c>
      <c r="C165" s="166">
        <v>1573.172774</v>
      </c>
      <c r="D165" s="115">
        <v>1386.45788</v>
      </c>
      <c r="E165" s="115">
        <v>186.714894</v>
      </c>
      <c r="F165" s="115"/>
      <c r="G165" s="115"/>
      <c r="H165" s="163" t="s">
        <v>530</v>
      </c>
    </row>
    <row r="166" ht="20.6" customHeight="1" spans="1:8">
      <c r="A166" s="112">
        <v>605039</v>
      </c>
      <c r="B166" s="113" t="s">
        <v>2214</v>
      </c>
      <c r="C166" s="166">
        <v>2678.956054</v>
      </c>
      <c r="D166" s="115">
        <v>2432.41079</v>
      </c>
      <c r="E166" s="115">
        <v>246.545264</v>
      </c>
      <c r="F166" s="115"/>
      <c r="G166" s="115"/>
      <c r="H166" s="163" t="s">
        <v>530</v>
      </c>
    </row>
    <row r="167" ht="20.6" customHeight="1" spans="1:8">
      <c r="A167" s="112">
        <v>605041</v>
      </c>
      <c r="B167" s="113" t="s">
        <v>718</v>
      </c>
      <c r="C167" s="166">
        <v>1426.326803</v>
      </c>
      <c r="D167" s="115">
        <v>1308.238664</v>
      </c>
      <c r="E167" s="115">
        <v>118.088139</v>
      </c>
      <c r="F167" s="115"/>
      <c r="G167" s="115"/>
      <c r="H167" s="163" t="s">
        <v>530</v>
      </c>
    </row>
    <row r="168" ht="20.6" customHeight="1" spans="1:8">
      <c r="A168" s="112">
        <v>605042</v>
      </c>
      <c r="B168" s="113" t="s">
        <v>719</v>
      </c>
      <c r="C168" s="166">
        <v>2522.473931</v>
      </c>
      <c r="D168" s="115">
        <v>2194.0272</v>
      </c>
      <c r="E168" s="115">
        <v>328.446731</v>
      </c>
      <c r="F168" s="115"/>
      <c r="G168" s="115"/>
      <c r="H168" s="163" t="s">
        <v>530</v>
      </c>
    </row>
    <row r="169" ht="20.6" customHeight="1" spans="1:8">
      <c r="A169" s="112">
        <v>605043</v>
      </c>
      <c r="B169" s="113" t="s">
        <v>720</v>
      </c>
      <c r="C169" s="166">
        <v>5094.715634</v>
      </c>
      <c r="D169" s="115">
        <v>4530.404749</v>
      </c>
      <c r="E169" s="115">
        <v>564.310885</v>
      </c>
      <c r="F169" s="115"/>
      <c r="G169" s="115"/>
      <c r="H169" s="163" t="s">
        <v>530</v>
      </c>
    </row>
    <row r="170" ht="20.6" customHeight="1" spans="1:8">
      <c r="A170" s="112">
        <v>605044</v>
      </c>
      <c r="B170" s="113" t="s">
        <v>721</v>
      </c>
      <c r="C170" s="166">
        <v>4350.42371</v>
      </c>
      <c r="D170" s="115">
        <v>3912.252365</v>
      </c>
      <c r="E170" s="115">
        <v>438.171345</v>
      </c>
      <c r="F170" s="115"/>
      <c r="G170" s="115"/>
      <c r="H170" s="163" t="s">
        <v>530</v>
      </c>
    </row>
    <row r="171" ht="20.6" customHeight="1" spans="1:8">
      <c r="A171" s="112">
        <v>605045</v>
      </c>
      <c r="B171" s="113" t="s">
        <v>722</v>
      </c>
      <c r="C171" s="166">
        <v>1969.662933</v>
      </c>
      <c r="D171" s="115">
        <v>1655.888146</v>
      </c>
      <c r="E171" s="115">
        <v>313.774787</v>
      </c>
      <c r="F171" s="115"/>
      <c r="G171" s="115"/>
      <c r="H171" s="163" t="s">
        <v>530</v>
      </c>
    </row>
    <row r="172" ht="20.6" customHeight="1" spans="1:8">
      <c r="A172" s="112">
        <v>605046</v>
      </c>
      <c r="B172" s="113" t="s">
        <v>723</v>
      </c>
      <c r="C172" s="166">
        <v>2689.067925</v>
      </c>
      <c r="D172" s="115">
        <v>2375.218889</v>
      </c>
      <c r="E172" s="115">
        <v>313.849036</v>
      </c>
      <c r="F172" s="115"/>
      <c r="G172" s="115"/>
      <c r="H172" s="163" t="s">
        <v>530</v>
      </c>
    </row>
    <row r="173" ht="20.6" customHeight="1" spans="1:8">
      <c r="A173" s="112">
        <v>605047</v>
      </c>
      <c r="B173" s="113" t="s">
        <v>724</v>
      </c>
      <c r="C173" s="166">
        <v>2100.11584</v>
      </c>
      <c r="D173" s="115">
        <v>1801.666352</v>
      </c>
      <c r="E173" s="115">
        <v>298.449488</v>
      </c>
      <c r="F173" s="115"/>
      <c r="G173" s="115"/>
      <c r="H173" s="163" t="s">
        <v>530</v>
      </c>
    </row>
    <row r="174" ht="20.6" customHeight="1" spans="1:8">
      <c r="A174" s="112">
        <v>605048</v>
      </c>
      <c r="B174" s="113" t="s">
        <v>725</v>
      </c>
      <c r="C174" s="166">
        <v>1865.744522</v>
      </c>
      <c r="D174" s="115">
        <v>1693.158443</v>
      </c>
      <c r="E174" s="115">
        <v>172.586079</v>
      </c>
      <c r="F174" s="115"/>
      <c r="G174" s="115"/>
      <c r="H174" s="163" t="s">
        <v>530</v>
      </c>
    </row>
    <row r="175" ht="20.6" customHeight="1" spans="1:8">
      <c r="A175" s="112">
        <v>605049</v>
      </c>
      <c r="B175" s="113" t="s">
        <v>726</v>
      </c>
      <c r="C175" s="166">
        <v>2540.127993</v>
      </c>
      <c r="D175" s="115">
        <v>2225.395857</v>
      </c>
      <c r="E175" s="115">
        <v>314.732136</v>
      </c>
      <c r="F175" s="115"/>
      <c r="G175" s="115"/>
      <c r="H175" s="163" t="s">
        <v>530</v>
      </c>
    </row>
    <row r="176" ht="20.6" customHeight="1" spans="1:8">
      <c r="A176" s="112">
        <v>605050</v>
      </c>
      <c r="B176" s="113" t="s">
        <v>727</v>
      </c>
      <c r="C176" s="166">
        <v>2913.808909</v>
      </c>
      <c r="D176" s="115">
        <v>2582.808615</v>
      </c>
      <c r="E176" s="115">
        <v>331.000294</v>
      </c>
      <c r="F176" s="115"/>
      <c r="G176" s="115"/>
      <c r="H176" s="163" t="s">
        <v>530</v>
      </c>
    </row>
    <row r="177" ht="20.6" customHeight="1" spans="1:8">
      <c r="A177" s="112">
        <v>605051</v>
      </c>
      <c r="B177" s="113" t="s">
        <v>728</v>
      </c>
      <c r="C177" s="166">
        <v>1611.058014</v>
      </c>
      <c r="D177" s="115">
        <v>1389.337553</v>
      </c>
      <c r="E177" s="115">
        <v>86.720461</v>
      </c>
      <c r="F177" s="115"/>
      <c r="G177" s="115">
        <v>135</v>
      </c>
      <c r="H177" s="163" t="s">
        <v>530</v>
      </c>
    </row>
    <row r="178" ht="20.6" customHeight="1" spans="1:8">
      <c r="A178" s="112">
        <v>605052</v>
      </c>
      <c r="B178" s="113" t="s">
        <v>729</v>
      </c>
      <c r="C178" s="166">
        <v>591.700915</v>
      </c>
      <c r="D178" s="115">
        <v>499.620322</v>
      </c>
      <c r="E178" s="115">
        <v>36.580593</v>
      </c>
      <c r="F178" s="115"/>
      <c r="G178" s="115">
        <v>55.5</v>
      </c>
      <c r="H178" s="163" t="s">
        <v>530</v>
      </c>
    </row>
    <row r="179" ht="20.6" customHeight="1" spans="1:8">
      <c r="A179" s="112">
        <v>605053</v>
      </c>
      <c r="B179" s="113" t="s">
        <v>730</v>
      </c>
      <c r="C179" s="166">
        <v>1009.272974</v>
      </c>
      <c r="D179" s="115">
        <v>850.25121</v>
      </c>
      <c r="E179" s="115">
        <v>159.021764</v>
      </c>
      <c r="F179" s="115"/>
      <c r="G179" s="115"/>
      <c r="H179" s="163" t="s">
        <v>530</v>
      </c>
    </row>
    <row r="180" ht="20.6" hidden="1" customHeight="1" spans="1:8">
      <c r="A180" s="112" t="s">
        <v>2277</v>
      </c>
      <c r="B180" s="113" t="s">
        <v>731</v>
      </c>
      <c r="C180" s="166">
        <v>629.527531</v>
      </c>
      <c r="D180" s="115">
        <v>578.985196</v>
      </c>
      <c r="E180" s="115">
        <v>50.542335</v>
      </c>
      <c r="F180" s="115"/>
      <c r="G180" s="115"/>
      <c r="H180" s="163"/>
    </row>
    <row r="181" ht="20.6" customHeight="1" spans="1:8">
      <c r="A181" s="112">
        <v>606001</v>
      </c>
      <c r="B181" s="113" t="s">
        <v>732</v>
      </c>
      <c r="C181" s="166">
        <v>666.094323</v>
      </c>
      <c r="D181" s="115">
        <v>469.265897</v>
      </c>
      <c r="E181" s="115">
        <v>51.828426</v>
      </c>
      <c r="F181" s="115"/>
      <c r="G181" s="115">
        <v>145</v>
      </c>
      <c r="H181" s="163" t="s">
        <v>530</v>
      </c>
    </row>
    <row r="182" ht="20.6" customHeight="1" spans="1:8">
      <c r="A182" s="112">
        <v>607001</v>
      </c>
      <c r="B182" s="113" t="s">
        <v>733</v>
      </c>
      <c r="C182" s="166">
        <v>379.862162</v>
      </c>
      <c r="D182" s="115">
        <v>281.323058</v>
      </c>
      <c r="E182" s="115">
        <v>28.539104</v>
      </c>
      <c r="F182" s="115"/>
      <c r="G182" s="115">
        <v>70</v>
      </c>
      <c r="H182" s="163" t="s">
        <v>530</v>
      </c>
    </row>
    <row r="183" ht="20.6" customHeight="1" spans="1:8">
      <c r="A183" s="112">
        <v>608001</v>
      </c>
      <c r="B183" s="113" t="s">
        <v>734</v>
      </c>
      <c r="C183" s="166">
        <v>947.233166</v>
      </c>
      <c r="D183" s="115">
        <v>681.804306</v>
      </c>
      <c r="E183" s="115">
        <v>85.42886</v>
      </c>
      <c r="F183" s="115"/>
      <c r="G183" s="115">
        <v>180</v>
      </c>
      <c r="H183" s="163" t="s">
        <v>530</v>
      </c>
    </row>
    <row r="184" ht="20.6" customHeight="1" spans="1:8">
      <c r="A184" s="112" t="s">
        <v>2305</v>
      </c>
      <c r="B184" s="113" t="s">
        <v>735</v>
      </c>
      <c r="C184" s="166">
        <v>747.09861</v>
      </c>
      <c r="D184" s="115">
        <v>476.14181</v>
      </c>
      <c r="E184" s="115">
        <v>58.4568</v>
      </c>
      <c r="F184" s="115"/>
      <c r="G184" s="115">
        <v>212.5</v>
      </c>
      <c r="H184" s="163" t="s">
        <v>530</v>
      </c>
    </row>
    <row r="185" ht="20.6" customHeight="1" spans="1:8">
      <c r="A185" s="112" t="s">
        <v>2315</v>
      </c>
      <c r="B185" s="113" t="s">
        <v>736</v>
      </c>
      <c r="C185" s="166">
        <v>287.749065</v>
      </c>
      <c r="D185" s="115">
        <v>171.389625</v>
      </c>
      <c r="E185" s="115">
        <v>17.35944</v>
      </c>
      <c r="F185" s="115"/>
      <c r="G185" s="115">
        <v>99</v>
      </c>
      <c r="H185" s="163" t="s">
        <v>530</v>
      </c>
    </row>
    <row r="186" s="155" customFormat="1" ht="20.6" hidden="1" customHeight="1" spans="1:8">
      <c r="A186" s="112" t="s">
        <v>2324</v>
      </c>
      <c r="B186" s="113" t="s">
        <v>737</v>
      </c>
      <c r="C186" s="166">
        <v>264.486179</v>
      </c>
      <c r="D186" s="115">
        <v>195.311595</v>
      </c>
      <c r="E186" s="115">
        <v>19.174584</v>
      </c>
      <c r="F186" s="115"/>
      <c r="G186" s="115">
        <v>50</v>
      </c>
      <c r="H186" s="163"/>
    </row>
    <row r="187" ht="20.6" hidden="1" customHeight="1" spans="1:8">
      <c r="A187" s="112" t="s">
        <v>2325</v>
      </c>
      <c r="B187" s="113" t="s">
        <v>738</v>
      </c>
      <c r="C187" s="166">
        <v>102.933671</v>
      </c>
      <c r="D187" s="115">
        <v>71.267449</v>
      </c>
      <c r="E187" s="115">
        <v>14.666222</v>
      </c>
      <c r="F187" s="115"/>
      <c r="G187" s="115">
        <v>17</v>
      </c>
      <c r="H187" s="163"/>
    </row>
    <row r="188" ht="20.6" customHeight="1" spans="1:8">
      <c r="A188" s="165"/>
      <c r="B188" s="101" t="s">
        <v>739</v>
      </c>
      <c r="C188" s="102">
        <v>7195</v>
      </c>
      <c r="D188" s="102">
        <v>0</v>
      </c>
      <c r="E188" s="102">
        <v>0</v>
      </c>
      <c r="F188" s="102">
        <v>2640</v>
      </c>
      <c r="G188" s="102">
        <v>4555</v>
      </c>
      <c r="H188" s="163" t="s">
        <v>530</v>
      </c>
    </row>
    <row r="189" ht="20.6" customHeight="1" spans="1:8">
      <c r="A189" s="112" t="s">
        <v>3393</v>
      </c>
      <c r="B189" s="109" t="s">
        <v>740</v>
      </c>
      <c r="C189" s="166">
        <v>195</v>
      </c>
      <c r="D189" s="115"/>
      <c r="E189" s="115"/>
      <c r="F189" s="115"/>
      <c r="G189" s="115">
        <v>195</v>
      </c>
      <c r="H189" s="163" t="s">
        <v>530</v>
      </c>
    </row>
    <row r="190" s="155" customFormat="1" ht="20.6" customHeight="1" spans="1:8">
      <c r="A190" s="112" t="s">
        <v>3395</v>
      </c>
      <c r="B190" s="113" t="s">
        <v>741</v>
      </c>
      <c r="C190" s="166">
        <v>7000</v>
      </c>
      <c r="D190" s="115"/>
      <c r="E190" s="115"/>
      <c r="F190" s="115">
        <v>2640</v>
      </c>
      <c r="G190" s="115">
        <v>4360</v>
      </c>
      <c r="H190" s="163" t="s">
        <v>530</v>
      </c>
    </row>
    <row r="191" ht="20.25" customHeight="1" spans="1:8">
      <c r="A191" s="165"/>
      <c r="B191" s="101" t="s">
        <v>742</v>
      </c>
      <c r="C191" s="102">
        <v>154308.77027</v>
      </c>
      <c r="D191" s="102">
        <v>23818.984347</v>
      </c>
      <c r="E191" s="102">
        <v>2365.620323</v>
      </c>
      <c r="F191" s="102">
        <v>280</v>
      </c>
      <c r="G191" s="102">
        <v>127844.1656</v>
      </c>
      <c r="H191" s="163" t="s">
        <v>530</v>
      </c>
    </row>
    <row r="192" ht="16.5" hidden="1" spans="1:8">
      <c r="A192" s="112" t="s">
        <v>2326</v>
      </c>
      <c r="B192" s="113" t="s">
        <v>3790</v>
      </c>
      <c r="C192" s="169">
        <v>1238.614291</v>
      </c>
      <c r="D192" s="170">
        <v>584.765051</v>
      </c>
      <c r="E192" s="170">
        <v>55.53324</v>
      </c>
      <c r="F192" s="170"/>
      <c r="G192" s="170">
        <v>598.316</v>
      </c>
      <c r="H192" s="116"/>
    </row>
    <row r="193" ht="16.5" hidden="1" spans="1:8">
      <c r="A193" s="112" t="s">
        <v>2335</v>
      </c>
      <c r="B193" s="113" t="s">
        <v>745</v>
      </c>
      <c r="C193" s="169">
        <v>252.942425</v>
      </c>
      <c r="D193" s="170">
        <v>218.795957</v>
      </c>
      <c r="E193" s="170">
        <v>12.446468</v>
      </c>
      <c r="F193" s="170"/>
      <c r="G193" s="170">
        <v>21.7</v>
      </c>
      <c r="H193" s="116"/>
    </row>
    <row r="194" ht="16.5" hidden="1" spans="1:8">
      <c r="A194" s="112" t="s">
        <v>2343</v>
      </c>
      <c r="B194" s="113" t="s">
        <v>746</v>
      </c>
      <c r="C194" s="169">
        <v>278.354309</v>
      </c>
      <c r="D194" s="170">
        <v>262.974363</v>
      </c>
      <c r="E194" s="170">
        <v>15.379946</v>
      </c>
      <c r="F194" s="170"/>
      <c r="G194" s="170"/>
      <c r="H194" s="116"/>
    </row>
    <row r="195" ht="16.5" hidden="1" spans="1:8">
      <c r="A195" s="112" t="s">
        <v>2350</v>
      </c>
      <c r="B195" s="113" t="s">
        <v>747</v>
      </c>
      <c r="C195" s="169">
        <v>146.622827</v>
      </c>
      <c r="D195" s="170">
        <v>138.160241</v>
      </c>
      <c r="E195" s="170">
        <v>8.462586</v>
      </c>
      <c r="F195" s="170"/>
      <c r="G195" s="170"/>
      <c r="H195" s="116"/>
    </row>
    <row r="196" ht="16.5" hidden="1" spans="1:8">
      <c r="A196" s="112" t="s">
        <v>2356</v>
      </c>
      <c r="B196" s="113" t="s">
        <v>748</v>
      </c>
      <c r="C196" s="169">
        <v>105.78383</v>
      </c>
      <c r="D196" s="170">
        <v>99.683716</v>
      </c>
      <c r="E196" s="170">
        <v>6.100114</v>
      </c>
      <c r="F196" s="170"/>
      <c r="G196" s="170"/>
      <c r="H196" s="116"/>
    </row>
    <row r="197" ht="16.5" hidden="1" spans="1:8">
      <c r="A197" s="112" t="s">
        <v>2363</v>
      </c>
      <c r="B197" s="113" t="s">
        <v>3791</v>
      </c>
      <c r="C197" s="169">
        <v>18917.057004</v>
      </c>
      <c r="D197" s="170">
        <v>1453.96457</v>
      </c>
      <c r="E197" s="170">
        <v>177.762434</v>
      </c>
      <c r="F197" s="170"/>
      <c r="G197" s="170">
        <v>17285.33</v>
      </c>
      <c r="H197" s="116"/>
    </row>
    <row r="198" ht="16.5" hidden="1" spans="1:8">
      <c r="A198" s="112" t="s">
        <v>2374</v>
      </c>
      <c r="B198" s="113" t="s">
        <v>751</v>
      </c>
      <c r="C198" s="169">
        <v>266.254116</v>
      </c>
      <c r="D198" s="170">
        <v>230.291804</v>
      </c>
      <c r="E198" s="170">
        <v>12.962312</v>
      </c>
      <c r="F198" s="170"/>
      <c r="G198" s="170">
        <v>23</v>
      </c>
      <c r="H198" s="116"/>
    </row>
    <row r="199" ht="16.5" hidden="1" spans="1:8">
      <c r="A199" s="112" t="s">
        <v>2384</v>
      </c>
      <c r="B199" s="113" t="s">
        <v>3792</v>
      </c>
      <c r="C199" s="169">
        <v>102.767397</v>
      </c>
      <c r="D199" s="170">
        <v>96.592433</v>
      </c>
      <c r="E199" s="170">
        <v>6.174964</v>
      </c>
      <c r="F199" s="170"/>
      <c r="G199" s="170"/>
      <c r="H199" s="116"/>
    </row>
    <row r="200" ht="16.5" hidden="1" spans="1:8">
      <c r="A200" s="112" t="s">
        <v>2393</v>
      </c>
      <c r="B200" s="113" t="s">
        <v>3793</v>
      </c>
      <c r="C200" s="169">
        <v>115.324498</v>
      </c>
      <c r="D200" s="170">
        <v>108.24553</v>
      </c>
      <c r="E200" s="170">
        <v>7.078968</v>
      </c>
      <c r="F200" s="170"/>
      <c r="G200" s="170"/>
      <c r="H200" s="116"/>
    </row>
    <row r="201" ht="16.5" hidden="1" spans="1:8">
      <c r="A201" s="112" t="s">
        <v>2400</v>
      </c>
      <c r="B201" s="113" t="s">
        <v>754</v>
      </c>
      <c r="C201" s="169">
        <v>108.669989</v>
      </c>
      <c r="D201" s="170">
        <v>101.685005</v>
      </c>
      <c r="E201" s="170">
        <v>6.984984</v>
      </c>
      <c r="F201" s="170"/>
      <c r="G201" s="170"/>
      <c r="H201" s="116"/>
    </row>
    <row r="202" ht="16.5" hidden="1" spans="1:8">
      <c r="A202" s="112" t="s">
        <v>2407</v>
      </c>
      <c r="B202" s="113" t="s">
        <v>755</v>
      </c>
      <c r="C202" s="169">
        <v>105.033079</v>
      </c>
      <c r="D202" s="170">
        <v>98.101763</v>
      </c>
      <c r="E202" s="170">
        <v>6.931316</v>
      </c>
      <c r="F202" s="170"/>
      <c r="G202" s="170"/>
      <c r="H202" s="116"/>
    </row>
    <row r="203" ht="16.5" hidden="1" spans="1:8">
      <c r="A203" s="112" t="s">
        <v>2408</v>
      </c>
      <c r="B203" s="113" t="s">
        <v>3794</v>
      </c>
      <c r="C203" s="169">
        <v>10569.102976</v>
      </c>
      <c r="D203" s="170">
        <v>985.273816</v>
      </c>
      <c r="E203" s="170">
        <v>130.69916</v>
      </c>
      <c r="F203" s="170"/>
      <c r="G203" s="170">
        <v>9453.13</v>
      </c>
      <c r="H203" s="116"/>
    </row>
    <row r="204" ht="16.5" hidden="1" spans="1:8">
      <c r="A204" s="112" t="s">
        <v>2419</v>
      </c>
      <c r="B204" s="113" t="s">
        <v>3795</v>
      </c>
      <c r="C204" s="169">
        <v>253.259903</v>
      </c>
      <c r="D204" s="170">
        <v>212.400523</v>
      </c>
      <c r="E204" s="170">
        <v>12.45938</v>
      </c>
      <c r="F204" s="170"/>
      <c r="G204" s="170">
        <v>28.4</v>
      </c>
      <c r="H204" s="116"/>
    </row>
    <row r="205" ht="16.5" hidden="1" spans="1:8">
      <c r="A205" s="112" t="s">
        <v>2427</v>
      </c>
      <c r="B205" s="113" t="s">
        <v>759</v>
      </c>
      <c r="C205" s="169">
        <v>65.102704</v>
      </c>
      <c r="D205" s="170">
        <v>61.627244</v>
      </c>
      <c r="E205" s="170">
        <v>3.47546</v>
      </c>
      <c r="F205" s="170"/>
      <c r="G205" s="170"/>
      <c r="H205" s="116"/>
    </row>
    <row r="206" ht="16.5" hidden="1" spans="1:8">
      <c r="A206" s="112" t="s">
        <v>2435</v>
      </c>
      <c r="B206" s="113" t="s">
        <v>760</v>
      </c>
      <c r="C206" s="169">
        <v>128.876913</v>
      </c>
      <c r="D206" s="170">
        <v>121.374469</v>
      </c>
      <c r="E206" s="170">
        <v>7.502444</v>
      </c>
      <c r="F206" s="170"/>
      <c r="G206" s="170"/>
      <c r="H206" s="116"/>
    </row>
    <row r="207" ht="16.5" hidden="1" spans="1:8">
      <c r="A207" s="112" t="s">
        <v>2436</v>
      </c>
      <c r="B207" s="113" t="s">
        <v>761</v>
      </c>
      <c r="C207" s="169">
        <v>109.179062</v>
      </c>
      <c r="D207" s="170">
        <v>102.837596</v>
      </c>
      <c r="E207" s="170">
        <v>6.341466</v>
      </c>
      <c r="F207" s="170"/>
      <c r="G207" s="170"/>
      <c r="H207" s="116"/>
    </row>
    <row r="208" ht="16.5" hidden="1" spans="1:8">
      <c r="A208" s="112" t="s">
        <v>2437</v>
      </c>
      <c r="B208" s="113" t="s">
        <v>3796</v>
      </c>
      <c r="C208" s="169">
        <v>3965.428022</v>
      </c>
      <c r="D208" s="170">
        <v>705.735073</v>
      </c>
      <c r="E208" s="170">
        <v>92.852949</v>
      </c>
      <c r="F208" s="170"/>
      <c r="G208" s="170">
        <v>3166.84</v>
      </c>
      <c r="H208" s="116"/>
    </row>
    <row r="209" ht="16.5" hidden="1" spans="1:8">
      <c r="A209" s="112" t="s">
        <v>2448</v>
      </c>
      <c r="B209" s="113" t="s">
        <v>3797</v>
      </c>
      <c r="C209" s="169">
        <v>266.672981</v>
      </c>
      <c r="D209" s="170">
        <v>230.204997</v>
      </c>
      <c r="E209" s="170">
        <v>13.367984</v>
      </c>
      <c r="F209" s="170"/>
      <c r="G209" s="170">
        <v>23.1</v>
      </c>
      <c r="H209" s="116"/>
    </row>
    <row r="210" ht="16.5" hidden="1" spans="1:8">
      <c r="A210" s="112" t="s">
        <v>2457</v>
      </c>
      <c r="B210" s="113" t="s">
        <v>765</v>
      </c>
      <c r="C210" s="169">
        <v>104.481634</v>
      </c>
      <c r="D210" s="170">
        <v>98.206426</v>
      </c>
      <c r="E210" s="170">
        <v>6.275208</v>
      </c>
      <c r="F210" s="170"/>
      <c r="G210" s="170"/>
      <c r="H210" s="116"/>
    </row>
    <row r="211" ht="16.5" hidden="1" spans="1:8">
      <c r="A211" s="112" t="s">
        <v>2458</v>
      </c>
      <c r="B211" s="113" t="s">
        <v>766</v>
      </c>
      <c r="C211" s="169">
        <v>110.42039</v>
      </c>
      <c r="D211" s="170">
        <v>104.061638</v>
      </c>
      <c r="E211" s="170">
        <v>6.358752</v>
      </c>
      <c r="F211" s="170"/>
      <c r="G211" s="170"/>
      <c r="H211" s="116"/>
    </row>
    <row r="212" ht="16.5" hidden="1" spans="1:8">
      <c r="A212" s="112" t="s">
        <v>2459</v>
      </c>
      <c r="B212" s="113" t="s">
        <v>3798</v>
      </c>
      <c r="C212" s="169">
        <v>25943.523024</v>
      </c>
      <c r="D212" s="171">
        <v>1151.513892</v>
      </c>
      <c r="E212" s="171">
        <v>148.649132</v>
      </c>
      <c r="F212" s="171"/>
      <c r="G212" s="171">
        <v>24643.36</v>
      </c>
      <c r="H212" s="116"/>
    </row>
    <row r="213" ht="16.5" hidden="1" spans="1:8">
      <c r="A213" s="112" t="s">
        <v>2470</v>
      </c>
      <c r="B213" s="113" t="s">
        <v>769</v>
      </c>
      <c r="C213" s="169">
        <v>234.51598</v>
      </c>
      <c r="D213" s="171">
        <v>201.20614</v>
      </c>
      <c r="E213" s="171">
        <v>12.00984</v>
      </c>
      <c r="F213" s="171"/>
      <c r="G213" s="171">
        <v>21.3</v>
      </c>
      <c r="H213" s="116"/>
    </row>
    <row r="214" ht="16.5" hidden="1" spans="1:8">
      <c r="A214" s="112" t="s">
        <v>2480</v>
      </c>
      <c r="B214" s="113" t="s">
        <v>770</v>
      </c>
      <c r="C214" s="169">
        <v>121.98659</v>
      </c>
      <c r="D214" s="171">
        <v>113.323102</v>
      </c>
      <c r="E214" s="171">
        <v>8.663488</v>
      </c>
      <c r="F214" s="171"/>
      <c r="G214" s="171"/>
      <c r="H214" s="116"/>
    </row>
    <row r="215" ht="16.5" hidden="1" spans="1:8">
      <c r="A215" s="112" t="s">
        <v>2489</v>
      </c>
      <c r="B215" s="113" t="s">
        <v>3799</v>
      </c>
      <c r="C215" s="169">
        <v>117.791698</v>
      </c>
      <c r="D215" s="171">
        <v>110.67817</v>
      </c>
      <c r="E215" s="171">
        <v>7.113528</v>
      </c>
      <c r="F215" s="171"/>
      <c r="G215" s="171"/>
      <c r="H215" s="116"/>
    </row>
    <row r="216" ht="16.5" hidden="1" spans="1:8">
      <c r="A216" s="112" t="s">
        <v>2496</v>
      </c>
      <c r="B216" s="113" t="s">
        <v>3800</v>
      </c>
      <c r="C216" s="169">
        <v>130.888536</v>
      </c>
      <c r="D216" s="171">
        <v>123.546056</v>
      </c>
      <c r="E216" s="171">
        <v>7.34248</v>
      </c>
      <c r="F216" s="171"/>
      <c r="G216" s="171"/>
      <c r="H216" s="116"/>
    </row>
    <row r="217" ht="16.5" hidden="1" spans="1:8">
      <c r="A217" s="112" t="s">
        <v>2506</v>
      </c>
      <c r="B217" s="113" t="s">
        <v>773</v>
      </c>
      <c r="C217" s="169">
        <v>99.140676</v>
      </c>
      <c r="D217" s="171">
        <v>92.943376</v>
      </c>
      <c r="E217" s="171">
        <v>6.1973</v>
      </c>
      <c r="F217" s="171"/>
      <c r="G217" s="171"/>
      <c r="H217" s="116"/>
    </row>
    <row r="218" ht="16.5" hidden="1" spans="1:8">
      <c r="A218" s="112" t="s">
        <v>2507</v>
      </c>
      <c r="B218" s="113" t="s">
        <v>3801</v>
      </c>
      <c r="C218" s="169">
        <v>2100.781667</v>
      </c>
      <c r="D218" s="170">
        <v>668.327995</v>
      </c>
      <c r="E218" s="170">
        <v>91.213672</v>
      </c>
      <c r="F218" s="170"/>
      <c r="G218" s="170">
        <v>1341.24</v>
      </c>
      <c r="H218" s="116"/>
    </row>
    <row r="219" ht="16.5" hidden="1" spans="1:8">
      <c r="A219" s="112" t="s">
        <v>2518</v>
      </c>
      <c r="B219" s="113" t="s">
        <v>3802</v>
      </c>
      <c r="C219" s="169">
        <v>220.914349</v>
      </c>
      <c r="D219" s="170">
        <v>182.444373</v>
      </c>
      <c r="E219" s="170">
        <v>10.869976</v>
      </c>
      <c r="F219" s="170"/>
      <c r="G219" s="170">
        <v>27.6</v>
      </c>
      <c r="H219" s="116"/>
    </row>
    <row r="220" ht="16.5" hidden="1" spans="1:8">
      <c r="A220" s="112" t="s">
        <v>2526</v>
      </c>
      <c r="B220" s="113" t="s">
        <v>777</v>
      </c>
      <c r="C220" s="169">
        <v>109.181531</v>
      </c>
      <c r="D220" s="170">
        <v>102.839477</v>
      </c>
      <c r="E220" s="170">
        <v>6.342054</v>
      </c>
      <c r="F220" s="170"/>
      <c r="G220" s="170"/>
      <c r="H220" s="116"/>
    </row>
    <row r="221" ht="16.5" hidden="1" spans="1:8">
      <c r="A221" s="112" t="s">
        <v>2527</v>
      </c>
      <c r="B221" s="113" t="s">
        <v>778</v>
      </c>
      <c r="C221" s="169">
        <v>87.99996</v>
      </c>
      <c r="D221" s="170">
        <v>82.70956</v>
      </c>
      <c r="E221" s="170">
        <v>5.2904</v>
      </c>
      <c r="F221" s="170"/>
      <c r="G221" s="170"/>
      <c r="H221" s="116"/>
    </row>
    <row r="222" ht="16.5" hidden="1" spans="1:8">
      <c r="A222" s="112" t="s">
        <v>2528</v>
      </c>
      <c r="B222" s="113" t="s">
        <v>3803</v>
      </c>
      <c r="C222" s="169">
        <v>13548.00427</v>
      </c>
      <c r="D222" s="170">
        <v>1114.323847</v>
      </c>
      <c r="E222" s="170">
        <v>147.000423</v>
      </c>
      <c r="F222" s="170"/>
      <c r="G222" s="170">
        <v>12286.68</v>
      </c>
      <c r="H222" s="116"/>
    </row>
    <row r="223" ht="16.5" hidden="1" spans="1:8">
      <c r="A223" s="112" t="s">
        <v>2537</v>
      </c>
      <c r="B223" s="113" t="s">
        <v>781</v>
      </c>
      <c r="C223" s="169">
        <v>204.558778</v>
      </c>
      <c r="D223" s="170">
        <v>171.274146</v>
      </c>
      <c r="E223" s="170">
        <v>10.684632</v>
      </c>
      <c r="F223" s="170"/>
      <c r="G223" s="170">
        <v>22.6</v>
      </c>
      <c r="H223" s="116"/>
    </row>
    <row r="224" ht="16.5" hidden="1" spans="1:8">
      <c r="A224" s="112" t="s">
        <v>2545</v>
      </c>
      <c r="B224" s="113" t="s">
        <v>782</v>
      </c>
      <c r="C224" s="169">
        <v>86.872774</v>
      </c>
      <c r="D224" s="170">
        <v>81.645742</v>
      </c>
      <c r="E224" s="170">
        <v>5.227032</v>
      </c>
      <c r="F224" s="170"/>
      <c r="G224" s="170"/>
      <c r="H224" s="116"/>
    </row>
    <row r="225" ht="16.5" hidden="1" spans="1:8">
      <c r="A225" s="112" t="s">
        <v>2551</v>
      </c>
      <c r="B225" s="113" t="s">
        <v>3804</v>
      </c>
      <c r="C225" s="169">
        <v>112.936794</v>
      </c>
      <c r="D225" s="170">
        <v>105.467948</v>
      </c>
      <c r="E225" s="170">
        <v>6.378846</v>
      </c>
      <c r="F225" s="170"/>
      <c r="G225" s="170">
        <v>1.09</v>
      </c>
      <c r="H225" s="116"/>
    </row>
    <row r="226" ht="16.5" hidden="1" spans="1:8">
      <c r="A226" s="112" t="s">
        <v>2557</v>
      </c>
      <c r="B226" s="113" t="s">
        <v>3805</v>
      </c>
      <c r="C226" s="169">
        <v>194.314941</v>
      </c>
      <c r="D226" s="170">
        <v>184.267127</v>
      </c>
      <c r="E226" s="170">
        <v>10.047814</v>
      </c>
      <c r="F226" s="170"/>
      <c r="G226" s="170"/>
      <c r="H226" s="116"/>
    </row>
    <row r="227" ht="16.5" hidden="1" spans="1:8">
      <c r="A227" s="112" t="s">
        <v>2565</v>
      </c>
      <c r="B227" s="113" t="s">
        <v>785</v>
      </c>
      <c r="C227" s="169">
        <v>105.842234</v>
      </c>
      <c r="D227" s="170">
        <v>99.547266</v>
      </c>
      <c r="E227" s="170">
        <v>6.294968</v>
      </c>
      <c r="F227" s="170"/>
      <c r="G227" s="170"/>
      <c r="H227" s="116"/>
    </row>
    <row r="228" ht="16.5" hidden="1" spans="1:8">
      <c r="A228" s="112" t="s">
        <v>2566</v>
      </c>
      <c r="B228" s="113" t="s">
        <v>3806</v>
      </c>
      <c r="C228" s="169">
        <v>2590.554996</v>
      </c>
      <c r="D228" s="170">
        <v>1236.753</v>
      </c>
      <c r="E228" s="170">
        <v>152.791996</v>
      </c>
      <c r="F228" s="170"/>
      <c r="G228" s="170">
        <v>1201.01</v>
      </c>
      <c r="H228" s="116"/>
    </row>
    <row r="229" ht="16.5" hidden="1" spans="1:8">
      <c r="A229" s="112" t="s">
        <v>2577</v>
      </c>
      <c r="B229" s="113" t="s">
        <v>3807</v>
      </c>
      <c r="C229" s="169">
        <v>277.661732</v>
      </c>
      <c r="D229" s="170">
        <v>201.29942</v>
      </c>
      <c r="E229" s="170">
        <v>11.462312</v>
      </c>
      <c r="F229" s="170"/>
      <c r="G229" s="170">
        <v>64.9</v>
      </c>
      <c r="H229" s="116"/>
    </row>
    <row r="230" ht="16.5" hidden="1" spans="1:8">
      <c r="A230" s="112" t="s">
        <v>2586</v>
      </c>
      <c r="B230" s="113" t="s">
        <v>789</v>
      </c>
      <c r="C230" s="169">
        <v>99.40004</v>
      </c>
      <c r="D230" s="170">
        <v>94.573664</v>
      </c>
      <c r="E230" s="170">
        <v>4.826376</v>
      </c>
      <c r="F230" s="170"/>
      <c r="G230" s="170"/>
      <c r="H230" s="116"/>
    </row>
    <row r="231" ht="16.5" hidden="1" spans="1:8">
      <c r="A231" s="112" t="s">
        <v>2594</v>
      </c>
      <c r="B231" s="113" t="s">
        <v>790</v>
      </c>
      <c r="C231" s="169">
        <v>104.628406</v>
      </c>
      <c r="D231" s="170">
        <v>99.579526</v>
      </c>
      <c r="E231" s="170">
        <v>5.04888</v>
      </c>
      <c r="F231" s="170"/>
      <c r="G231" s="170"/>
      <c r="H231" s="116"/>
    </row>
    <row r="232" ht="16.5" hidden="1" spans="1:8">
      <c r="A232" s="112" t="s">
        <v>2601</v>
      </c>
      <c r="B232" s="113" t="s">
        <v>791</v>
      </c>
      <c r="C232" s="169">
        <v>105.140875</v>
      </c>
      <c r="D232" s="170">
        <v>98.855539</v>
      </c>
      <c r="E232" s="170">
        <v>6.285336</v>
      </c>
      <c r="F232" s="170"/>
      <c r="G232" s="170"/>
      <c r="H232" s="116"/>
    </row>
    <row r="233" ht="16.5" hidden="1" spans="1:8">
      <c r="A233" s="112" t="s">
        <v>2602</v>
      </c>
      <c r="B233" s="113" t="s">
        <v>792</v>
      </c>
      <c r="C233" s="169">
        <v>116.665114</v>
      </c>
      <c r="D233" s="170">
        <v>110.218426</v>
      </c>
      <c r="E233" s="170">
        <v>6.446688</v>
      </c>
      <c r="F233" s="170"/>
      <c r="G233" s="170"/>
      <c r="H233" s="116"/>
    </row>
    <row r="234" ht="16.5" hidden="1" spans="1:8">
      <c r="A234" s="112" t="s">
        <v>2603</v>
      </c>
      <c r="B234" s="113" t="s">
        <v>3808</v>
      </c>
      <c r="C234" s="169">
        <v>2137.807867</v>
      </c>
      <c r="D234" s="170">
        <v>726.770437</v>
      </c>
      <c r="E234" s="170">
        <v>96.96903</v>
      </c>
      <c r="F234" s="170"/>
      <c r="G234" s="170">
        <v>1314.0684</v>
      </c>
      <c r="H234" s="116"/>
    </row>
    <row r="235" ht="16.5" hidden="1" spans="1:8">
      <c r="A235" s="112" t="s">
        <v>2614</v>
      </c>
      <c r="B235" s="113" t="s">
        <v>3809</v>
      </c>
      <c r="C235" s="169">
        <v>266.933935</v>
      </c>
      <c r="D235" s="170">
        <v>221.007135</v>
      </c>
      <c r="E235" s="170">
        <v>12.8268</v>
      </c>
      <c r="F235" s="170"/>
      <c r="G235" s="170">
        <v>33.1</v>
      </c>
      <c r="H235" s="116"/>
    </row>
    <row r="236" ht="16.5" hidden="1" spans="1:8">
      <c r="A236" s="112" t="s">
        <v>2623</v>
      </c>
      <c r="B236" s="113" t="s">
        <v>796</v>
      </c>
      <c r="C236" s="169">
        <v>113.40441</v>
      </c>
      <c r="D236" s="170">
        <v>100.017322</v>
      </c>
      <c r="E236" s="170">
        <v>6.387088</v>
      </c>
      <c r="F236" s="170"/>
      <c r="G236" s="170">
        <v>7</v>
      </c>
      <c r="H236" s="116"/>
    </row>
    <row r="237" ht="16.5" hidden="1" spans="1:8">
      <c r="A237" s="112" t="s">
        <v>2624</v>
      </c>
      <c r="B237" s="113" t="s">
        <v>797</v>
      </c>
      <c r="C237" s="169">
        <v>114.115219</v>
      </c>
      <c r="D237" s="170">
        <v>107.655123</v>
      </c>
      <c r="E237" s="170">
        <v>6.460096</v>
      </c>
      <c r="F237" s="170"/>
      <c r="G237" s="170"/>
      <c r="H237" s="116"/>
    </row>
    <row r="238" ht="16.5" hidden="1" spans="1:8">
      <c r="A238" s="112" t="s">
        <v>2625</v>
      </c>
      <c r="B238" s="113" t="s">
        <v>3810</v>
      </c>
      <c r="C238" s="169">
        <v>2270.762386</v>
      </c>
      <c r="D238" s="170">
        <v>703.481405</v>
      </c>
      <c r="E238" s="170">
        <v>75.230981</v>
      </c>
      <c r="F238" s="170"/>
      <c r="G238" s="170">
        <v>1492.05</v>
      </c>
      <c r="H238" s="116"/>
    </row>
    <row r="239" ht="16.5" hidden="1" spans="1:8">
      <c r="A239" s="112" t="s">
        <v>2635</v>
      </c>
      <c r="B239" s="113" t="s">
        <v>3811</v>
      </c>
      <c r="C239" s="169">
        <v>256.289872</v>
      </c>
      <c r="D239" s="170">
        <v>219.645948</v>
      </c>
      <c r="E239" s="170">
        <v>12.643924</v>
      </c>
      <c r="F239" s="170"/>
      <c r="G239" s="170">
        <v>24</v>
      </c>
      <c r="H239" s="116"/>
    </row>
    <row r="240" ht="16.5" hidden="1" spans="1:8">
      <c r="A240" s="112" t="s">
        <v>2644</v>
      </c>
      <c r="B240" s="113" t="s">
        <v>801</v>
      </c>
      <c r="C240" s="169">
        <v>111.180316</v>
      </c>
      <c r="D240" s="170">
        <v>104.756868</v>
      </c>
      <c r="E240" s="170">
        <v>6.423448</v>
      </c>
      <c r="F240" s="170"/>
      <c r="G240" s="170"/>
      <c r="H240" s="116"/>
    </row>
    <row r="241" ht="16.5" hidden="1" spans="1:8">
      <c r="A241" s="112" t="s">
        <v>2645</v>
      </c>
      <c r="B241" s="113" t="s">
        <v>802</v>
      </c>
      <c r="C241" s="169">
        <v>95.506466</v>
      </c>
      <c r="D241" s="170">
        <v>90.050998</v>
      </c>
      <c r="E241" s="170">
        <v>5.455468</v>
      </c>
      <c r="F241" s="170"/>
      <c r="G241" s="170"/>
      <c r="H241" s="116"/>
    </row>
    <row r="242" ht="16.5" hidden="1" spans="1:8">
      <c r="A242" s="112" t="s">
        <v>2646</v>
      </c>
      <c r="B242" s="113" t="s">
        <v>804</v>
      </c>
      <c r="C242" s="169">
        <v>9081.096523</v>
      </c>
      <c r="D242" s="170">
        <v>1136.285517</v>
      </c>
      <c r="E242" s="170">
        <v>112.761006</v>
      </c>
      <c r="F242" s="170">
        <v>280</v>
      </c>
      <c r="G242" s="170">
        <v>7552.05</v>
      </c>
      <c r="H242" s="116"/>
    </row>
    <row r="243" ht="16.5" hidden="1" spans="1:8">
      <c r="A243" s="112" t="s">
        <v>2656</v>
      </c>
      <c r="B243" s="113" t="s">
        <v>805</v>
      </c>
      <c r="C243" s="169">
        <v>245.644328</v>
      </c>
      <c r="D243" s="170">
        <v>208.26247</v>
      </c>
      <c r="E243" s="170">
        <v>11.781858</v>
      </c>
      <c r="F243" s="170"/>
      <c r="G243" s="170">
        <v>25.6</v>
      </c>
      <c r="H243" s="116"/>
    </row>
    <row r="244" ht="16.5" hidden="1" spans="1:8">
      <c r="A244" s="112" t="s">
        <v>2665</v>
      </c>
      <c r="B244" s="113" t="s">
        <v>806</v>
      </c>
      <c r="C244" s="169">
        <v>343.628438</v>
      </c>
      <c r="D244" s="170">
        <v>324.319342</v>
      </c>
      <c r="E244" s="170">
        <v>19.309096</v>
      </c>
      <c r="F244" s="170"/>
      <c r="G244" s="170"/>
      <c r="H244" s="116"/>
    </row>
    <row r="245" ht="16.5" hidden="1" spans="1:8">
      <c r="A245" s="112" t="s">
        <v>2673</v>
      </c>
      <c r="B245" s="113" t="s">
        <v>807</v>
      </c>
      <c r="C245" s="169">
        <v>517.398418</v>
      </c>
      <c r="D245" s="170">
        <v>183.51569</v>
      </c>
      <c r="E245" s="170">
        <v>10.882728</v>
      </c>
      <c r="F245" s="170"/>
      <c r="G245" s="170">
        <v>323</v>
      </c>
      <c r="H245" s="116"/>
    </row>
    <row r="246" ht="16.5" hidden="1" spans="1:8">
      <c r="A246" s="112" t="s">
        <v>2681</v>
      </c>
      <c r="B246" s="113" t="s">
        <v>808</v>
      </c>
      <c r="C246" s="169">
        <v>104.328135</v>
      </c>
      <c r="D246" s="170">
        <v>98.059481</v>
      </c>
      <c r="E246" s="170">
        <v>6.268654</v>
      </c>
      <c r="F246" s="170"/>
      <c r="G246" s="170"/>
      <c r="H246" s="116"/>
    </row>
    <row r="247" ht="16.5" hidden="1" spans="1:8">
      <c r="A247" s="112" t="s">
        <v>2687</v>
      </c>
      <c r="B247" s="113" t="s">
        <v>810</v>
      </c>
      <c r="C247" s="169">
        <v>4964.639101</v>
      </c>
      <c r="D247" s="170">
        <v>804.657515</v>
      </c>
      <c r="E247" s="170">
        <v>103.901586</v>
      </c>
      <c r="F247" s="170"/>
      <c r="G247" s="170">
        <v>4056.08</v>
      </c>
      <c r="H247" s="116"/>
    </row>
    <row r="248" ht="16.5" hidden="1" spans="1:8">
      <c r="A248" s="112" t="s">
        <v>2697</v>
      </c>
      <c r="B248" s="113" t="s">
        <v>811</v>
      </c>
      <c r="C248" s="169">
        <v>260.988151</v>
      </c>
      <c r="D248" s="170">
        <v>225.024363</v>
      </c>
      <c r="E248" s="170">
        <v>12.563788</v>
      </c>
      <c r="F248" s="170"/>
      <c r="G248" s="170">
        <v>23.4</v>
      </c>
      <c r="H248" s="116"/>
    </row>
    <row r="249" ht="16.5" hidden="1" spans="1:8">
      <c r="A249" s="112" t="s">
        <v>2704</v>
      </c>
      <c r="B249" s="113" t="s">
        <v>812</v>
      </c>
      <c r="C249" s="169">
        <v>90.486924</v>
      </c>
      <c r="D249" s="170">
        <v>85.209664</v>
      </c>
      <c r="E249" s="170">
        <v>5.27726</v>
      </c>
      <c r="F249" s="170"/>
      <c r="G249" s="170"/>
      <c r="H249" s="116"/>
    </row>
    <row r="250" ht="16.5" hidden="1" spans="1:8">
      <c r="A250" s="112" t="s">
        <v>2705</v>
      </c>
      <c r="B250" s="113" t="s">
        <v>813</v>
      </c>
      <c r="C250" s="169">
        <v>114.185772</v>
      </c>
      <c r="D250" s="170">
        <v>107.725844</v>
      </c>
      <c r="E250" s="170">
        <v>6.459928</v>
      </c>
      <c r="F250" s="170"/>
      <c r="G250" s="170"/>
      <c r="H250" s="116"/>
    </row>
    <row r="251" ht="16.5" hidden="1" spans="1:8">
      <c r="A251" s="112" t="s">
        <v>2706</v>
      </c>
      <c r="B251" s="113" t="s">
        <v>815</v>
      </c>
      <c r="C251" s="169">
        <v>5849.965525</v>
      </c>
      <c r="D251" s="170">
        <v>1172.486497</v>
      </c>
      <c r="E251" s="170">
        <v>147.037828</v>
      </c>
      <c r="F251" s="170"/>
      <c r="G251" s="170">
        <v>4530.4412</v>
      </c>
      <c r="H251" s="116"/>
    </row>
    <row r="252" ht="16.5" hidden="1" spans="1:8">
      <c r="A252" s="112" t="s">
        <v>2718</v>
      </c>
      <c r="B252" s="113" t="s">
        <v>816</v>
      </c>
      <c r="C252" s="169">
        <v>317.23633</v>
      </c>
      <c r="D252" s="170">
        <v>300.839428</v>
      </c>
      <c r="E252" s="170">
        <v>16.396902</v>
      </c>
      <c r="F252" s="170"/>
      <c r="G252" s="170"/>
      <c r="H252" s="116"/>
    </row>
    <row r="253" ht="16.5" hidden="1" spans="1:8">
      <c r="A253" s="112" t="s">
        <v>2726</v>
      </c>
      <c r="B253" s="113" t="s">
        <v>817</v>
      </c>
      <c r="C253" s="169">
        <v>261.758391</v>
      </c>
      <c r="D253" s="170">
        <v>248.25394</v>
      </c>
      <c r="E253" s="170">
        <v>13.504451</v>
      </c>
      <c r="F253" s="170"/>
      <c r="G253" s="170"/>
      <c r="H253" s="116"/>
    </row>
    <row r="254" ht="16.5" hidden="1" spans="1:8">
      <c r="A254" s="112" t="s">
        <v>2735</v>
      </c>
      <c r="B254" s="113" t="s">
        <v>818</v>
      </c>
      <c r="C254" s="169">
        <v>503.187263</v>
      </c>
      <c r="D254" s="170">
        <v>473.928465</v>
      </c>
      <c r="E254" s="170">
        <v>29.258798</v>
      </c>
      <c r="F254" s="170"/>
      <c r="G254" s="170"/>
      <c r="H254" s="116"/>
    </row>
    <row r="255" ht="16.5" hidden="1" spans="1:8">
      <c r="A255" s="112" t="s">
        <v>2744</v>
      </c>
      <c r="B255" s="113" t="s">
        <v>819</v>
      </c>
      <c r="C255" s="169">
        <v>109.208645</v>
      </c>
      <c r="D255" s="170">
        <v>102.872141</v>
      </c>
      <c r="E255" s="170">
        <v>6.336504</v>
      </c>
      <c r="F255" s="170"/>
      <c r="G255" s="170"/>
      <c r="H255" s="116"/>
    </row>
    <row r="256" ht="16.5" hidden="1" spans="1:8">
      <c r="A256" s="112" t="s">
        <v>2750</v>
      </c>
      <c r="B256" s="113" t="s">
        <v>821</v>
      </c>
      <c r="C256" s="169">
        <v>291.257873</v>
      </c>
      <c r="D256" s="170">
        <v>258.474805</v>
      </c>
      <c r="E256" s="170">
        <v>15.383068</v>
      </c>
      <c r="F256" s="170"/>
      <c r="G256" s="170">
        <v>17.4</v>
      </c>
      <c r="H256" s="116"/>
    </row>
    <row r="257" ht="16.5" hidden="1" spans="1:8">
      <c r="A257" s="112" t="s">
        <v>2759</v>
      </c>
      <c r="B257" s="113" t="s">
        <v>822</v>
      </c>
      <c r="C257" s="169">
        <v>6307.517589</v>
      </c>
      <c r="D257" s="170">
        <v>337.619342</v>
      </c>
      <c r="E257" s="170">
        <v>51.908247</v>
      </c>
      <c r="F257" s="170"/>
      <c r="G257" s="170">
        <v>5917.99</v>
      </c>
      <c r="H257" s="116"/>
    </row>
    <row r="258" ht="16.5" hidden="1" spans="1:8">
      <c r="A258" s="112" t="s">
        <v>2769</v>
      </c>
      <c r="B258" s="113" t="s">
        <v>823</v>
      </c>
      <c r="C258" s="169">
        <v>247.221874</v>
      </c>
      <c r="D258" s="170">
        <v>231.897153</v>
      </c>
      <c r="E258" s="170">
        <v>15.324721</v>
      </c>
      <c r="F258" s="170"/>
      <c r="G258" s="170"/>
      <c r="H258" s="116"/>
    </row>
    <row r="259" ht="16.5" hidden="1" spans="1:8">
      <c r="A259" s="112" t="s">
        <v>2776</v>
      </c>
      <c r="B259" s="113" t="s">
        <v>824</v>
      </c>
      <c r="C259" s="169">
        <v>361.282029</v>
      </c>
      <c r="D259" s="170">
        <v>340.321053</v>
      </c>
      <c r="E259" s="170">
        <v>20.960976</v>
      </c>
      <c r="F259" s="170"/>
      <c r="G259" s="170"/>
      <c r="H259" s="116"/>
    </row>
    <row r="260" ht="16.5" hidden="1" spans="1:8">
      <c r="A260" s="112" t="s">
        <v>2785</v>
      </c>
      <c r="B260" s="113" t="s">
        <v>825</v>
      </c>
      <c r="C260" s="169">
        <v>101.635838</v>
      </c>
      <c r="D260" s="170">
        <v>95.404646</v>
      </c>
      <c r="E260" s="170">
        <v>6.231192</v>
      </c>
      <c r="F260" s="170"/>
      <c r="G260" s="170"/>
      <c r="H260" s="116"/>
    </row>
    <row r="261" ht="16.5" hidden="1" spans="1:8">
      <c r="A261" s="112" t="s">
        <v>2791</v>
      </c>
      <c r="B261" s="113" t="s">
        <v>827</v>
      </c>
      <c r="C261" s="169">
        <v>1474.294716</v>
      </c>
      <c r="D261" s="170">
        <v>468.594063</v>
      </c>
      <c r="E261" s="170">
        <v>53.810653</v>
      </c>
      <c r="F261" s="170"/>
      <c r="G261" s="170">
        <v>951.89</v>
      </c>
      <c r="H261" s="116"/>
    </row>
    <row r="262" ht="16.5" hidden="1" spans="1:8">
      <c r="A262" s="112" t="s">
        <v>2799</v>
      </c>
      <c r="B262" s="113" t="s">
        <v>828</v>
      </c>
      <c r="C262" s="169">
        <v>155.275877</v>
      </c>
      <c r="D262" s="170">
        <v>126.235177</v>
      </c>
      <c r="E262" s="170">
        <v>7.5407</v>
      </c>
      <c r="F262" s="170"/>
      <c r="G262" s="170">
        <v>21.5</v>
      </c>
      <c r="H262" s="116"/>
    </row>
    <row r="263" ht="16.5" hidden="1" spans="1:8">
      <c r="A263" s="112" t="s">
        <v>2806</v>
      </c>
      <c r="B263" s="113" t="s">
        <v>829</v>
      </c>
      <c r="C263" s="169">
        <v>19.361292</v>
      </c>
      <c r="D263" s="170">
        <v>18.23737</v>
      </c>
      <c r="E263" s="170">
        <v>1.123922</v>
      </c>
      <c r="F263" s="170"/>
      <c r="G263" s="170"/>
      <c r="H263" s="116"/>
    </row>
    <row r="264" ht="16.5" hidden="1" spans="1:8">
      <c r="A264" s="112" t="s">
        <v>2813</v>
      </c>
      <c r="B264" s="113" t="s">
        <v>830</v>
      </c>
      <c r="C264" s="169">
        <v>16.594937</v>
      </c>
      <c r="D264" s="170">
        <v>15.559567</v>
      </c>
      <c r="E264" s="170">
        <v>1.03537</v>
      </c>
      <c r="F264" s="170"/>
      <c r="G264" s="170"/>
      <c r="H264" s="116"/>
    </row>
    <row r="265" ht="16.5" hidden="1" spans="1:8">
      <c r="A265" s="112" t="s">
        <v>2819</v>
      </c>
      <c r="B265" s="113" t="s">
        <v>831</v>
      </c>
      <c r="C265" s="169">
        <v>18.354723</v>
      </c>
      <c r="D265" s="170">
        <v>17.294825</v>
      </c>
      <c r="E265" s="170">
        <v>1.059898</v>
      </c>
      <c r="F265" s="170"/>
      <c r="G265" s="170"/>
      <c r="H265" s="116"/>
    </row>
    <row r="266" ht="16.5" hidden="1" spans="1:8">
      <c r="A266" s="112" t="s">
        <v>2825</v>
      </c>
      <c r="B266" s="113" t="s">
        <v>833</v>
      </c>
      <c r="C266" s="169">
        <v>32192.781213</v>
      </c>
      <c r="D266" s="170">
        <v>741.961963</v>
      </c>
      <c r="E266" s="170">
        <v>105.81925</v>
      </c>
      <c r="F266" s="170"/>
      <c r="G266" s="170">
        <v>31345</v>
      </c>
      <c r="H266" s="116"/>
    </row>
    <row r="267" ht="16.5" hidden="1" spans="1:8">
      <c r="A267" s="112" t="s">
        <v>2826</v>
      </c>
      <c r="B267" s="113" t="s">
        <v>834</v>
      </c>
      <c r="C267" s="169">
        <v>470.09268</v>
      </c>
      <c r="D267" s="170">
        <v>431.14558</v>
      </c>
      <c r="E267" s="170">
        <v>38.9471</v>
      </c>
      <c r="F267" s="170"/>
      <c r="G267" s="170"/>
      <c r="H267" s="116"/>
    </row>
    <row r="268" ht="16.5" hidden="1" spans="1:8">
      <c r="A268" s="112" t="s">
        <v>2827</v>
      </c>
      <c r="B268" s="113" t="s">
        <v>835</v>
      </c>
      <c r="C268" s="169">
        <v>213.273724</v>
      </c>
      <c r="D268" s="170">
        <v>194.957344</v>
      </c>
      <c r="E268" s="170">
        <v>18.31638</v>
      </c>
      <c r="F268" s="170"/>
      <c r="G268" s="170"/>
      <c r="H268" s="116"/>
    </row>
    <row r="269" s="155" customFormat="1" ht="20.6" hidden="1" customHeight="1" spans="1:8">
      <c r="A269" s="112" t="s">
        <v>2828</v>
      </c>
      <c r="B269" s="113" t="s">
        <v>836</v>
      </c>
      <c r="C269" s="169">
        <v>386.820175</v>
      </c>
      <c r="D269" s="170">
        <v>354.135859</v>
      </c>
      <c r="E269" s="170">
        <v>32.684316</v>
      </c>
      <c r="F269" s="170"/>
      <c r="G269" s="170"/>
      <c r="H269" s="116"/>
    </row>
    <row r="270" ht="20.25" customHeight="1" spans="1:8">
      <c r="A270" s="172"/>
      <c r="B270" s="139" t="s">
        <v>837</v>
      </c>
      <c r="C270" s="102">
        <v>157383.553</v>
      </c>
      <c r="D270" s="102">
        <v>0</v>
      </c>
      <c r="E270" s="102">
        <v>0</v>
      </c>
      <c r="F270" s="102">
        <v>0</v>
      </c>
      <c r="G270" s="102">
        <v>157383.553</v>
      </c>
      <c r="H270" s="163" t="s">
        <v>530</v>
      </c>
    </row>
    <row r="271" ht="16.5" hidden="1" spans="1:8">
      <c r="A271" s="112" t="s">
        <v>3812</v>
      </c>
      <c r="B271" s="113" t="s">
        <v>845</v>
      </c>
      <c r="C271" s="169">
        <v>23233.8</v>
      </c>
      <c r="D271" s="173"/>
      <c r="E271" s="170"/>
      <c r="F271" s="170"/>
      <c r="G271" s="170">
        <v>23233.8</v>
      </c>
      <c r="H271" s="174"/>
    </row>
    <row r="272" ht="16.5" hidden="1" spans="1:8">
      <c r="A272" s="112" t="s">
        <v>3813</v>
      </c>
      <c r="B272" s="113" t="s">
        <v>841</v>
      </c>
      <c r="C272" s="169">
        <v>15820</v>
      </c>
      <c r="D272" s="170"/>
      <c r="E272" s="170"/>
      <c r="F272" s="170"/>
      <c r="G272" s="170">
        <v>15820</v>
      </c>
      <c r="H272" s="174"/>
    </row>
    <row r="273" ht="16.5" hidden="1" spans="1:8">
      <c r="A273" s="112" t="s">
        <v>3814</v>
      </c>
      <c r="B273" s="113" t="s">
        <v>838</v>
      </c>
      <c r="C273" s="169">
        <v>3590</v>
      </c>
      <c r="D273" s="170"/>
      <c r="E273" s="170"/>
      <c r="F273" s="170"/>
      <c r="G273" s="170">
        <v>3590</v>
      </c>
      <c r="H273" s="174"/>
    </row>
    <row r="274" ht="16.5" hidden="1" spans="1:8">
      <c r="A274" s="112" t="s">
        <v>3815</v>
      </c>
      <c r="B274" s="113" t="s">
        <v>844</v>
      </c>
      <c r="C274" s="169">
        <v>1978</v>
      </c>
      <c r="D274" s="170"/>
      <c r="E274" s="170"/>
      <c r="F274" s="170"/>
      <c r="G274" s="170">
        <v>1978</v>
      </c>
      <c r="H274" s="174"/>
    </row>
    <row r="275" ht="16.5" hidden="1" spans="1:8">
      <c r="A275" s="112" t="s">
        <v>3816</v>
      </c>
      <c r="B275" s="113" t="s">
        <v>840</v>
      </c>
      <c r="C275" s="169">
        <v>59973.163</v>
      </c>
      <c r="D275" s="170"/>
      <c r="E275" s="170"/>
      <c r="F275" s="170"/>
      <c r="G275" s="170">
        <v>59973.163</v>
      </c>
      <c r="H275" s="174"/>
    </row>
    <row r="276" ht="16.5" hidden="1" spans="1:8">
      <c r="A276" s="112" t="s">
        <v>3817</v>
      </c>
      <c r="B276" s="113" t="s">
        <v>839</v>
      </c>
      <c r="C276" s="169">
        <v>5000</v>
      </c>
      <c r="D276" s="170"/>
      <c r="E276" s="170"/>
      <c r="F276" s="170"/>
      <c r="G276" s="170">
        <v>5000</v>
      </c>
      <c r="H276" s="174"/>
    </row>
    <row r="277" ht="16.5" hidden="1" spans="1:8">
      <c r="A277" s="112" t="s">
        <v>3818</v>
      </c>
      <c r="B277" s="113" t="s">
        <v>843</v>
      </c>
      <c r="C277" s="169">
        <v>17342</v>
      </c>
      <c r="D277" s="170"/>
      <c r="E277" s="170"/>
      <c r="F277" s="170"/>
      <c r="G277" s="170">
        <v>17342</v>
      </c>
      <c r="H277" s="174"/>
    </row>
    <row r="278" ht="16.5" hidden="1" spans="1:8">
      <c r="A278" s="112" t="s">
        <v>3819</v>
      </c>
      <c r="B278" s="113" t="s">
        <v>842</v>
      </c>
      <c r="C278" s="169">
        <v>171.95</v>
      </c>
      <c r="D278" s="170"/>
      <c r="E278" s="170"/>
      <c r="F278" s="170"/>
      <c r="G278" s="170">
        <v>171.95</v>
      </c>
      <c r="H278" s="174"/>
    </row>
    <row r="279" ht="16.5" hidden="1" spans="1:8">
      <c r="A279" s="112" t="s">
        <v>3820</v>
      </c>
      <c r="B279" s="113" t="s">
        <v>846</v>
      </c>
      <c r="C279" s="169">
        <v>120</v>
      </c>
      <c r="D279" s="170"/>
      <c r="E279" s="170"/>
      <c r="F279" s="170"/>
      <c r="G279" s="170">
        <v>120</v>
      </c>
      <c r="H279" s="174"/>
    </row>
    <row r="280" ht="16.5" hidden="1" spans="1:8">
      <c r="A280" s="112" t="s">
        <v>3821</v>
      </c>
      <c r="B280" s="113" t="s">
        <v>847</v>
      </c>
      <c r="C280" s="169">
        <v>5185</v>
      </c>
      <c r="D280" s="170"/>
      <c r="E280" s="170"/>
      <c r="F280" s="170"/>
      <c r="G280" s="170">
        <v>5185</v>
      </c>
      <c r="H280" s="174"/>
    </row>
    <row r="281" ht="16.5" hidden="1" spans="1:8">
      <c r="A281" s="112" t="s">
        <v>3822</v>
      </c>
      <c r="B281" s="113" t="s">
        <v>848</v>
      </c>
      <c r="C281" s="169">
        <v>7665.64</v>
      </c>
      <c r="D281" s="170"/>
      <c r="E281" s="170"/>
      <c r="F281" s="170"/>
      <c r="G281" s="170">
        <v>7665.64</v>
      </c>
      <c r="H281" s="174"/>
    </row>
    <row r="282" ht="16.5" hidden="1" spans="1:8">
      <c r="A282" s="112" t="s">
        <v>3823</v>
      </c>
      <c r="B282" s="113" t="s">
        <v>849</v>
      </c>
      <c r="C282" s="169">
        <v>17304</v>
      </c>
      <c r="D282" s="175"/>
      <c r="E282" s="175"/>
      <c r="F282" s="175"/>
      <c r="G282" s="175">
        <v>17304</v>
      </c>
      <c r="H282" s="174"/>
    </row>
    <row r="283" s="155" customFormat="1" ht="20.25" customHeight="1" spans="1:8">
      <c r="A283" s="176"/>
      <c r="B283" s="139" t="s">
        <v>850</v>
      </c>
      <c r="C283" s="119">
        <v>22405</v>
      </c>
      <c r="D283" s="119"/>
      <c r="E283" s="119"/>
      <c r="F283" s="119"/>
      <c r="G283" s="119">
        <v>22405</v>
      </c>
      <c r="H283" s="163" t="s">
        <v>530</v>
      </c>
    </row>
    <row r="284" s="155" customFormat="1" ht="20.25" customHeight="1" spans="1:8">
      <c r="A284" s="176"/>
      <c r="B284" s="139" t="s">
        <v>3824</v>
      </c>
      <c r="C284" s="119">
        <v>78702</v>
      </c>
      <c r="D284" s="119"/>
      <c r="E284" s="119"/>
      <c r="F284" s="119"/>
      <c r="G284" s="119">
        <v>78702</v>
      </c>
      <c r="H284" s="163" t="s">
        <v>530</v>
      </c>
    </row>
  </sheetData>
  <sheetProtection sheet="1" autoFilter="0" pivotTables="0" objects="1"/>
  <autoFilter xmlns:etc="http://www.wps.cn/officeDocument/2017/etCustomData" ref="A5:H284" etc:filterBottomFollowUsedRange="0">
    <filterColumn colId="7">
      <customFilters>
        <customFilter operator="equal" val="是"/>
      </customFilters>
    </filterColumn>
    <extLst/>
  </autoFilter>
  <mergeCells count="7">
    <mergeCell ref="A2:G2"/>
    <mergeCell ref="E4:F4"/>
    <mergeCell ref="A4:A5"/>
    <mergeCell ref="B4:B5"/>
    <mergeCell ref="C4:C5"/>
    <mergeCell ref="D4:D5"/>
    <mergeCell ref="G4:G5"/>
  </mergeCells>
  <printOptions horizontalCentered="1"/>
  <pageMargins left="0.708333333333333" right="0.708333333333333" top="1.02361111111111" bottom="0.826388888888889" header="0.393055555555556" footer="0.393055555555556"/>
  <pageSetup paperSize="9" orientation="portrait" horizont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outlinePr summaryBelow="0" summaryRight="0"/>
  </sheetPr>
  <dimension ref="A1:G401"/>
  <sheetViews>
    <sheetView showZeros="0" view="pageBreakPreview" zoomScaleNormal="90" workbookViewId="0">
      <pane ySplit="6" topLeftCell="A7" activePane="bottomLeft" state="frozen"/>
      <selection/>
      <selection pane="bottomLeft" activeCell="D11" sqref="D11"/>
    </sheetView>
  </sheetViews>
  <sheetFormatPr defaultColWidth="9" defaultRowHeight="14.25" outlineLevelCol="6"/>
  <cols>
    <col min="1" max="1" width="8.55" style="142" customWidth="1"/>
    <col min="2" max="2" width="30.0583333333333" style="83" customWidth="1"/>
    <col min="3" max="3" width="7.875" style="83" customWidth="1"/>
    <col min="4" max="4" width="9.51666666666667" style="83" customWidth="1"/>
    <col min="5" max="5" width="9.30833333333333" style="83" customWidth="1"/>
    <col min="6" max="6" width="10.625" style="83" customWidth="1"/>
    <col min="7" max="7" width="8.275" style="83" customWidth="1"/>
    <col min="8" max="16384" width="9" style="83"/>
  </cols>
  <sheetData>
    <row r="1" s="79" customFormat="1" ht="20.1" customHeight="1" spans="1:7">
      <c r="A1" s="143" t="s">
        <v>34</v>
      </c>
      <c r="B1" s="88"/>
      <c r="C1" s="88"/>
      <c r="D1" s="88"/>
      <c r="E1" s="88"/>
      <c r="F1" s="88"/>
      <c r="G1" s="88"/>
    </row>
    <row r="2" s="80" customFormat="1" ht="45" customHeight="1" spans="1:7">
      <c r="A2" s="89" t="s">
        <v>3825</v>
      </c>
      <c r="B2" s="89"/>
      <c r="C2" s="89"/>
      <c r="D2" s="89"/>
      <c r="E2" s="89"/>
      <c r="F2" s="89"/>
      <c r="G2" s="89"/>
    </row>
    <row r="3" s="81" customFormat="1" ht="19.5" customHeight="1" spans="1:7">
      <c r="A3" s="144"/>
      <c r="B3" s="93"/>
      <c r="C3" s="93"/>
      <c r="D3" s="93"/>
      <c r="E3" s="93"/>
      <c r="F3" s="93"/>
      <c r="G3" s="94" t="s">
        <v>45</v>
      </c>
    </row>
    <row r="4" s="82" customFormat="1" ht="20.1" customHeight="1" spans="1:7">
      <c r="A4" s="145" t="s">
        <v>3826</v>
      </c>
      <c r="B4" s="145" t="s">
        <v>3827</v>
      </c>
      <c r="C4" s="145" t="s">
        <v>195</v>
      </c>
      <c r="D4" s="145" t="s">
        <v>3784</v>
      </c>
      <c r="E4" s="145" t="s">
        <v>3785</v>
      </c>
      <c r="F4" s="145"/>
      <c r="G4" s="145" t="s">
        <v>3786</v>
      </c>
    </row>
    <row r="5" s="82" customFormat="1" ht="38" customHeight="1" spans="1:7">
      <c r="A5" s="145"/>
      <c r="B5" s="145"/>
      <c r="C5" s="145"/>
      <c r="D5" s="145"/>
      <c r="E5" s="145" t="s">
        <v>3828</v>
      </c>
      <c r="F5" s="145" t="s">
        <v>3829</v>
      </c>
      <c r="G5" s="145"/>
    </row>
    <row r="6" s="83" customFormat="1" ht="17" customHeight="1" spans="1:7">
      <c r="A6" s="146"/>
      <c r="B6" s="147" t="s">
        <v>195</v>
      </c>
      <c r="C6" s="148">
        <f>SUM(C7,C88,C107,C125,C139,C156,C220,C255,C266,C282,C324,C336,C343,C350,C353,C356,C367,C373,C377,C388,C389,C394,C399)</f>
        <v>765868.291114</v>
      </c>
      <c r="D6" s="148">
        <f>SUM(D7,D88,D107,D125,D139,D156,D220,D255,D266,D282,D324,D336,D343,D350,D353,D356,D367,D373,D377,D388,D389,D394,D399)</f>
        <v>256010.248973</v>
      </c>
      <c r="E6" s="148">
        <f>SUM(E7,E88,E107,E125,E139,E156,E220,E255,E266,E282,E324,E336,E343,E350,E353,E356,E367,E373,E377,E388,E389,E394,E399)</f>
        <v>27387.12641</v>
      </c>
      <c r="F6" s="148">
        <f>SUM(F7,F88,F107,F125,F139,F156,F220,F255,F266,F282,F324,F336,F343,F350,F353,F356,F367,F373,F377,F388,F389,F394,F399)</f>
        <v>9122.413763</v>
      </c>
      <c r="G6" s="148">
        <f>SUM(G7,G88,G107,G125,G139,G156,G220,G255,G266,G282,G324,G336,G343,G350,G353,G356,G367,G373,G377,G388,G389,G394,G399)</f>
        <v>473348.501968</v>
      </c>
    </row>
    <row r="7" s="83" customFormat="1" ht="17" customHeight="1" spans="1:7">
      <c r="A7" s="149" t="s">
        <v>3830</v>
      </c>
      <c r="B7" s="150" t="s">
        <v>3831</v>
      </c>
      <c r="C7" s="151">
        <v>128096.000641</v>
      </c>
      <c r="D7" s="151">
        <v>49960.229225</v>
      </c>
      <c r="E7" s="151">
        <v>6260.093316</v>
      </c>
      <c r="F7" s="151">
        <v>2898.5609</v>
      </c>
      <c r="G7" s="151">
        <v>68977.1172</v>
      </c>
    </row>
    <row r="8" s="83" customFormat="1" ht="17" customHeight="1" spans="1:7">
      <c r="A8" s="152">
        <v>20101</v>
      </c>
      <c r="B8" s="153" t="s">
        <v>3832</v>
      </c>
      <c r="C8" s="126">
        <v>3983.201067</v>
      </c>
      <c r="D8" s="126">
        <v>2883.846984</v>
      </c>
      <c r="E8" s="126">
        <v>430.854083</v>
      </c>
      <c r="F8" s="126">
        <v>50</v>
      </c>
      <c r="G8" s="126">
        <v>618.5</v>
      </c>
    </row>
    <row r="9" s="83" customFormat="1" ht="17" customHeight="1" spans="1:7">
      <c r="A9" s="152">
        <v>2010101</v>
      </c>
      <c r="B9" s="153" t="s">
        <v>3833</v>
      </c>
      <c r="C9" s="126">
        <v>2793.585577</v>
      </c>
      <c r="D9" s="126">
        <v>2394.025748</v>
      </c>
      <c r="E9" s="126">
        <v>369.559829</v>
      </c>
      <c r="F9" s="126"/>
      <c r="G9" s="126">
        <v>30</v>
      </c>
    </row>
    <row r="10" s="83" customFormat="1" ht="17" customHeight="1" spans="1:7">
      <c r="A10" s="152">
        <v>2010108</v>
      </c>
      <c r="B10" s="153" t="s">
        <v>3834</v>
      </c>
      <c r="C10" s="126">
        <v>78.2</v>
      </c>
      <c r="D10" s="126"/>
      <c r="E10" s="126"/>
      <c r="F10" s="126"/>
      <c r="G10" s="126">
        <v>78.2</v>
      </c>
    </row>
    <row r="11" s="83" customFormat="1" ht="17" customHeight="1" spans="1:7">
      <c r="A11" s="152">
        <v>2010199</v>
      </c>
      <c r="B11" s="153" t="s">
        <v>3835</v>
      </c>
      <c r="C11" s="126">
        <v>1111.41549</v>
      </c>
      <c r="D11" s="126">
        <v>489.821236</v>
      </c>
      <c r="E11" s="126">
        <v>61.294254</v>
      </c>
      <c r="F11" s="126">
        <v>50</v>
      </c>
      <c r="G11" s="126">
        <v>510.3</v>
      </c>
    </row>
    <row r="12" s="83" customFormat="1" ht="17" customHeight="1" spans="1:7">
      <c r="A12" s="152">
        <v>20102</v>
      </c>
      <c r="B12" s="153" t="s">
        <v>3836</v>
      </c>
      <c r="C12" s="126">
        <v>1521.922649</v>
      </c>
      <c r="D12" s="126">
        <v>1003.724227</v>
      </c>
      <c r="E12" s="126">
        <v>198.198422</v>
      </c>
      <c r="F12" s="126"/>
      <c r="G12" s="126">
        <v>320</v>
      </c>
    </row>
    <row r="13" s="83" customFormat="1" ht="17" customHeight="1" spans="1:7">
      <c r="A13" s="152">
        <v>2010201</v>
      </c>
      <c r="B13" s="153" t="s">
        <v>3833</v>
      </c>
      <c r="C13" s="126">
        <v>1201.922649</v>
      </c>
      <c r="D13" s="126">
        <v>1003.724227</v>
      </c>
      <c r="E13" s="126">
        <v>198.198422</v>
      </c>
      <c r="F13" s="126"/>
      <c r="G13" s="126"/>
    </row>
    <row r="14" s="83" customFormat="1" ht="17" customHeight="1" spans="1:7">
      <c r="A14" s="152">
        <v>2010204</v>
      </c>
      <c r="B14" s="153" t="s">
        <v>3837</v>
      </c>
      <c r="C14" s="126">
        <v>80</v>
      </c>
      <c r="D14" s="126"/>
      <c r="E14" s="126"/>
      <c r="F14" s="126"/>
      <c r="G14" s="126">
        <v>80</v>
      </c>
    </row>
    <row r="15" s="83" customFormat="1" ht="17" customHeight="1" spans="1:7">
      <c r="A15" s="152">
        <v>2010299</v>
      </c>
      <c r="B15" s="153" t="s">
        <v>3838</v>
      </c>
      <c r="C15" s="126">
        <v>240</v>
      </c>
      <c r="D15" s="126"/>
      <c r="E15" s="126"/>
      <c r="F15" s="126"/>
      <c r="G15" s="126">
        <v>240</v>
      </c>
    </row>
    <row r="16" s="83" customFormat="1" ht="17" customHeight="1" spans="1:7">
      <c r="A16" s="152">
        <v>20103</v>
      </c>
      <c r="B16" s="153" t="s">
        <v>3839</v>
      </c>
      <c r="C16" s="126">
        <v>58165.270085</v>
      </c>
      <c r="D16" s="126">
        <v>19810.082703</v>
      </c>
      <c r="E16" s="126">
        <v>2791.167782</v>
      </c>
      <c r="F16" s="126">
        <v>8.4</v>
      </c>
      <c r="G16" s="126">
        <v>35555.6196</v>
      </c>
    </row>
    <row r="17" s="83" customFormat="1" ht="17" customHeight="1" spans="1:7">
      <c r="A17" s="152">
        <v>2010301</v>
      </c>
      <c r="B17" s="153" t="s">
        <v>3833</v>
      </c>
      <c r="C17" s="126">
        <v>34298.3851</v>
      </c>
      <c r="D17" s="126">
        <v>16309.070702</v>
      </c>
      <c r="E17" s="126">
        <v>2364.363198</v>
      </c>
      <c r="F17" s="126"/>
      <c r="G17" s="126">
        <v>15624.9512</v>
      </c>
    </row>
    <row r="18" s="83" customFormat="1" ht="17" customHeight="1" spans="1:7">
      <c r="A18" s="152">
        <v>2010350</v>
      </c>
      <c r="B18" s="153" t="s">
        <v>3840</v>
      </c>
      <c r="C18" s="126">
        <v>569.9902</v>
      </c>
      <c r="D18" s="126">
        <v>533.772346</v>
      </c>
      <c r="E18" s="126">
        <v>36.217854</v>
      </c>
      <c r="F18" s="126"/>
      <c r="G18" s="126"/>
    </row>
    <row r="19" s="83" customFormat="1" ht="17" customHeight="1" spans="1:7">
      <c r="A19" s="152">
        <v>2010399</v>
      </c>
      <c r="B19" s="153" t="s">
        <v>3841</v>
      </c>
      <c r="C19" s="126">
        <v>23296.894785</v>
      </c>
      <c r="D19" s="126">
        <v>2967.239655</v>
      </c>
      <c r="E19" s="126">
        <v>390.58673</v>
      </c>
      <c r="F19" s="126">
        <v>8.4</v>
      </c>
      <c r="G19" s="126">
        <v>19930.6684</v>
      </c>
    </row>
    <row r="20" s="83" customFormat="1" ht="17" customHeight="1" spans="1:7">
      <c r="A20" s="152">
        <v>20104</v>
      </c>
      <c r="B20" s="153" t="s">
        <v>3842</v>
      </c>
      <c r="C20" s="126">
        <v>2478.403604</v>
      </c>
      <c r="D20" s="126">
        <v>1570.756399</v>
      </c>
      <c r="E20" s="126">
        <v>138.147205</v>
      </c>
      <c r="F20" s="126"/>
      <c r="G20" s="126">
        <v>769.5</v>
      </c>
    </row>
    <row r="21" s="83" customFormat="1" ht="17" customHeight="1" spans="1:7">
      <c r="A21" s="152">
        <v>2010401</v>
      </c>
      <c r="B21" s="153" t="s">
        <v>3833</v>
      </c>
      <c r="C21" s="126">
        <v>1648.651204</v>
      </c>
      <c r="D21" s="126">
        <v>1505.503999</v>
      </c>
      <c r="E21" s="126">
        <v>138.147205</v>
      </c>
      <c r="F21" s="126"/>
      <c r="G21" s="126">
        <v>5</v>
      </c>
    </row>
    <row r="22" s="83" customFormat="1" ht="17" customHeight="1" spans="1:7">
      <c r="A22" s="152">
        <v>2010450</v>
      </c>
      <c r="B22" s="153" t="s">
        <v>3840</v>
      </c>
      <c r="C22" s="126">
        <v>65.2524</v>
      </c>
      <c r="D22" s="126">
        <v>65.2524</v>
      </c>
      <c r="E22" s="126"/>
      <c r="F22" s="126"/>
      <c r="G22" s="126"/>
    </row>
    <row r="23" s="83" customFormat="1" ht="17" customHeight="1" spans="1:7">
      <c r="A23" s="152">
        <v>2010499</v>
      </c>
      <c r="B23" s="153" t="s">
        <v>3843</v>
      </c>
      <c r="C23" s="126">
        <v>764.5</v>
      </c>
      <c r="D23" s="126"/>
      <c r="E23" s="126"/>
      <c r="F23" s="126"/>
      <c r="G23" s="126">
        <v>764.5</v>
      </c>
    </row>
    <row r="24" s="83" customFormat="1" ht="17" customHeight="1" spans="1:7">
      <c r="A24" s="152">
        <v>20105</v>
      </c>
      <c r="B24" s="153" t="s">
        <v>3844</v>
      </c>
      <c r="C24" s="126">
        <v>1518.661585</v>
      </c>
      <c r="D24" s="126">
        <v>472.908737</v>
      </c>
      <c r="E24" s="126">
        <v>50.382848</v>
      </c>
      <c r="F24" s="126">
        <v>1.75</v>
      </c>
      <c r="G24" s="126">
        <v>993.62</v>
      </c>
    </row>
    <row r="25" s="83" customFormat="1" ht="17" customHeight="1" spans="1:7">
      <c r="A25" s="152">
        <v>2010501</v>
      </c>
      <c r="B25" s="153" t="s">
        <v>3833</v>
      </c>
      <c r="C25" s="126">
        <v>513.694328</v>
      </c>
      <c r="D25" s="126">
        <v>464.34685</v>
      </c>
      <c r="E25" s="126">
        <v>49.347478</v>
      </c>
      <c r="F25" s="126"/>
      <c r="G25" s="126"/>
    </row>
    <row r="26" s="83" customFormat="1" ht="17" customHeight="1" spans="1:7">
      <c r="A26" s="152">
        <v>2010507</v>
      </c>
      <c r="B26" s="153" t="s">
        <v>3845</v>
      </c>
      <c r="C26" s="126">
        <v>10</v>
      </c>
      <c r="D26" s="126"/>
      <c r="E26" s="126"/>
      <c r="F26" s="126"/>
      <c r="G26" s="126">
        <v>10</v>
      </c>
    </row>
    <row r="27" s="83" customFormat="1" ht="17" customHeight="1" spans="1:7">
      <c r="A27" s="152">
        <v>2010550</v>
      </c>
      <c r="B27" s="153" t="s">
        <v>3840</v>
      </c>
      <c r="C27" s="126">
        <v>379.597257</v>
      </c>
      <c r="D27" s="126">
        <v>8.561887</v>
      </c>
      <c r="E27" s="126">
        <v>1.03537</v>
      </c>
      <c r="F27" s="126"/>
      <c r="G27" s="126">
        <v>370</v>
      </c>
    </row>
    <row r="28" s="83" customFormat="1" ht="17" customHeight="1" spans="1:7">
      <c r="A28" s="152">
        <v>2010599</v>
      </c>
      <c r="B28" s="153" t="s">
        <v>3846</v>
      </c>
      <c r="C28" s="126">
        <v>615.37</v>
      </c>
      <c r="D28" s="126"/>
      <c r="E28" s="126"/>
      <c r="F28" s="126">
        <v>1.75</v>
      </c>
      <c r="G28" s="126">
        <v>613.62</v>
      </c>
    </row>
    <row r="29" s="83" customFormat="1" ht="17" customHeight="1" spans="1:7">
      <c r="A29" s="152">
        <v>20106</v>
      </c>
      <c r="B29" s="153" t="s">
        <v>3847</v>
      </c>
      <c r="C29" s="126">
        <v>8545.130284</v>
      </c>
      <c r="D29" s="126">
        <v>5980.956339</v>
      </c>
      <c r="E29" s="126">
        <v>475.273945</v>
      </c>
      <c r="F29" s="126">
        <v>186.9</v>
      </c>
      <c r="G29" s="126">
        <v>1902</v>
      </c>
    </row>
    <row r="30" s="83" customFormat="1" ht="17" customHeight="1" spans="1:7">
      <c r="A30" s="152">
        <v>2010601</v>
      </c>
      <c r="B30" s="153" t="s">
        <v>3833</v>
      </c>
      <c r="C30" s="126">
        <v>3022.248614</v>
      </c>
      <c r="D30" s="126">
        <v>2745.07519</v>
      </c>
      <c r="E30" s="126">
        <v>277.173424</v>
      </c>
      <c r="F30" s="126"/>
      <c r="G30" s="126"/>
    </row>
    <row r="31" s="83" customFormat="1" ht="17" customHeight="1" spans="1:7">
      <c r="A31" s="152">
        <v>2010608</v>
      </c>
      <c r="B31" s="153" t="s">
        <v>3848</v>
      </c>
      <c r="C31" s="126">
        <v>600</v>
      </c>
      <c r="D31" s="126"/>
      <c r="E31" s="126"/>
      <c r="F31" s="126"/>
      <c r="G31" s="126">
        <v>600</v>
      </c>
    </row>
    <row r="32" s="83" customFormat="1" ht="17" customHeight="1" spans="1:7">
      <c r="A32" s="152">
        <v>2010650</v>
      </c>
      <c r="B32" s="153" t="s">
        <v>3840</v>
      </c>
      <c r="C32" s="126">
        <v>3645.98167</v>
      </c>
      <c r="D32" s="126">
        <v>3235.881149</v>
      </c>
      <c r="E32" s="126">
        <v>198.100521</v>
      </c>
      <c r="F32" s="126"/>
      <c r="G32" s="126">
        <v>212</v>
      </c>
    </row>
    <row r="33" s="83" customFormat="1" ht="17" customHeight="1" spans="1:7">
      <c r="A33" s="152">
        <v>2010699</v>
      </c>
      <c r="B33" s="153" t="s">
        <v>3849</v>
      </c>
      <c r="C33" s="126">
        <v>1276.9</v>
      </c>
      <c r="D33" s="126"/>
      <c r="E33" s="126"/>
      <c r="F33" s="126">
        <v>186.9</v>
      </c>
      <c r="G33" s="126">
        <v>1090</v>
      </c>
    </row>
    <row r="34" s="83" customFormat="1" ht="17" customHeight="1" spans="1:7">
      <c r="A34" s="152">
        <v>20107</v>
      </c>
      <c r="B34" s="153" t="s">
        <v>3850</v>
      </c>
      <c r="C34" s="126">
        <v>7094.067791</v>
      </c>
      <c r="D34" s="126">
        <v>13.407791</v>
      </c>
      <c r="E34" s="126">
        <v>0.66</v>
      </c>
      <c r="F34" s="126">
        <v>2640</v>
      </c>
      <c r="G34" s="126">
        <v>4440</v>
      </c>
    </row>
    <row r="35" s="83" customFormat="1" ht="17" customHeight="1" spans="1:7">
      <c r="A35" s="152">
        <v>2010750</v>
      </c>
      <c r="B35" s="153" t="s">
        <v>3840</v>
      </c>
      <c r="C35" s="126">
        <v>14.067791</v>
      </c>
      <c r="D35" s="126">
        <v>13.407791</v>
      </c>
      <c r="E35" s="126">
        <v>0.66</v>
      </c>
      <c r="F35" s="126"/>
      <c r="G35" s="126"/>
    </row>
    <row r="36" s="83" customFormat="1" ht="17" customHeight="1" spans="1:7">
      <c r="A36" s="152">
        <v>2010799</v>
      </c>
      <c r="B36" s="153" t="s">
        <v>3851</v>
      </c>
      <c r="C36" s="126">
        <v>7080</v>
      </c>
      <c r="D36" s="126"/>
      <c r="E36" s="126"/>
      <c r="F36" s="126">
        <v>2640</v>
      </c>
      <c r="G36" s="126">
        <v>4440</v>
      </c>
    </row>
    <row r="37" s="83" customFormat="1" ht="17" customHeight="1" spans="1:7">
      <c r="A37" s="152">
        <v>20108</v>
      </c>
      <c r="B37" s="153" t="s">
        <v>3852</v>
      </c>
      <c r="C37" s="126">
        <v>1386.859144</v>
      </c>
      <c r="D37" s="126">
        <v>825.556614</v>
      </c>
      <c r="E37" s="126">
        <v>86.70253</v>
      </c>
      <c r="F37" s="126"/>
      <c r="G37" s="126">
        <v>474.6</v>
      </c>
    </row>
    <row r="38" s="83" customFormat="1" ht="17" customHeight="1" spans="1:7">
      <c r="A38" s="152">
        <v>2010801</v>
      </c>
      <c r="B38" s="153" t="s">
        <v>3833</v>
      </c>
      <c r="C38" s="126">
        <v>912.259144</v>
      </c>
      <c r="D38" s="126">
        <v>825.556614</v>
      </c>
      <c r="E38" s="126">
        <v>86.70253</v>
      </c>
      <c r="F38" s="126"/>
      <c r="G38" s="126"/>
    </row>
    <row r="39" s="83" customFormat="1" ht="17" customHeight="1" spans="1:7">
      <c r="A39" s="152">
        <v>2010804</v>
      </c>
      <c r="B39" s="153" t="s">
        <v>3853</v>
      </c>
      <c r="C39" s="126">
        <v>120</v>
      </c>
      <c r="D39" s="126"/>
      <c r="E39" s="126"/>
      <c r="F39" s="126"/>
      <c r="G39" s="126">
        <v>120</v>
      </c>
    </row>
    <row r="40" s="83" customFormat="1" ht="17" customHeight="1" spans="1:7">
      <c r="A40" s="152">
        <v>2010899</v>
      </c>
      <c r="B40" s="153" t="s">
        <v>3854</v>
      </c>
      <c r="C40" s="126">
        <v>354.6</v>
      </c>
      <c r="D40" s="126"/>
      <c r="E40" s="126"/>
      <c r="F40" s="126"/>
      <c r="G40" s="126">
        <v>354.6</v>
      </c>
    </row>
    <row r="41" s="83" customFormat="1" ht="17" customHeight="1" spans="1:7">
      <c r="A41" s="152">
        <v>20111</v>
      </c>
      <c r="B41" s="153" t="s">
        <v>3855</v>
      </c>
      <c r="C41" s="126">
        <v>7398.53103</v>
      </c>
      <c r="D41" s="126">
        <v>3208.016843</v>
      </c>
      <c r="E41" s="126">
        <v>568.022587</v>
      </c>
      <c r="F41" s="126"/>
      <c r="G41" s="126">
        <v>3622.4916</v>
      </c>
    </row>
    <row r="42" s="83" customFormat="1" ht="17" customHeight="1" spans="1:7">
      <c r="A42" s="152">
        <v>2011101</v>
      </c>
      <c r="B42" s="153" t="s">
        <v>3833</v>
      </c>
      <c r="C42" s="126">
        <v>3776.03943</v>
      </c>
      <c r="D42" s="126">
        <v>3208.016843</v>
      </c>
      <c r="E42" s="126">
        <v>568.022587</v>
      </c>
      <c r="F42" s="126"/>
      <c r="G42" s="126"/>
    </row>
    <row r="43" s="83" customFormat="1" ht="17" customHeight="1" spans="1:7">
      <c r="A43" s="152">
        <v>2011199</v>
      </c>
      <c r="B43" s="153" t="s">
        <v>3856</v>
      </c>
      <c r="C43" s="126">
        <v>3622.4916</v>
      </c>
      <c r="D43" s="126"/>
      <c r="E43" s="126"/>
      <c r="F43" s="126"/>
      <c r="G43" s="126">
        <v>3622.4916</v>
      </c>
    </row>
    <row r="44" s="83" customFormat="1" ht="17" customHeight="1" spans="1:7">
      <c r="A44" s="152">
        <v>20113</v>
      </c>
      <c r="B44" s="153" t="s">
        <v>3857</v>
      </c>
      <c r="C44" s="126">
        <v>4366.193215</v>
      </c>
      <c r="D44" s="126">
        <v>2190.905027</v>
      </c>
      <c r="E44" s="126">
        <v>215.027288</v>
      </c>
      <c r="F44" s="126">
        <v>1.7609</v>
      </c>
      <c r="G44" s="126">
        <v>1958.5</v>
      </c>
    </row>
    <row r="45" s="83" customFormat="1" ht="17" customHeight="1" spans="1:7">
      <c r="A45" s="152">
        <v>2011301</v>
      </c>
      <c r="B45" s="153" t="s">
        <v>3833</v>
      </c>
      <c r="C45" s="126">
        <v>774.514371</v>
      </c>
      <c r="D45" s="126">
        <v>692.93996</v>
      </c>
      <c r="E45" s="126">
        <v>68.074411</v>
      </c>
      <c r="F45" s="126"/>
      <c r="G45" s="126">
        <v>13.5</v>
      </c>
    </row>
    <row r="46" s="83" customFormat="1" ht="17" customHeight="1" spans="1:7">
      <c r="A46" s="152">
        <v>2011308</v>
      </c>
      <c r="B46" s="153" t="s">
        <v>3858</v>
      </c>
      <c r="C46" s="126">
        <v>1859.917944</v>
      </c>
      <c r="D46" s="126">
        <v>953.315867</v>
      </c>
      <c r="E46" s="126">
        <v>111.602077</v>
      </c>
      <c r="F46" s="126"/>
      <c r="G46" s="126">
        <v>795</v>
      </c>
    </row>
    <row r="47" s="83" customFormat="1" ht="17" customHeight="1" spans="1:7">
      <c r="A47" s="152">
        <v>2011350</v>
      </c>
      <c r="B47" s="153" t="s">
        <v>3840</v>
      </c>
      <c r="C47" s="126">
        <v>580</v>
      </c>
      <c r="D47" s="126">
        <v>544.6492</v>
      </c>
      <c r="E47" s="126">
        <v>35.3508</v>
      </c>
      <c r="F47" s="126"/>
      <c r="G47" s="126"/>
    </row>
    <row r="48" s="83" customFormat="1" ht="17" customHeight="1" spans="1:7">
      <c r="A48" s="152">
        <v>2011399</v>
      </c>
      <c r="B48" s="153" t="s">
        <v>3859</v>
      </c>
      <c r="C48" s="126">
        <v>1151.7609</v>
      </c>
      <c r="D48" s="126"/>
      <c r="E48" s="126"/>
      <c r="F48" s="126">
        <v>1.7609</v>
      </c>
      <c r="G48" s="126">
        <v>1150</v>
      </c>
    </row>
    <row r="49" s="83" customFormat="1" ht="17" customHeight="1" spans="1:7">
      <c r="A49" s="152">
        <v>20126</v>
      </c>
      <c r="B49" s="153" t="s">
        <v>3860</v>
      </c>
      <c r="C49" s="126">
        <v>773.684546</v>
      </c>
      <c r="D49" s="126">
        <v>598.230228</v>
      </c>
      <c r="E49" s="126">
        <v>62.454318</v>
      </c>
      <c r="F49" s="126"/>
      <c r="G49" s="126">
        <v>113</v>
      </c>
    </row>
    <row r="50" s="83" customFormat="1" ht="17" customHeight="1" spans="1:7">
      <c r="A50" s="152">
        <v>2012601</v>
      </c>
      <c r="B50" s="153" t="s">
        <v>3833</v>
      </c>
      <c r="C50" s="126">
        <v>660.684546</v>
      </c>
      <c r="D50" s="126">
        <v>598.230228</v>
      </c>
      <c r="E50" s="126">
        <v>62.454318</v>
      </c>
      <c r="F50" s="126"/>
      <c r="G50" s="126"/>
    </row>
    <row r="51" s="83" customFormat="1" ht="17" customHeight="1" spans="1:7">
      <c r="A51" s="152">
        <v>2012604</v>
      </c>
      <c r="B51" s="153" t="s">
        <v>3861</v>
      </c>
      <c r="C51" s="126">
        <v>113</v>
      </c>
      <c r="D51" s="126"/>
      <c r="E51" s="126"/>
      <c r="F51" s="126"/>
      <c r="G51" s="126">
        <v>113</v>
      </c>
    </row>
    <row r="52" s="83" customFormat="1" ht="17" customHeight="1" spans="1:7">
      <c r="A52" s="152">
        <v>20128</v>
      </c>
      <c r="B52" s="153" t="s">
        <v>3862</v>
      </c>
      <c r="C52" s="126">
        <v>529.51738</v>
      </c>
      <c r="D52" s="126">
        <v>291.724386</v>
      </c>
      <c r="E52" s="126">
        <v>32.792994</v>
      </c>
      <c r="F52" s="126"/>
      <c r="G52" s="126">
        <v>205</v>
      </c>
    </row>
    <row r="53" s="83" customFormat="1" ht="17" customHeight="1" spans="1:7">
      <c r="A53" s="152">
        <v>2012801</v>
      </c>
      <c r="B53" s="153" t="s">
        <v>3833</v>
      </c>
      <c r="C53" s="126">
        <v>324.51738</v>
      </c>
      <c r="D53" s="126">
        <v>291.724386</v>
      </c>
      <c r="E53" s="126">
        <v>32.792994</v>
      </c>
      <c r="F53" s="126"/>
      <c r="G53" s="126"/>
    </row>
    <row r="54" s="83" customFormat="1" ht="17" customHeight="1" spans="1:7">
      <c r="A54" s="152">
        <v>2012899</v>
      </c>
      <c r="B54" s="153" t="s">
        <v>3863</v>
      </c>
      <c r="C54" s="126">
        <v>205</v>
      </c>
      <c r="D54" s="126"/>
      <c r="E54" s="126"/>
      <c r="F54" s="126"/>
      <c r="G54" s="126">
        <v>205</v>
      </c>
    </row>
    <row r="55" s="83" customFormat="1" ht="17" customHeight="1" spans="1:7">
      <c r="A55" s="152">
        <v>20129</v>
      </c>
      <c r="B55" s="153" t="s">
        <v>3864</v>
      </c>
      <c r="C55" s="126">
        <v>738.598686</v>
      </c>
      <c r="D55" s="126">
        <v>427.113297</v>
      </c>
      <c r="E55" s="126">
        <v>47.385389</v>
      </c>
      <c r="F55" s="126"/>
      <c r="G55" s="126">
        <v>264.1</v>
      </c>
    </row>
    <row r="56" s="83" customFormat="1" ht="17" customHeight="1" spans="1:7">
      <c r="A56" s="152">
        <v>2012901</v>
      </c>
      <c r="B56" s="153" t="s">
        <v>3833</v>
      </c>
      <c r="C56" s="126">
        <v>343.435806</v>
      </c>
      <c r="D56" s="126">
        <v>280.300417</v>
      </c>
      <c r="E56" s="126">
        <v>43.135389</v>
      </c>
      <c r="F56" s="126"/>
      <c r="G56" s="126">
        <v>20</v>
      </c>
    </row>
    <row r="57" s="83" customFormat="1" ht="17" customHeight="1" spans="1:7">
      <c r="A57" s="152">
        <v>2012999</v>
      </c>
      <c r="B57" s="153" t="s">
        <v>3865</v>
      </c>
      <c r="C57" s="126">
        <v>395.16288</v>
      </c>
      <c r="D57" s="126">
        <v>146.81288</v>
      </c>
      <c r="E57" s="126">
        <v>4.25</v>
      </c>
      <c r="F57" s="126"/>
      <c r="G57" s="126">
        <v>244.1</v>
      </c>
    </row>
    <row r="58" s="83" customFormat="1" ht="17" customHeight="1" spans="1:7">
      <c r="A58" s="152">
        <v>20131</v>
      </c>
      <c r="B58" s="153" t="s">
        <v>3866</v>
      </c>
      <c r="C58" s="126">
        <v>2509.606065</v>
      </c>
      <c r="D58" s="126">
        <v>1557.317601</v>
      </c>
      <c r="E58" s="126">
        <v>195.288464</v>
      </c>
      <c r="F58" s="126"/>
      <c r="G58" s="126">
        <v>757</v>
      </c>
    </row>
    <row r="59" s="83" customFormat="1" ht="17" customHeight="1" spans="1:7">
      <c r="A59" s="152">
        <v>2013101</v>
      </c>
      <c r="B59" s="153" t="s">
        <v>3833</v>
      </c>
      <c r="C59" s="126">
        <v>1793.606065</v>
      </c>
      <c r="D59" s="126">
        <v>1557.317601</v>
      </c>
      <c r="E59" s="126">
        <v>195.288464</v>
      </c>
      <c r="F59" s="126"/>
      <c r="G59" s="126">
        <v>41</v>
      </c>
    </row>
    <row r="60" s="83" customFormat="1" ht="17" customHeight="1" spans="1:7">
      <c r="A60" s="152">
        <v>2013199</v>
      </c>
      <c r="B60" s="153" t="s">
        <v>3867</v>
      </c>
      <c r="C60" s="126">
        <v>716</v>
      </c>
      <c r="D60" s="126"/>
      <c r="E60" s="126"/>
      <c r="F60" s="126"/>
      <c r="G60" s="126">
        <v>716</v>
      </c>
    </row>
    <row r="61" s="83" customFormat="1" ht="17" customHeight="1" spans="1:7">
      <c r="A61" s="152">
        <v>20132</v>
      </c>
      <c r="B61" s="153" t="s">
        <v>3868</v>
      </c>
      <c r="C61" s="126">
        <v>5212.435226</v>
      </c>
      <c r="D61" s="126">
        <v>1050.691618</v>
      </c>
      <c r="E61" s="126">
        <v>114.783608</v>
      </c>
      <c r="F61" s="126">
        <v>9.75</v>
      </c>
      <c r="G61" s="126">
        <v>4037.21</v>
      </c>
    </row>
    <row r="62" s="83" customFormat="1" ht="17" customHeight="1" spans="1:7">
      <c r="A62" s="152">
        <v>2013201</v>
      </c>
      <c r="B62" s="153" t="s">
        <v>3833</v>
      </c>
      <c r="C62" s="126">
        <v>1165.475226</v>
      </c>
      <c r="D62" s="126">
        <v>1050.691618</v>
      </c>
      <c r="E62" s="126">
        <v>114.783608</v>
      </c>
      <c r="F62" s="126"/>
      <c r="G62" s="126"/>
    </row>
    <row r="63" s="83" customFormat="1" ht="17" customHeight="1" spans="1:7">
      <c r="A63" s="152">
        <v>2013299</v>
      </c>
      <c r="B63" s="153" t="s">
        <v>3869</v>
      </c>
      <c r="C63" s="126">
        <v>4046.96</v>
      </c>
      <c r="D63" s="126"/>
      <c r="E63" s="126"/>
      <c r="F63" s="126">
        <v>9.75</v>
      </c>
      <c r="G63" s="126">
        <v>4037.21</v>
      </c>
    </row>
    <row r="64" s="83" customFormat="1" ht="17" customHeight="1" spans="1:7">
      <c r="A64" s="152">
        <v>20133</v>
      </c>
      <c r="B64" s="153" t="s">
        <v>3870</v>
      </c>
      <c r="C64" s="126">
        <v>2236.847675</v>
      </c>
      <c r="D64" s="126">
        <v>647.531435</v>
      </c>
      <c r="E64" s="126">
        <v>75.81624</v>
      </c>
      <c r="F64" s="126"/>
      <c r="G64" s="126">
        <v>1513.5</v>
      </c>
    </row>
    <row r="65" s="83" customFormat="1" ht="17" customHeight="1" spans="1:7">
      <c r="A65" s="152">
        <v>2013301</v>
      </c>
      <c r="B65" s="153" t="s">
        <v>3833</v>
      </c>
      <c r="C65" s="126">
        <v>747.09861</v>
      </c>
      <c r="D65" s="126">
        <v>476.14181</v>
      </c>
      <c r="E65" s="126">
        <v>58.4568</v>
      </c>
      <c r="F65" s="126"/>
      <c r="G65" s="126">
        <v>212.5</v>
      </c>
    </row>
    <row r="66" s="83" customFormat="1" ht="17" customHeight="1" spans="1:7">
      <c r="A66" s="152">
        <v>2013399</v>
      </c>
      <c r="B66" s="153" t="s">
        <v>3871</v>
      </c>
      <c r="C66" s="126">
        <v>1489.749065</v>
      </c>
      <c r="D66" s="126">
        <v>171.389625</v>
      </c>
      <c r="E66" s="126">
        <v>17.35944</v>
      </c>
      <c r="F66" s="126"/>
      <c r="G66" s="126">
        <v>1301</v>
      </c>
    </row>
    <row r="67" s="83" customFormat="1" ht="17" customHeight="1" spans="1:7">
      <c r="A67" s="152">
        <v>20134</v>
      </c>
      <c r="B67" s="153" t="s">
        <v>3872</v>
      </c>
      <c r="C67" s="126">
        <v>615.74893</v>
      </c>
      <c r="D67" s="126">
        <v>432.31996</v>
      </c>
      <c r="E67" s="126">
        <v>54.92897</v>
      </c>
      <c r="F67" s="126"/>
      <c r="G67" s="126">
        <v>128.5</v>
      </c>
    </row>
    <row r="68" s="83" customFormat="1" ht="17" customHeight="1" spans="1:7">
      <c r="A68" s="152">
        <v>2013401</v>
      </c>
      <c r="B68" s="153" t="s">
        <v>3833</v>
      </c>
      <c r="C68" s="126">
        <v>487.24893</v>
      </c>
      <c r="D68" s="126">
        <v>432.31996</v>
      </c>
      <c r="E68" s="126">
        <v>54.92897</v>
      </c>
      <c r="F68" s="126"/>
      <c r="G68" s="126"/>
    </row>
    <row r="69" s="83" customFormat="1" ht="17" customHeight="1" spans="1:7">
      <c r="A69" s="152">
        <v>2013404</v>
      </c>
      <c r="B69" s="153" t="s">
        <v>3873</v>
      </c>
      <c r="C69" s="126">
        <v>58.5</v>
      </c>
      <c r="D69" s="126"/>
      <c r="E69" s="126"/>
      <c r="F69" s="126"/>
      <c r="G69" s="126">
        <v>58.5</v>
      </c>
    </row>
    <row r="70" s="83" customFormat="1" ht="17" customHeight="1" spans="1:7">
      <c r="A70" s="152">
        <v>2013499</v>
      </c>
      <c r="B70" s="153" t="s">
        <v>3874</v>
      </c>
      <c r="C70" s="126">
        <v>70</v>
      </c>
      <c r="D70" s="126"/>
      <c r="E70" s="126"/>
      <c r="F70" s="126"/>
      <c r="G70" s="126">
        <v>70</v>
      </c>
    </row>
    <row r="71" s="83" customFormat="1" ht="17" customHeight="1" spans="1:7">
      <c r="A71" s="152">
        <v>20136</v>
      </c>
      <c r="B71" s="153" t="s">
        <v>3875</v>
      </c>
      <c r="C71" s="126">
        <v>2156.974976</v>
      </c>
      <c r="D71" s="126">
        <v>741.622352</v>
      </c>
      <c r="E71" s="126">
        <v>81.492624</v>
      </c>
      <c r="F71" s="126"/>
      <c r="G71" s="126">
        <v>1333.86</v>
      </c>
    </row>
    <row r="72" s="83" customFormat="1" ht="17" customHeight="1" spans="1:7">
      <c r="A72" s="152">
        <v>2013601</v>
      </c>
      <c r="B72" s="153" t="s">
        <v>3833</v>
      </c>
      <c r="C72" s="126">
        <v>823.114976</v>
      </c>
      <c r="D72" s="126">
        <v>741.622352</v>
      </c>
      <c r="E72" s="126">
        <v>81.492624</v>
      </c>
      <c r="F72" s="126"/>
      <c r="G72" s="126"/>
    </row>
    <row r="73" s="83" customFormat="1" ht="17" customHeight="1" spans="1:7">
      <c r="A73" s="152">
        <v>2013699</v>
      </c>
      <c r="B73" s="153" t="s">
        <v>3876</v>
      </c>
      <c r="C73" s="126">
        <v>1333.86</v>
      </c>
      <c r="D73" s="126"/>
      <c r="E73" s="126"/>
      <c r="F73" s="126"/>
      <c r="G73" s="126">
        <v>1333.86</v>
      </c>
    </row>
    <row r="74" s="83" customFormat="1" ht="17" customHeight="1" spans="1:7">
      <c r="A74" s="152">
        <v>20138</v>
      </c>
      <c r="B74" s="153" t="s">
        <v>3877</v>
      </c>
      <c r="C74" s="126">
        <v>7211.15161</v>
      </c>
      <c r="D74" s="126">
        <v>5527.361634</v>
      </c>
      <c r="E74" s="126">
        <v>555.789976</v>
      </c>
      <c r="F74" s="126"/>
      <c r="G74" s="126">
        <v>1128</v>
      </c>
    </row>
    <row r="75" s="83" customFormat="1" ht="17" customHeight="1" spans="1:7">
      <c r="A75" s="152">
        <v>2013801</v>
      </c>
      <c r="B75" s="153" t="s">
        <v>3833</v>
      </c>
      <c r="C75" s="126">
        <v>6276.15161</v>
      </c>
      <c r="D75" s="126">
        <v>5527.361634</v>
      </c>
      <c r="E75" s="126">
        <v>555.789976</v>
      </c>
      <c r="F75" s="126"/>
      <c r="G75" s="126">
        <v>193</v>
      </c>
    </row>
    <row r="76" s="83" customFormat="1" ht="17" customHeight="1" spans="1:7">
      <c r="A76" s="152">
        <v>2013899</v>
      </c>
      <c r="B76" s="153" t="s">
        <v>3878</v>
      </c>
      <c r="C76" s="126">
        <v>935</v>
      </c>
      <c r="D76" s="126"/>
      <c r="E76" s="126"/>
      <c r="F76" s="126"/>
      <c r="G76" s="126">
        <v>935</v>
      </c>
    </row>
    <row r="77" s="83" customFormat="1" ht="17" customHeight="1" spans="1:7">
      <c r="A77" s="152">
        <v>20139</v>
      </c>
      <c r="B77" s="153" t="s">
        <v>3879</v>
      </c>
      <c r="C77" s="126">
        <v>642.655225</v>
      </c>
      <c r="D77" s="126">
        <v>346.772032</v>
      </c>
      <c r="E77" s="126">
        <v>45.883193</v>
      </c>
      <c r="F77" s="126"/>
      <c r="G77" s="126">
        <v>250</v>
      </c>
    </row>
    <row r="78" s="83" customFormat="1" ht="17" customHeight="1" spans="1:7">
      <c r="A78" s="152">
        <v>2013901</v>
      </c>
      <c r="B78" s="153" t="s">
        <v>3833</v>
      </c>
      <c r="C78" s="126">
        <v>392.655225</v>
      </c>
      <c r="D78" s="126">
        <v>346.772032</v>
      </c>
      <c r="E78" s="126">
        <v>45.883193</v>
      </c>
      <c r="F78" s="126"/>
      <c r="G78" s="126"/>
    </row>
    <row r="79" s="83" customFormat="1" ht="17" customHeight="1" spans="1:7">
      <c r="A79" s="152">
        <v>2013999</v>
      </c>
      <c r="B79" s="153" t="s">
        <v>3880</v>
      </c>
      <c r="C79" s="126">
        <v>250</v>
      </c>
      <c r="D79" s="126"/>
      <c r="E79" s="126"/>
      <c r="F79" s="126"/>
      <c r="G79" s="126">
        <v>250</v>
      </c>
    </row>
    <row r="80" s="83" customFormat="1" ht="17" customHeight="1" spans="1:7">
      <c r="A80" s="152">
        <v>20140</v>
      </c>
      <c r="B80" s="153" t="s">
        <v>3881</v>
      </c>
      <c r="C80" s="126">
        <v>702.423868</v>
      </c>
      <c r="D80" s="126">
        <v>379.383018</v>
      </c>
      <c r="E80" s="126">
        <v>39.04085</v>
      </c>
      <c r="F80" s="126"/>
      <c r="G80" s="126">
        <v>284</v>
      </c>
    </row>
    <row r="81" s="83" customFormat="1" ht="17" customHeight="1" spans="1:7">
      <c r="A81" s="152">
        <v>2014001</v>
      </c>
      <c r="B81" s="153" t="s">
        <v>3833</v>
      </c>
      <c r="C81" s="126">
        <v>418.423868</v>
      </c>
      <c r="D81" s="126">
        <v>379.383018</v>
      </c>
      <c r="E81" s="126">
        <v>39.04085</v>
      </c>
      <c r="F81" s="126"/>
      <c r="G81" s="126"/>
    </row>
    <row r="82" s="141" customFormat="1" ht="17" customHeight="1" spans="1:7">
      <c r="A82" s="152">
        <v>2014004</v>
      </c>
      <c r="B82" s="153" t="s">
        <v>3882</v>
      </c>
      <c r="C82" s="126">
        <v>180</v>
      </c>
      <c r="D82" s="126"/>
      <c r="E82" s="126"/>
      <c r="F82" s="126"/>
      <c r="G82" s="126">
        <v>180</v>
      </c>
    </row>
    <row r="83" s="141" customFormat="1" ht="17" customHeight="1" spans="1:7">
      <c r="A83" s="152">
        <v>2014099</v>
      </c>
      <c r="B83" s="153" t="s">
        <v>3883</v>
      </c>
      <c r="C83" s="126">
        <v>104</v>
      </c>
      <c r="D83" s="126"/>
      <c r="E83" s="126"/>
      <c r="F83" s="126"/>
      <c r="G83" s="126">
        <v>104</v>
      </c>
    </row>
    <row r="84" s="83" customFormat="1" ht="17" customHeight="1" spans="1:7">
      <c r="A84" s="152">
        <v>20141</v>
      </c>
      <c r="B84" s="153" t="s">
        <v>3884</v>
      </c>
      <c r="C84" s="126">
        <v>2316.98</v>
      </c>
      <c r="D84" s="126"/>
      <c r="E84" s="126"/>
      <c r="F84" s="126"/>
      <c r="G84" s="126">
        <v>2316.98</v>
      </c>
    </row>
    <row r="85" s="83" customFormat="1" ht="17" customHeight="1" spans="1:7">
      <c r="A85" s="152">
        <v>2014199</v>
      </c>
      <c r="B85" s="153" t="s">
        <v>3885</v>
      </c>
      <c r="C85" s="126">
        <v>2316.98</v>
      </c>
      <c r="D85" s="126"/>
      <c r="E85" s="126"/>
      <c r="F85" s="126"/>
      <c r="G85" s="126">
        <v>2316.98</v>
      </c>
    </row>
    <row r="86" s="83" customFormat="1" ht="17" customHeight="1" spans="1:7">
      <c r="A86" s="152">
        <v>20199</v>
      </c>
      <c r="B86" s="153" t="s">
        <v>3886</v>
      </c>
      <c r="C86" s="126">
        <v>5991.136</v>
      </c>
      <c r="D86" s="126"/>
      <c r="E86" s="126"/>
      <c r="F86" s="126"/>
      <c r="G86" s="126">
        <v>5991.136</v>
      </c>
    </row>
    <row r="87" s="83" customFormat="1" ht="17" customHeight="1" spans="1:7">
      <c r="A87" s="152">
        <v>2019999</v>
      </c>
      <c r="B87" s="153" t="s">
        <v>3887</v>
      </c>
      <c r="C87" s="126">
        <v>5991.136</v>
      </c>
      <c r="D87" s="126"/>
      <c r="E87" s="126"/>
      <c r="F87" s="126"/>
      <c r="G87" s="126">
        <v>5991.136</v>
      </c>
    </row>
    <row r="88" s="83" customFormat="1" ht="17" customHeight="1" spans="1:7">
      <c r="A88" s="149" t="s">
        <v>3888</v>
      </c>
      <c r="B88" s="150" t="s">
        <v>3889</v>
      </c>
      <c r="C88" s="151">
        <v>30213.482054</v>
      </c>
      <c r="D88" s="151">
        <v>16066.505105</v>
      </c>
      <c r="E88" s="151">
        <v>2723.306949</v>
      </c>
      <c r="F88" s="151">
        <v>649.5</v>
      </c>
      <c r="G88" s="151">
        <v>10774.17</v>
      </c>
    </row>
    <row r="89" s="83" customFormat="1" ht="17" customHeight="1" spans="1:7">
      <c r="A89" s="152">
        <v>20402</v>
      </c>
      <c r="B89" s="153" t="s">
        <v>3890</v>
      </c>
      <c r="C89" s="126">
        <v>26541.380262</v>
      </c>
      <c r="D89" s="126">
        <v>14214.770088</v>
      </c>
      <c r="E89" s="126">
        <v>2479.920174</v>
      </c>
      <c r="F89" s="126">
        <v>649.5</v>
      </c>
      <c r="G89" s="126">
        <v>9197.19</v>
      </c>
    </row>
    <row r="90" s="83" customFormat="1" ht="17" customHeight="1" spans="1:7">
      <c r="A90" s="152">
        <v>2040201</v>
      </c>
      <c r="B90" s="153" t="s">
        <v>3833</v>
      </c>
      <c r="C90" s="126">
        <v>16530.690262</v>
      </c>
      <c r="D90" s="126">
        <v>14214.770088</v>
      </c>
      <c r="E90" s="126">
        <v>2315.920174</v>
      </c>
      <c r="F90" s="126"/>
      <c r="G90" s="126"/>
    </row>
    <row r="91" s="83" customFormat="1" ht="17" customHeight="1" spans="1:7">
      <c r="A91" s="152">
        <v>2040299</v>
      </c>
      <c r="B91" s="153" t="s">
        <v>3891</v>
      </c>
      <c r="C91" s="126">
        <v>10010.69</v>
      </c>
      <c r="D91" s="126"/>
      <c r="E91" s="126">
        <v>164</v>
      </c>
      <c r="F91" s="126">
        <v>649.5</v>
      </c>
      <c r="G91" s="126">
        <v>9197.19</v>
      </c>
    </row>
    <row r="92" s="83" customFormat="1" ht="17" customHeight="1" spans="1:7">
      <c r="A92" s="152">
        <v>20404</v>
      </c>
      <c r="B92" s="153" t="s">
        <v>3892</v>
      </c>
      <c r="C92" s="126">
        <v>121</v>
      </c>
      <c r="D92" s="126"/>
      <c r="E92" s="126"/>
      <c r="F92" s="126"/>
      <c r="G92" s="126">
        <v>121</v>
      </c>
    </row>
    <row r="93" s="83" customFormat="1" ht="17" customHeight="1" spans="1:7">
      <c r="A93" s="152">
        <v>2040499</v>
      </c>
      <c r="B93" s="153" t="s">
        <v>3893</v>
      </c>
      <c r="C93" s="126">
        <v>121</v>
      </c>
      <c r="D93" s="126"/>
      <c r="E93" s="126"/>
      <c r="F93" s="126"/>
      <c r="G93" s="126">
        <v>121</v>
      </c>
    </row>
    <row r="94" s="83" customFormat="1" ht="17" customHeight="1" spans="1:7">
      <c r="A94" s="152">
        <v>20405</v>
      </c>
      <c r="B94" s="153" t="s">
        <v>3894</v>
      </c>
      <c r="C94" s="126">
        <v>308</v>
      </c>
      <c r="D94" s="126"/>
      <c r="E94" s="126"/>
      <c r="F94" s="126"/>
      <c r="G94" s="126">
        <v>308</v>
      </c>
    </row>
    <row r="95" s="83" customFormat="1" ht="17" customHeight="1" spans="1:7">
      <c r="A95" s="152">
        <v>2040599</v>
      </c>
      <c r="B95" s="153" t="s">
        <v>3895</v>
      </c>
      <c r="C95" s="126">
        <v>308</v>
      </c>
      <c r="D95" s="126"/>
      <c r="E95" s="126"/>
      <c r="F95" s="126"/>
      <c r="G95" s="126">
        <v>308</v>
      </c>
    </row>
    <row r="96" s="83" customFormat="1" ht="17" customHeight="1" spans="1:7">
      <c r="A96" s="152">
        <v>20406</v>
      </c>
      <c r="B96" s="153" t="s">
        <v>3896</v>
      </c>
      <c r="C96" s="126">
        <v>2632.301792</v>
      </c>
      <c r="D96" s="126">
        <v>1851.735017</v>
      </c>
      <c r="E96" s="126">
        <v>243.386775</v>
      </c>
      <c r="F96" s="126"/>
      <c r="G96" s="126">
        <v>537.18</v>
      </c>
    </row>
    <row r="97" s="83" customFormat="1" ht="17" customHeight="1" spans="1:7">
      <c r="A97" s="152">
        <v>2040601</v>
      </c>
      <c r="B97" s="153" t="s">
        <v>3833</v>
      </c>
      <c r="C97" s="126">
        <v>1851.735017</v>
      </c>
      <c r="D97" s="126">
        <v>1851.735017</v>
      </c>
      <c r="E97" s="126"/>
      <c r="F97" s="126"/>
      <c r="G97" s="126"/>
    </row>
    <row r="98" s="83" customFormat="1" ht="17" customHeight="1" spans="1:7">
      <c r="A98" s="152">
        <v>2040602</v>
      </c>
      <c r="B98" s="153" t="s">
        <v>3897</v>
      </c>
      <c r="C98" s="126">
        <v>91.236775</v>
      </c>
      <c r="D98" s="126"/>
      <c r="E98" s="126">
        <v>91.236775</v>
      </c>
      <c r="F98" s="126"/>
      <c r="G98" s="126"/>
    </row>
    <row r="99" s="83" customFormat="1" ht="17" customHeight="1" spans="1:7">
      <c r="A99" s="152">
        <v>2040603</v>
      </c>
      <c r="B99" s="153" t="s">
        <v>3898</v>
      </c>
      <c r="C99" s="126">
        <v>152.15</v>
      </c>
      <c r="D99" s="126"/>
      <c r="E99" s="126">
        <v>152.15</v>
      </c>
      <c r="F99" s="126"/>
      <c r="G99" s="126"/>
    </row>
    <row r="100" s="83" customFormat="1" ht="17" customHeight="1" spans="1:7">
      <c r="A100" s="152">
        <v>2040605</v>
      </c>
      <c r="B100" s="153" t="s">
        <v>3899</v>
      </c>
      <c r="C100" s="126">
        <v>288</v>
      </c>
      <c r="D100" s="126"/>
      <c r="E100" s="126"/>
      <c r="F100" s="126"/>
      <c r="G100" s="126">
        <v>288</v>
      </c>
    </row>
    <row r="101" s="83" customFormat="1" ht="17" customHeight="1" spans="1:7">
      <c r="A101" s="152">
        <v>2040607</v>
      </c>
      <c r="B101" s="153" t="s">
        <v>3900</v>
      </c>
      <c r="C101" s="126">
        <v>50</v>
      </c>
      <c r="D101" s="126"/>
      <c r="E101" s="126"/>
      <c r="F101" s="126"/>
      <c r="G101" s="126">
        <v>50</v>
      </c>
    </row>
    <row r="102" s="83" customFormat="1" ht="17" customHeight="1" spans="1:7">
      <c r="A102" s="152">
        <v>2040610</v>
      </c>
      <c r="B102" s="153" t="s">
        <v>3901</v>
      </c>
      <c r="C102" s="126">
        <v>73.68</v>
      </c>
      <c r="D102" s="126"/>
      <c r="E102" s="126"/>
      <c r="F102" s="126"/>
      <c r="G102" s="126">
        <v>73.68</v>
      </c>
    </row>
    <row r="103" s="83" customFormat="1" ht="17" customHeight="1" spans="1:7">
      <c r="A103" s="152">
        <v>2040612</v>
      </c>
      <c r="B103" s="153" t="s">
        <v>3902</v>
      </c>
      <c r="C103" s="126">
        <v>59</v>
      </c>
      <c r="D103" s="126"/>
      <c r="E103" s="126"/>
      <c r="F103" s="126"/>
      <c r="G103" s="126">
        <v>59</v>
      </c>
    </row>
    <row r="104" s="83" customFormat="1" ht="17" customHeight="1" spans="1:7">
      <c r="A104" s="152">
        <v>2040699</v>
      </c>
      <c r="B104" s="153" t="s">
        <v>3903</v>
      </c>
      <c r="C104" s="126">
        <v>66.5</v>
      </c>
      <c r="D104" s="126"/>
      <c r="E104" s="126"/>
      <c r="F104" s="126"/>
      <c r="G104" s="126">
        <v>66.5</v>
      </c>
    </row>
    <row r="105" s="83" customFormat="1" ht="17" customHeight="1" spans="1:7">
      <c r="A105" s="152">
        <v>20499</v>
      </c>
      <c r="B105" s="153" t="s">
        <v>3904</v>
      </c>
      <c r="C105" s="126">
        <v>610.8</v>
      </c>
      <c r="D105" s="126"/>
      <c r="E105" s="126"/>
      <c r="F105" s="126"/>
      <c r="G105" s="126">
        <v>610.8</v>
      </c>
    </row>
    <row r="106" s="83" customFormat="1" ht="17" customHeight="1" spans="1:7">
      <c r="A106" s="152">
        <v>2049999</v>
      </c>
      <c r="B106" s="153" t="s">
        <v>3905</v>
      </c>
      <c r="C106" s="126">
        <v>610.8</v>
      </c>
      <c r="D106" s="126"/>
      <c r="E106" s="126"/>
      <c r="F106" s="126"/>
      <c r="G106" s="126">
        <v>610.8</v>
      </c>
    </row>
    <row r="107" s="83" customFormat="1" ht="17" customHeight="1" spans="1:7">
      <c r="A107" s="149" t="s">
        <v>3906</v>
      </c>
      <c r="B107" s="150" t="s">
        <v>3581</v>
      </c>
      <c r="C107" s="151">
        <v>152644.937434</v>
      </c>
      <c r="D107" s="151">
        <v>125155.485813</v>
      </c>
      <c r="E107" s="151">
        <v>13605.052721</v>
      </c>
      <c r="F107" s="151"/>
      <c r="G107" s="151">
        <v>13884.3989</v>
      </c>
    </row>
    <row r="108" s="83" customFormat="1" ht="17" customHeight="1" spans="1:7">
      <c r="A108" s="152">
        <v>20501</v>
      </c>
      <c r="B108" s="153" t="s">
        <v>3907</v>
      </c>
      <c r="C108" s="126">
        <v>1689.08007</v>
      </c>
      <c r="D108" s="126">
        <v>452.236561</v>
      </c>
      <c r="E108" s="126">
        <v>53.843509</v>
      </c>
      <c r="F108" s="126"/>
      <c r="G108" s="126">
        <v>1183</v>
      </c>
    </row>
    <row r="109" s="83" customFormat="1" ht="17" customHeight="1" spans="1:7">
      <c r="A109" s="152">
        <v>2050101</v>
      </c>
      <c r="B109" s="153" t="s">
        <v>3833</v>
      </c>
      <c r="C109" s="126">
        <v>506.08007</v>
      </c>
      <c r="D109" s="126">
        <v>452.236561</v>
      </c>
      <c r="E109" s="126">
        <v>53.843509</v>
      </c>
      <c r="F109" s="126"/>
      <c r="G109" s="126"/>
    </row>
    <row r="110" s="83" customFormat="1" ht="17" customHeight="1" spans="1:7">
      <c r="A110" s="152">
        <v>2050199</v>
      </c>
      <c r="B110" s="153" t="s">
        <v>3908</v>
      </c>
      <c r="C110" s="126">
        <v>1183</v>
      </c>
      <c r="D110" s="126"/>
      <c r="E110" s="126"/>
      <c r="F110" s="126"/>
      <c r="G110" s="126">
        <v>1183</v>
      </c>
    </row>
    <row r="111" s="83" customFormat="1" ht="17" customHeight="1" spans="1:7">
      <c r="A111" s="152">
        <v>20502</v>
      </c>
      <c r="B111" s="153" t="s">
        <v>3909</v>
      </c>
      <c r="C111" s="126">
        <v>146843.138925</v>
      </c>
      <c r="D111" s="126">
        <v>122590.234821</v>
      </c>
      <c r="E111" s="126">
        <v>12989.965204</v>
      </c>
      <c r="F111" s="126"/>
      <c r="G111" s="126">
        <v>11262.9389</v>
      </c>
    </row>
    <row r="112" s="83" customFormat="1" ht="17" customHeight="1" spans="1:7">
      <c r="A112" s="152">
        <v>2050201</v>
      </c>
      <c r="B112" s="153" t="s">
        <v>3910</v>
      </c>
      <c r="C112" s="126">
        <v>7027.297284</v>
      </c>
      <c r="D112" s="126">
        <v>3169.948796</v>
      </c>
      <c r="E112" s="126">
        <v>825.348488</v>
      </c>
      <c r="F112" s="126"/>
      <c r="G112" s="126">
        <v>3032</v>
      </c>
    </row>
    <row r="113" s="83" customFormat="1" ht="17" customHeight="1" spans="1:7">
      <c r="A113" s="152">
        <v>2050202</v>
      </c>
      <c r="B113" s="153" t="s">
        <v>3911</v>
      </c>
      <c r="C113" s="126">
        <v>27326.915302</v>
      </c>
      <c r="D113" s="126">
        <v>21623.905876</v>
      </c>
      <c r="E113" s="126">
        <v>3203.009426</v>
      </c>
      <c r="F113" s="126"/>
      <c r="G113" s="126">
        <v>2500</v>
      </c>
    </row>
    <row r="114" s="83" customFormat="1" ht="17" customHeight="1" spans="1:7">
      <c r="A114" s="152">
        <v>2050203</v>
      </c>
      <c r="B114" s="153" t="s">
        <v>3912</v>
      </c>
      <c r="C114" s="126">
        <v>84860.387767</v>
      </c>
      <c r="D114" s="126">
        <v>78261.788856</v>
      </c>
      <c r="E114" s="126">
        <v>6264.798911</v>
      </c>
      <c r="F114" s="126"/>
      <c r="G114" s="126">
        <v>333.8</v>
      </c>
    </row>
    <row r="115" s="83" customFormat="1" ht="17" customHeight="1" spans="1:7">
      <c r="A115" s="152">
        <v>2050204</v>
      </c>
      <c r="B115" s="153" t="s">
        <v>3913</v>
      </c>
      <c r="C115" s="126">
        <v>21492.563615</v>
      </c>
      <c r="D115" s="126">
        <v>18834.711971</v>
      </c>
      <c r="E115" s="126">
        <v>2657.851644</v>
      </c>
      <c r="F115" s="126"/>
      <c r="G115" s="126"/>
    </row>
    <row r="116" s="83" customFormat="1" ht="17" customHeight="1" spans="1:7">
      <c r="A116" s="152">
        <v>2050299</v>
      </c>
      <c r="B116" s="153" t="s">
        <v>3914</v>
      </c>
      <c r="C116" s="126">
        <v>6135.974957</v>
      </c>
      <c r="D116" s="126">
        <v>699.879322</v>
      </c>
      <c r="E116" s="126">
        <v>38.956735</v>
      </c>
      <c r="F116" s="126"/>
      <c r="G116" s="126">
        <v>5397.1389</v>
      </c>
    </row>
    <row r="117" s="83" customFormat="1" ht="17" customHeight="1" spans="1:7">
      <c r="A117" s="152">
        <v>20503</v>
      </c>
      <c r="B117" s="153" t="s">
        <v>3915</v>
      </c>
      <c r="C117" s="126">
        <v>1300.144174</v>
      </c>
      <c r="D117" s="126">
        <v>531.070043</v>
      </c>
      <c r="E117" s="126">
        <v>353.074131</v>
      </c>
      <c r="F117" s="126"/>
      <c r="G117" s="126">
        <v>416</v>
      </c>
    </row>
    <row r="118" s="83" customFormat="1" ht="17" customHeight="1" spans="1:7">
      <c r="A118" s="152">
        <v>2050302</v>
      </c>
      <c r="B118" s="153" t="s">
        <v>3916</v>
      </c>
      <c r="C118" s="126">
        <v>1300.144174</v>
      </c>
      <c r="D118" s="126">
        <v>531.070043</v>
      </c>
      <c r="E118" s="126">
        <v>353.074131</v>
      </c>
      <c r="F118" s="126"/>
      <c r="G118" s="126">
        <v>416</v>
      </c>
    </row>
    <row r="119" s="83" customFormat="1" ht="17" customHeight="1" spans="1:7">
      <c r="A119" s="152">
        <v>20507</v>
      </c>
      <c r="B119" s="153" t="s">
        <v>3917</v>
      </c>
      <c r="C119" s="126">
        <v>875.851442</v>
      </c>
      <c r="D119" s="126">
        <v>692.273694</v>
      </c>
      <c r="E119" s="126">
        <v>132.777748</v>
      </c>
      <c r="F119" s="126"/>
      <c r="G119" s="126">
        <v>50.8</v>
      </c>
    </row>
    <row r="120" s="83" customFormat="1" ht="17" customHeight="1" spans="1:7">
      <c r="A120" s="152">
        <v>2050701</v>
      </c>
      <c r="B120" s="153" t="s">
        <v>3918</v>
      </c>
      <c r="C120" s="126">
        <v>875.851442</v>
      </c>
      <c r="D120" s="126">
        <v>692.273694</v>
      </c>
      <c r="E120" s="126">
        <v>132.777748</v>
      </c>
      <c r="F120" s="126"/>
      <c r="G120" s="126">
        <v>50.8</v>
      </c>
    </row>
    <row r="121" s="83" customFormat="1" ht="17" customHeight="1" spans="1:7">
      <c r="A121" s="152">
        <v>20508</v>
      </c>
      <c r="B121" s="153" t="s">
        <v>3919</v>
      </c>
      <c r="C121" s="126">
        <v>666.094323</v>
      </c>
      <c r="D121" s="126">
        <v>469.265897</v>
      </c>
      <c r="E121" s="126">
        <v>51.828426</v>
      </c>
      <c r="F121" s="126"/>
      <c r="G121" s="126">
        <v>145</v>
      </c>
    </row>
    <row r="122" s="83" customFormat="1" ht="17" customHeight="1" spans="1:7">
      <c r="A122" s="152">
        <v>2050802</v>
      </c>
      <c r="B122" s="153" t="s">
        <v>3920</v>
      </c>
      <c r="C122" s="126">
        <v>666.094323</v>
      </c>
      <c r="D122" s="126">
        <v>469.265897</v>
      </c>
      <c r="E122" s="126">
        <v>51.828426</v>
      </c>
      <c r="F122" s="126"/>
      <c r="G122" s="126">
        <v>145</v>
      </c>
    </row>
    <row r="123" s="83" customFormat="1" ht="17" customHeight="1" spans="1:7">
      <c r="A123" s="152">
        <v>20599</v>
      </c>
      <c r="B123" s="153" t="s">
        <v>3921</v>
      </c>
      <c r="C123" s="126">
        <v>1270.6285</v>
      </c>
      <c r="D123" s="126">
        <v>420.404797</v>
      </c>
      <c r="E123" s="126">
        <v>23.563703</v>
      </c>
      <c r="F123" s="126"/>
      <c r="G123" s="126">
        <v>826.66</v>
      </c>
    </row>
    <row r="124" s="83" customFormat="1" ht="17" customHeight="1" spans="1:7">
      <c r="A124" s="152">
        <v>2059999</v>
      </c>
      <c r="B124" s="153" t="s">
        <v>3922</v>
      </c>
      <c r="C124" s="126">
        <v>1270.6285</v>
      </c>
      <c r="D124" s="126">
        <v>420.404797</v>
      </c>
      <c r="E124" s="126">
        <v>23.563703</v>
      </c>
      <c r="F124" s="126"/>
      <c r="G124" s="126">
        <v>826.66</v>
      </c>
    </row>
    <row r="125" s="83" customFormat="1" ht="17" customHeight="1" spans="1:7">
      <c r="A125" s="149" t="s">
        <v>3923</v>
      </c>
      <c r="B125" s="150" t="s">
        <v>3924</v>
      </c>
      <c r="C125" s="151">
        <v>12083.73443</v>
      </c>
      <c r="D125" s="151">
        <v>690.244872</v>
      </c>
      <c r="E125" s="151">
        <v>73.489558</v>
      </c>
      <c r="F125" s="151"/>
      <c r="G125" s="151">
        <v>11320</v>
      </c>
    </row>
    <row r="126" s="83" customFormat="1" ht="17" customHeight="1" spans="1:7">
      <c r="A126" s="152">
        <v>20601</v>
      </c>
      <c r="B126" s="153" t="s">
        <v>3925</v>
      </c>
      <c r="C126" s="126">
        <v>8000</v>
      </c>
      <c r="D126" s="126"/>
      <c r="E126" s="126"/>
      <c r="F126" s="126"/>
      <c r="G126" s="126">
        <v>8000</v>
      </c>
    </row>
    <row r="127" s="83" customFormat="1" ht="17" customHeight="1" spans="1:7">
      <c r="A127" s="152">
        <v>2060199</v>
      </c>
      <c r="B127" s="153" t="s">
        <v>3926</v>
      </c>
      <c r="C127" s="126">
        <v>8000</v>
      </c>
      <c r="D127" s="126"/>
      <c r="E127" s="126"/>
      <c r="F127" s="126"/>
      <c r="G127" s="126">
        <v>8000</v>
      </c>
    </row>
    <row r="128" s="83" customFormat="1" ht="17" customHeight="1" spans="1:7">
      <c r="A128" s="152">
        <v>20604</v>
      </c>
      <c r="B128" s="153" t="s">
        <v>3927</v>
      </c>
      <c r="C128" s="126">
        <v>500</v>
      </c>
      <c r="D128" s="126"/>
      <c r="E128" s="126"/>
      <c r="F128" s="126"/>
      <c r="G128" s="126">
        <v>500</v>
      </c>
    </row>
    <row r="129" s="83" customFormat="1" ht="17" customHeight="1" spans="1:7">
      <c r="A129" s="152">
        <v>2060404</v>
      </c>
      <c r="B129" s="153" t="s">
        <v>3928</v>
      </c>
      <c r="C129" s="126">
        <v>500</v>
      </c>
      <c r="D129" s="126"/>
      <c r="E129" s="126"/>
      <c r="F129" s="126"/>
      <c r="G129" s="126">
        <v>500</v>
      </c>
    </row>
    <row r="130" s="83" customFormat="1" ht="17" customHeight="1" spans="1:7">
      <c r="A130" s="152">
        <v>20605</v>
      </c>
      <c r="B130" s="153" t="s">
        <v>3929</v>
      </c>
      <c r="C130" s="126">
        <v>500</v>
      </c>
      <c r="D130" s="126"/>
      <c r="E130" s="126"/>
      <c r="F130" s="126"/>
      <c r="G130" s="126">
        <v>500</v>
      </c>
    </row>
    <row r="131" s="83" customFormat="1" ht="17" customHeight="1" spans="1:7">
      <c r="A131" s="152">
        <v>2060599</v>
      </c>
      <c r="B131" s="153" t="s">
        <v>3930</v>
      </c>
      <c r="C131" s="126">
        <v>500</v>
      </c>
      <c r="D131" s="126"/>
      <c r="E131" s="126"/>
      <c r="F131" s="126"/>
      <c r="G131" s="126">
        <v>500</v>
      </c>
    </row>
    <row r="132" s="141" customFormat="1" ht="17" customHeight="1" spans="1:7">
      <c r="A132" s="152">
        <v>20607</v>
      </c>
      <c r="B132" s="153" t="s">
        <v>3931</v>
      </c>
      <c r="C132" s="126">
        <v>379.862162</v>
      </c>
      <c r="D132" s="126">
        <v>281.323058</v>
      </c>
      <c r="E132" s="126">
        <v>28.539104</v>
      </c>
      <c r="F132" s="126"/>
      <c r="G132" s="126">
        <v>70</v>
      </c>
    </row>
    <row r="133" s="141" customFormat="1" ht="17" customHeight="1" spans="1:7">
      <c r="A133" s="152">
        <v>2060701</v>
      </c>
      <c r="B133" s="153" t="s">
        <v>3932</v>
      </c>
      <c r="C133" s="126">
        <v>309.862162</v>
      </c>
      <c r="D133" s="126">
        <v>281.323058</v>
      </c>
      <c r="E133" s="126">
        <v>28.539104</v>
      </c>
      <c r="F133" s="126"/>
      <c r="G133" s="126"/>
    </row>
    <row r="134" s="141" customFormat="1" ht="17" customHeight="1" spans="1:7">
      <c r="A134" s="152">
        <v>2060799</v>
      </c>
      <c r="B134" s="153" t="s">
        <v>3933</v>
      </c>
      <c r="C134" s="126">
        <v>70</v>
      </c>
      <c r="D134" s="126"/>
      <c r="E134" s="126"/>
      <c r="F134" s="126"/>
      <c r="G134" s="126">
        <v>70</v>
      </c>
    </row>
    <row r="135" s="141" customFormat="1" ht="17" customHeight="1" spans="1:7">
      <c r="A135" s="152">
        <v>20608</v>
      </c>
      <c r="B135" s="153" t="s">
        <v>3934</v>
      </c>
      <c r="C135" s="126">
        <v>1200</v>
      </c>
      <c r="D135" s="126"/>
      <c r="E135" s="126"/>
      <c r="F135" s="126"/>
      <c r="G135" s="126">
        <v>1200</v>
      </c>
    </row>
    <row r="136" s="83" customFormat="1" ht="17" customHeight="1" spans="1:7">
      <c r="A136" s="152">
        <v>2060899</v>
      </c>
      <c r="B136" s="153" t="s">
        <v>3935</v>
      </c>
      <c r="C136" s="126">
        <v>1200</v>
      </c>
      <c r="D136" s="126"/>
      <c r="E136" s="126"/>
      <c r="F136" s="126"/>
      <c r="G136" s="126">
        <v>1200</v>
      </c>
    </row>
    <row r="137" s="83" customFormat="1" ht="17" customHeight="1" spans="1:7">
      <c r="A137" s="152">
        <v>20699</v>
      </c>
      <c r="B137" s="153" t="s">
        <v>3936</v>
      </c>
      <c r="C137" s="126">
        <v>1503.872268</v>
      </c>
      <c r="D137" s="126">
        <v>408.921814</v>
      </c>
      <c r="E137" s="126">
        <v>44.950454</v>
      </c>
      <c r="F137" s="126"/>
      <c r="G137" s="126">
        <v>1050</v>
      </c>
    </row>
    <row r="138" s="83" customFormat="1" ht="17" customHeight="1" spans="1:7">
      <c r="A138" s="152">
        <v>2069999</v>
      </c>
      <c r="B138" s="153" t="s">
        <v>3937</v>
      </c>
      <c r="C138" s="126">
        <v>1503.872268</v>
      </c>
      <c r="D138" s="126">
        <v>408.921814</v>
      </c>
      <c r="E138" s="126">
        <v>44.950454</v>
      </c>
      <c r="F138" s="126"/>
      <c r="G138" s="126">
        <v>1050</v>
      </c>
    </row>
    <row r="139" s="83" customFormat="1" ht="17" customHeight="1" spans="1:7">
      <c r="A139" s="149" t="s">
        <v>3938</v>
      </c>
      <c r="B139" s="150" t="s">
        <v>3939</v>
      </c>
      <c r="C139" s="151">
        <v>12792.194127</v>
      </c>
      <c r="D139" s="151">
        <v>4903.971355</v>
      </c>
      <c r="E139" s="151">
        <v>459.822772</v>
      </c>
      <c r="F139" s="151">
        <v>123</v>
      </c>
      <c r="G139" s="151">
        <v>7305.4</v>
      </c>
    </row>
    <row r="140" s="83" customFormat="1" ht="17" customHeight="1" spans="1:7">
      <c r="A140" s="152">
        <v>20701</v>
      </c>
      <c r="B140" s="153" t="s">
        <v>3940</v>
      </c>
      <c r="C140" s="126">
        <v>5337.677089</v>
      </c>
      <c r="D140" s="126">
        <v>2374.768252</v>
      </c>
      <c r="E140" s="126">
        <v>176.508837</v>
      </c>
      <c r="F140" s="126"/>
      <c r="G140" s="126">
        <v>2786.4</v>
      </c>
    </row>
    <row r="141" s="83" customFormat="1" ht="17" customHeight="1" spans="1:7">
      <c r="A141" s="152">
        <v>2070101</v>
      </c>
      <c r="B141" s="153" t="s">
        <v>3833</v>
      </c>
      <c r="C141" s="126">
        <v>536.204836</v>
      </c>
      <c r="D141" s="126">
        <v>464.678554</v>
      </c>
      <c r="E141" s="126">
        <v>54.026282</v>
      </c>
      <c r="F141" s="126"/>
      <c r="G141" s="126">
        <v>17.5</v>
      </c>
    </row>
    <row r="142" s="83" customFormat="1" ht="17" customHeight="1" spans="1:7">
      <c r="A142" s="152">
        <v>2070104</v>
      </c>
      <c r="B142" s="153" t="s">
        <v>3941</v>
      </c>
      <c r="C142" s="126">
        <v>403.08622</v>
      </c>
      <c r="D142" s="126">
        <v>345.992134</v>
      </c>
      <c r="E142" s="126">
        <v>18.094086</v>
      </c>
      <c r="F142" s="126"/>
      <c r="G142" s="126">
        <v>39</v>
      </c>
    </row>
    <row r="143" s="83" customFormat="1" ht="17" customHeight="1" spans="1:7">
      <c r="A143" s="152">
        <v>2070106</v>
      </c>
      <c r="B143" s="153" t="s">
        <v>3942</v>
      </c>
      <c r="C143" s="126">
        <v>732.128881</v>
      </c>
      <c r="D143" s="126">
        <v>550.657573</v>
      </c>
      <c r="E143" s="126">
        <v>37.471308</v>
      </c>
      <c r="F143" s="126"/>
      <c r="G143" s="126">
        <v>144</v>
      </c>
    </row>
    <row r="144" s="83" customFormat="1" ht="17" customHeight="1" spans="1:7">
      <c r="A144" s="152">
        <v>2070108</v>
      </c>
      <c r="B144" s="153" t="s">
        <v>3943</v>
      </c>
      <c r="C144" s="126">
        <v>150</v>
      </c>
      <c r="D144" s="126"/>
      <c r="E144" s="126"/>
      <c r="F144" s="126"/>
      <c r="G144" s="126">
        <v>150</v>
      </c>
    </row>
    <row r="145" s="83" customFormat="1" ht="17" customHeight="1" spans="1:7">
      <c r="A145" s="152">
        <v>2070109</v>
      </c>
      <c r="B145" s="153" t="s">
        <v>3944</v>
      </c>
      <c r="C145" s="126">
        <v>614.763983</v>
      </c>
      <c r="D145" s="126">
        <v>561.798126</v>
      </c>
      <c r="E145" s="126">
        <v>31.965857</v>
      </c>
      <c r="F145" s="126"/>
      <c r="G145" s="126">
        <v>21</v>
      </c>
    </row>
    <row r="146" s="83" customFormat="1" ht="17" customHeight="1" spans="1:7">
      <c r="A146" s="152">
        <v>2070112</v>
      </c>
      <c r="B146" s="153" t="s">
        <v>3945</v>
      </c>
      <c r="C146" s="126">
        <v>392.106579</v>
      </c>
      <c r="D146" s="126">
        <v>338.318763</v>
      </c>
      <c r="E146" s="126">
        <v>26.287816</v>
      </c>
      <c r="F146" s="126"/>
      <c r="G146" s="126">
        <v>27.5</v>
      </c>
    </row>
    <row r="147" s="83" customFormat="1" ht="17" customHeight="1" spans="1:7">
      <c r="A147" s="152">
        <v>2070199</v>
      </c>
      <c r="B147" s="153" t="s">
        <v>3946</v>
      </c>
      <c r="C147" s="126">
        <v>2509.38659</v>
      </c>
      <c r="D147" s="126">
        <v>113.323102</v>
      </c>
      <c r="E147" s="126">
        <v>8.663488</v>
      </c>
      <c r="F147" s="126"/>
      <c r="G147" s="126">
        <v>2387.4</v>
      </c>
    </row>
    <row r="148" s="83" customFormat="1" ht="17" customHeight="1" spans="1:7">
      <c r="A148" s="152">
        <v>20702</v>
      </c>
      <c r="B148" s="153" t="s">
        <v>3947</v>
      </c>
      <c r="C148" s="126">
        <v>4165.890588</v>
      </c>
      <c r="D148" s="126">
        <v>569.421658</v>
      </c>
      <c r="E148" s="126">
        <v>67.46893</v>
      </c>
      <c r="F148" s="126"/>
      <c r="G148" s="126">
        <v>3529</v>
      </c>
    </row>
    <row r="149" s="83" customFormat="1" ht="17" customHeight="1" spans="1:7">
      <c r="A149" s="152">
        <v>2070204</v>
      </c>
      <c r="B149" s="153" t="s">
        <v>3948</v>
      </c>
      <c r="C149" s="126">
        <v>2262.956917</v>
      </c>
      <c r="D149" s="126">
        <v>498.154209</v>
      </c>
      <c r="E149" s="126">
        <v>52.802708</v>
      </c>
      <c r="F149" s="126"/>
      <c r="G149" s="126">
        <v>1712</v>
      </c>
    </row>
    <row r="150" s="83" customFormat="1" ht="17" customHeight="1" spans="1:7">
      <c r="A150" s="152">
        <v>2070206</v>
      </c>
      <c r="B150" s="153" t="s">
        <v>3949</v>
      </c>
      <c r="C150" s="126">
        <v>1902.933671</v>
      </c>
      <c r="D150" s="126">
        <v>71.267449</v>
      </c>
      <c r="E150" s="126">
        <v>14.666222</v>
      </c>
      <c r="F150" s="126"/>
      <c r="G150" s="126">
        <v>1817</v>
      </c>
    </row>
    <row r="151" s="83" customFormat="1" ht="17" customHeight="1" spans="1:7">
      <c r="A151" s="152">
        <v>20703</v>
      </c>
      <c r="B151" s="153" t="s">
        <v>3950</v>
      </c>
      <c r="C151" s="126">
        <v>267.486179</v>
      </c>
      <c r="D151" s="126">
        <v>195.311595</v>
      </c>
      <c r="E151" s="126">
        <v>19.174584</v>
      </c>
      <c r="F151" s="126"/>
      <c r="G151" s="126">
        <v>53</v>
      </c>
    </row>
    <row r="152" s="83" customFormat="1" ht="17" customHeight="1" spans="1:7">
      <c r="A152" s="152">
        <v>2070308</v>
      </c>
      <c r="B152" s="153" t="s">
        <v>3951</v>
      </c>
      <c r="C152" s="126">
        <v>264.486179</v>
      </c>
      <c r="D152" s="126">
        <v>195.311595</v>
      </c>
      <c r="E152" s="126">
        <v>19.174584</v>
      </c>
      <c r="F152" s="126"/>
      <c r="G152" s="126">
        <v>50</v>
      </c>
    </row>
    <row r="153" s="83" customFormat="1" ht="17" customHeight="1" spans="1:7">
      <c r="A153" s="152">
        <v>2070399</v>
      </c>
      <c r="B153" s="153" t="s">
        <v>3952</v>
      </c>
      <c r="C153" s="126">
        <v>3</v>
      </c>
      <c r="D153" s="126"/>
      <c r="E153" s="126"/>
      <c r="F153" s="126"/>
      <c r="G153" s="126">
        <v>3</v>
      </c>
    </row>
    <row r="154" s="83" customFormat="1" ht="17" customHeight="1" spans="1:7">
      <c r="A154" s="152">
        <v>20708</v>
      </c>
      <c r="B154" s="153" t="s">
        <v>3953</v>
      </c>
      <c r="C154" s="126">
        <v>3021.140271</v>
      </c>
      <c r="D154" s="126">
        <v>1764.46985</v>
      </c>
      <c r="E154" s="126">
        <v>196.670421</v>
      </c>
      <c r="F154" s="126">
        <v>123</v>
      </c>
      <c r="G154" s="126">
        <v>937</v>
      </c>
    </row>
    <row r="155" s="83" customFormat="1" ht="17" customHeight="1" spans="1:7">
      <c r="A155" s="152">
        <v>2070899</v>
      </c>
      <c r="B155" s="153" t="s">
        <v>3954</v>
      </c>
      <c r="C155" s="126">
        <v>3021.140271</v>
      </c>
      <c r="D155" s="126">
        <v>1764.46985</v>
      </c>
      <c r="E155" s="126">
        <v>196.670421</v>
      </c>
      <c r="F155" s="126">
        <v>123</v>
      </c>
      <c r="G155" s="126">
        <v>937</v>
      </c>
    </row>
    <row r="156" s="83" customFormat="1" ht="17" customHeight="1" spans="1:7">
      <c r="A156" s="149" t="s">
        <v>3955</v>
      </c>
      <c r="B156" s="150" t="s">
        <v>3956</v>
      </c>
      <c r="C156" s="151">
        <v>115832.237531</v>
      </c>
      <c r="D156" s="151">
        <v>7051.364757</v>
      </c>
      <c r="E156" s="151">
        <v>622.502228</v>
      </c>
      <c r="F156" s="151">
        <v>150</v>
      </c>
      <c r="G156" s="151">
        <v>108008.370546</v>
      </c>
    </row>
    <row r="157" s="83" customFormat="1" ht="17" customHeight="1" spans="1:7">
      <c r="A157" s="152">
        <v>20801</v>
      </c>
      <c r="B157" s="153" t="s">
        <v>3957</v>
      </c>
      <c r="C157" s="126">
        <v>7320.932537</v>
      </c>
      <c r="D157" s="126">
        <v>4101.721342</v>
      </c>
      <c r="E157" s="126">
        <v>362.54217</v>
      </c>
      <c r="F157" s="126"/>
      <c r="G157" s="126">
        <v>2856.669025</v>
      </c>
    </row>
    <row r="158" s="83" customFormat="1" ht="17" customHeight="1" spans="1:7">
      <c r="A158" s="152">
        <v>2080101</v>
      </c>
      <c r="B158" s="153" t="s">
        <v>3833</v>
      </c>
      <c r="C158" s="126">
        <v>1256.971181</v>
      </c>
      <c r="D158" s="126">
        <v>1149.062225</v>
      </c>
      <c r="E158" s="126">
        <v>107.908956</v>
      </c>
      <c r="F158" s="126"/>
      <c r="G158" s="126"/>
    </row>
    <row r="159" s="83" customFormat="1" ht="17" customHeight="1" spans="1:7">
      <c r="A159" s="152">
        <v>2080102</v>
      </c>
      <c r="B159" s="153" t="s">
        <v>3897</v>
      </c>
      <c r="C159" s="126">
        <v>432</v>
      </c>
      <c r="D159" s="126"/>
      <c r="E159" s="126"/>
      <c r="F159" s="126"/>
      <c r="G159" s="126">
        <v>432</v>
      </c>
    </row>
    <row r="160" s="83" customFormat="1" ht="17" customHeight="1" spans="1:7">
      <c r="A160" s="152">
        <v>2080106</v>
      </c>
      <c r="B160" s="153" t="s">
        <v>3958</v>
      </c>
      <c r="C160" s="126">
        <v>2301.414539</v>
      </c>
      <c r="D160" s="126">
        <v>691.633421</v>
      </c>
      <c r="E160" s="126">
        <v>46.612093</v>
      </c>
      <c r="F160" s="126"/>
      <c r="G160" s="126">
        <v>1563.169025</v>
      </c>
    </row>
    <row r="161" s="83" customFormat="1" ht="17" customHeight="1" spans="1:7">
      <c r="A161" s="152">
        <v>2080109</v>
      </c>
      <c r="B161" s="153" t="s">
        <v>3959</v>
      </c>
      <c r="C161" s="126">
        <v>2955.185525</v>
      </c>
      <c r="D161" s="126">
        <v>2242.788326</v>
      </c>
      <c r="E161" s="126">
        <v>206.897199</v>
      </c>
      <c r="F161" s="126"/>
      <c r="G161" s="126">
        <v>505.5</v>
      </c>
    </row>
    <row r="162" s="83" customFormat="1" ht="17" customHeight="1" spans="1:7">
      <c r="A162" s="152">
        <v>2080150</v>
      </c>
      <c r="B162" s="153" t="s">
        <v>3840</v>
      </c>
      <c r="C162" s="126">
        <v>19.361292</v>
      </c>
      <c r="D162" s="126">
        <v>18.23737</v>
      </c>
      <c r="E162" s="126">
        <v>1.123922</v>
      </c>
      <c r="F162" s="126"/>
      <c r="G162" s="126"/>
    </row>
    <row r="163" s="83" customFormat="1" ht="17" customHeight="1" spans="1:7">
      <c r="A163" s="152">
        <v>2080199</v>
      </c>
      <c r="B163" s="153" t="s">
        <v>3960</v>
      </c>
      <c r="C163" s="126">
        <v>356</v>
      </c>
      <c r="D163" s="126"/>
      <c r="E163" s="126"/>
      <c r="F163" s="126"/>
      <c r="G163" s="126">
        <v>356</v>
      </c>
    </row>
    <row r="164" s="83" customFormat="1" ht="17" customHeight="1" spans="1:7">
      <c r="A164" s="152">
        <v>20802</v>
      </c>
      <c r="B164" s="153" t="s">
        <v>3961</v>
      </c>
      <c r="C164" s="126">
        <v>1898.861306</v>
      </c>
      <c r="D164" s="126">
        <v>1157.69238</v>
      </c>
      <c r="E164" s="126">
        <v>107.218926</v>
      </c>
      <c r="F164" s="126"/>
      <c r="G164" s="126">
        <v>633.95</v>
      </c>
    </row>
    <row r="165" s="83" customFormat="1" ht="17" customHeight="1" spans="1:7">
      <c r="A165" s="152">
        <v>2080201</v>
      </c>
      <c r="B165" s="153" t="s">
        <v>3833</v>
      </c>
      <c r="C165" s="126">
        <v>1056.940398</v>
      </c>
      <c r="D165" s="126">
        <v>962.168092</v>
      </c>
      <c r="E165" s="126">
        <v>94.772306</v>
      </c>
      <c r="F165" s="126"/>
      <c r="G165" s="126"/>
    </row>
    <row r="166" s="83" customFormat="1" ht="17" customHeight="1" spans="1:7">
      <c r="A166" s="152">
        <v>2080202</v>
      </c>
      <c r="B166" s="153" t="s">
        <v>3897</v>
      </c>
      <c r="C166" s="126">
        <v>251.470908</v>
      </c>
      <c r="D166" s="126">
        <v>195.524288</v>
      </c>
      <c r="E166" s="126">
        <v>12.44662</v>
      </c>
      <c r="F166" s="126"/>
      <c r="G166" s="126">
        <v>43.5</v>
      </c>
    </row>
    <row r="167" s="83" customFormat="1" ht="17" customHeight="1" spans="1:7">
      <c r="A167" s="152">
        <v>2080206</v>
      </c>
      <c r="B167" s="153" t="s">
        <v>3962</v>
      </c>
      <c r="C167" s="126">
        <v>43</v>
      </c>
      <c r="D167" s="126"/>
      <c r="E167" s="126"/>
      <c r="F167" s="126"/>
      <c r="G167" s="126">
        <v>43</v>
      </c>
    </row>
    <row r="168" s="83" customFormat="1" ht="17" customHeight="1" spans="1:7">
      <c r="A168" s="152">
        <v>2080207</v>
      </c>
      <c r="B168" s="153" t="s">
        <v>3963</v>
      </c>
      <c r="C168" s="126">
        <v>8</v>
      </c>
      <c r="D168" s="126"/>
      <c r="E168" s="126"/>
      <c r="F168" s="126"/>
      <c r="G168" s="126">
        <v>8</v>
      </c>
    </row>
    <row r="169" s="83" customFormat="1" ht="17" customHeight="1" spans="1:7">
      <c r="A169" s="152">
        <v>2080299</v>
      </c>
      <c r="B169" s="153" t="s">
        <v>3964</v>
      </c>
      <c r="C169" s="126">
        <v>539.45</v>
      </c>
      <c r="D169" s="126"/>
      <c r="E169" s="126"/>
      <c r="F169" s="126"/>
      <c r="G169" s="126">
        <v>539.45</v>
      </c>
    </row>
    <row r="170" s="83" customFormat="1" ht="17" customHeight="1" spans="1:7">
      <c r="A170" s="152">
        <v>20805</v>
      </c>
      <c r="B170" s="153" t="s">
        <v>3965</v>
      </c>
      <c r="C170" s="126">
        <v>35600</v>
      </c>
      <c r="D170" s="126"/>
      <c r="E170" s="126"/>
      <c r="F170" s="126"/>
      <c r="G170" s="126">
        <v>35600</v>
      </c>
    </row>
    <row r="171" s="83" customFormat="1" ht="17" customHeight="1" spans="1:7">
      <c r="A171" s="152">
        <v>2080507</v>
      </c>
      <c r="B171" s="153" t="s">
        <v>3966</v>
      </c>
      <c r="C171" s="126">
        <v>27000</v>
      </c>
      <c r="D171" s="126"/>
      <c r="E171" s="126"/>
      <c r="F171" s="126"/>
      <c r="G171" s="126">
        <v>27000</v>
      </c>
    </row>
    <row r="172" s="83" customFormat="1" ht="17" customHeight="1" spans="1:7">
      <c r="A172" s="152">
        <v>2080508</v>
      </c>
      <c r="B172" s="153" t="s">
        <v>3967</v>
      </c>
      <c r="C172" s="126">
        <v>8600</v>
      </c>
      <c r="D172" s="126"/>
      <c r="E172" s="126"/>
      <c r="F172" s="126"/>
      <c r="G172" s="126">
        <v>8600</v>
      </c>
    </row>
    <row r="173" s="83" customFormat="1" ht="17" customHeight="1" spans="1:7">
      <c r="A173" s="152">
        <v>20807</v>
      </c>
      <c r="B173" s="153" t="s">
        <v>3968</v>
      </c>
      <c r="C173" s="126">
        <v>4474</v>
      </c>
      <c r="D173" s="126"/>
      <c r="E173" s="126"/>
      <c r="F173" s="126"/>
      <c r="G173" s="126">
        <v>4474</v>
      </c>
    </row>
    <row r="174" s="83" customFormat="1" ht="17" customHeight="1" spans="1:7">
      <c r="A174" s="152">
        <v>2080799</v>
      </c>
      <c r="B174" s="153" t="s">
        <v>3969</v>
      </c>
      <c r="C174" s="126">
        <v>4474</v>
      </c>
      <c r="D174" s="126"/>
      <c r="E174" s="126"/>
      <c r="F174" s="126"/>
      <c r="G174" s="126">
        <v>4474</v>
      </c>
    </row>
    <row r="175" s="83" customFormat="1" ht="17" customHeight="1" spans="1:7">
      <c r="A175" s="152">
        <v>20808</v>
      </c>
      <c r="B175" s="153" t="s">
        <v>3970</v>
      </c>
      <c r="C175" s="126">
        <v>4096.54</v>
      </c>
      <c r="D175" s="126"/>
      <c r="E175" s="126"/>
      <c r="F175" s="126"/>
      <c r="G175" s="126">
        <v>4096.54</v>
      </c>
    </row>
    <row r="176" s="83" customFormat="1" ht="17" customHeight="1" spans="1:7">
      <c r="A176" s="152">
        <v>2080801</v>
      </c>
      <c r="B176" s="153" t="s">
        <v>3971</v>
      </c>
      <c r="C176" s="126">
        <v>1800</v>
      </c>
      <c r="D176" s="126"/>
      <c r="E176" s="126"/>
      <c r="F176" s="126"/>
      <c r="G176" s="126">
        <v>1800</v>
      </c>
    </row>
    <row r="177" s="83" customFormat="1" ht="17" customHeight="1" spans="1:7">
      <c r="A177" s="152">
        <v>2080803</v>
      </c>
      <c r="B177" s="153" t="s">
        <v>3972</v>
      </c>
      <c r="C177" s="126">
        <v>400</v>
      </c>
      <c r="D177" s="126"/>
      <c r="E177" s="126"/>
      <c r="F177" s="126"/>
      <c r="G177" s="126">
        <v>400</v>
      </c>
    </row>
    <row r="178" s="83" customFormat="1" ht="17" customHeight="1" spans="1:7">
      <c r="A178" s="152">
        <v>2080805</v>
      </c>
      <c r="B178" s="153" t="s">
        <v>3973</v>
      </c>
      <c r="C178" s="126">
        <v>1300</v>
      </c>
      <c r="D178" s="126"/>
      <c r="E178" s="126"/>
      <c r="F178" s="126"/>
      <c r="G178" s="126">
        <v>1300</v>
      </c>
    </row>
    <row r="179" s="83" customFormat="1" ht="17" customHeight="1" spans="1:7">
      <c r="A179" s="152">
        <v>2080808</v>
      </c>
      <c r="B179" s="153" t="s">
        <v>3974</v>
      </c>
      <c r="C179" s="126">
        <v>91.54</v>
      </c>
      <c r="D179" s="126"/>
      <c r="E179" s="126"/>
      <c r="F179" s="126"/>
      <c r="G179" s="126">
        <v>91.54</v>
      </c>
    </row>
    <row r="180" s="83" customFormat="1" ht="17" customHeight="1" spans="1:7">
      <c r="A180" s="152">
        <v>2080899</v>
      </c>
      <c r="B180" s="153" t="s">
        <v>3975</v>
      </c>
      <c r="C180" s="126">
        <v>505</v>
      </c>
      <c r="D180" s="126"/>
      <c r="E180" s="126"/>
      <c r="F180" s="126"/>
      <c r="G180" s="126">
        <v>505</v>
      </c>
    </row>
    <row r="181" s="83" customFormat="1" ht="17" customHeight="1" spans="1:7">
      <c r="A181" s="152">
        <v>20809</v>
      </c>
      <c r="B181" s="153" t="s">
        <v>3976</v>
      </c>
      <c r="C181" s="126">
        <v>296</v>
      </c>
      <c r="D181" s="126"/>
      <c r="E181" s="126"/>
      <c r="F181" s="126"/>
      <c r="G181" s="126">
        <v>296</v>
      </c>
    </row>
    <row r="182" s="83" customFormat="1" ht="17" customHeight="1" spans="1:7">
      <c r="A182" s="152">
        <v>2080901</v>
      </c>
      <c r="B182" s="153" t="s">
        <v>3977</v>
      </c>
      <c r="C182" s="126">
        <v>70</v>
      </c>
      <c r="D182" s="126"/>
      <c r="E182" s="126"/>
      <c r="F182" s="126"/>
      <c r="G182" s="126">
        <v>70</v>
      </c>
    </row>
    <row r="183" s="83" customFormat="1" ht="17" customHeight="1" spans="1:7">
      <c r="A183" s="152">
        <v>2080902</v>
      </c>
      <c r="B183" s="153" t="s">
        <v>3978</v>
      </c>
      <c r="C183" s="126">
        <v>6</v>
      </c>
      <c r="D183" s="126"/>
      <c r="E183" s="126"/>
      <c r="F183" s="126"/>
      <c r="G183" s="126">
        <v>6</v>
      </c>
    </row>
    <row r="184" s="83" customFormat="1" ht="17" customHeight="1" spans="1:7">
      <c r="A184" s="152">
        <v>2080905</v>
      </c>
      <c r="B184" s="153" t="s">
        <v>3979</v>
      </c>
      <c r="C184" s="126">
        <v>180</v>
      </c>
      <c r="D184" s="126"/>
      <c r="E184" s="126"/>
      <c r="F184" s="126"/>
      <c r="G184" s="126">
        <v>180</v>
      </c>
    </row>
    <row r="185" s="83" customFormat="1" ht="17" customHeight="1" spans="1:7">
      <c r="A185" s="152">
        <v>2080999</v>
      </c>
      <c r="B185" s="153" t="s">
        <v>3980</v>
      </c>
      <c r="C185" s="126">
        <v>40</v>
      </c>
      <c r="D185" s="126"/>
      <c r="E185" s="126"/>
      <c r="F185" s="126"/>
      <c r="G185" s="126">
        <v>40</v>
      </c>
    </row>
    <row r="186" s="83" customFormat="1" ht="17" customHeight="1" spans="1:7">
      <c r="A186" s="152">
        <v>20810</v>
      </c>
      <c r="B186" s="153" t="s">
        <v>3981</v>
      </c>
      <c r="C186" s="126">
        <v>18779.630434</v>
      </c>
      <c r="D186" s="126">
        <v>861.618245</v>
      </c>
      <c r="E186" s="126">
        <v>58.200668</v>
      </c>
      <c r="F186" s="126"/>
      <c r="G186" s="126">
        <v>17859.811521</v>
      </c>
    </row>
    <row r="187" s="83" customFormat="1" ht="17" customHeight="1" spans="1:7">
      <c r="A187" s="152">
        <v>2081001</v>
      </c>
      <c r="B187" s="153" t="s">
        <v>3982</v>
      </c>
      <c r="C187" s="126">
        <v>366</v>
      </c>
      <c r="D187" s="126"/>
      <c r="E187" s="126"/>
      <c r="F187" s="126"/>
      <c r="G187" s="126">
        <v>366</v>
      </c>
    </row>
    <row r="188" s="141" customFormat="1" ht="17" customHeight="1" spans="1:7">
      <c r="A188" s="152">
        <v>2081002</v>
      </c>
      <c r="B188" s="153" t="s">
        <v>3983</v>
      </c>
      <c r="C188" s="126">
        <v>3351.2</v>
      </c>
      <c r="D188" s="126"/>
      <c r="E188" s="126"/>
      <c r="F188" s="126"/>
      <c r="G188" s="126">
        <v>3351.2</v>
      </c>
    </row>
    <row r="189" s="83" customFormat="1" ht="17" customHeight="1" spans="1:7">
      <c r="A189" s="152">
        <v>2081004</v>
      </c>
      <c r="B189" s="153" t="s">
        <v>3984</v>
      </c>
      <c r="C189" s="126">
        <v>2212.538896</v>
      </c>
      <c r="D189" s="126">
        <v>320.131131</v>
      </c>
      <c r="E189" s="126">
        <v>25.296244</v>
      </c>
      <c r="F189" s="126"/>
      <c r="G189" s="126">
        <v>1867.111521</v>
      </c>
    </row>
    <row r="190" s="83" customFormat="1" ht="17" customHeight="1" spans="1:7">
      <c r="A190" s="152">
        <v>2081005</v>
      </c>
      <c r="B190" s="153" t="s">
        <v>3985</v>
      </c>
      <c r="C190" s="126">
        <v>1187.891538</v>
      </c>
      <c r="D190" s="126">
        <v>541.487114</v>
      </c>
      <c r="E190" s="126">
        <v>32.904424</v>
      </c>
      <c r="F190" s="126"/>
      <c r="G190" s="126">
        <v>613.5</v>
      </c>
    </row>
    <row r="191" s="83" customFormat="1" ht="17" customHeight="1" spans="1:7">
      <c r="A191" s="152">
        <v>2081099</v>
      </c>
      <c r="B191" s="153" t="s">
        <v>3986</v>
      </c>
      <c r="C191" s="126">
        <v>11662</v>
      </c>
      <c r="D191" s="126"/>
      <c r="E191" s="126"/>
      <c r="F191" s="126"/>
      <c r="G191" s="126">
        <v>11662</v>
      </c>
    </row>
    <row r="192" s="83" customFormat="1" ht="17" customHeight="1" spans="1:7">
      <c r="A192" s="152">
        <v>20811</v>
      </c>
      <c r="B192" s="153" t="s">
        <v>3987</v>
      </c>
      <c r="C192" s="126">
        <v>1500.153351</v>
      </c>
      <c r="D192" s="126">
        <v>289.661657</v>
      </c>
      <c r="E192" s="126">
        <v>33.091694</v>
      </c>
      <c r="F192" s="126"/>
      <c r="G192" s="126">
        <v>1177.4</v>
      </c>
    </row>
    <row r="193" s="83" customFormat="1" ht="17" customHeight="1" spans="1:7">
      <c r="A193" s="152">
        <v>2081101</v>
      </c>
      <c r="B193" s="153" t="s">
        <v>3833</v>
      </c>
      <c r="C193" s="126">
        <v>322.753351</v>
      </c>
      <c r="D193" s="126">
        <v>289.661657</v>
      </c>
      <c r="E193" s="126">
        <v>33.091694</v>
      </c>
      <c r="F193" s="126"/>
      <c r="G193" s="126"/>
    </row>
    <row r="194" s="83" customFormat="1" ht="17" customHeight="1" spans="1:7">
      <c r="A194" s="152">
        <v>2081104</v>
      </c>
      <c r="B194" s="153" t="s">
        <v>3988</v>
      </c>
      <c r="C194" s="126">
        <v>625.4</v>
      </c>
      <c r="D194" s="126"/>
      <c r="E194" s="126"/>
      <c r="F194" s="126"/>
      <c r="G194" s="126">
        <v>625.4</v>
      </c>
    </row>
    <row r="195" s="83" customFormat="1" ht="17" customHeight="1" spans="1:7">
      <c r="A195" s="152">
        <v>2081105</v>
      </c>
      <c r="B195" s="153" t="s">
        <v>3989</v>
      </c>
      <c r="C195" s="126">
        <v>90</v>
      </c>
      <c r="D195" s="126"/>
      <c r="E195" s="126"/>
      <c r="F195" s="126"/>
      <c r="G195" s="126">
        <v>90</v>
      </c>
    </row>
    <row r="196" s="83" customFormat="1" ht="17" customHeight="1" spans="1:7">
      <c r="A196" s="152">
        <v>2081199</v>
      </c>
      <c r="B196" s="153" t="s">
        <v>3990</v>
      </c>
      <c r="C196" s="126">
        <v>462</v>
      </c>
      <c r="D196" s="126"/>
      <c r="E196" s="126"/>
      <c r="F196" s="126"/>
      <c r="G196" s="126">
        <v>462</v>
      </c>
    </row>
    <row r="197" s="141" customFormat="1" ht="17" customHeight="1" spans="1:7">
      <c r="A197" s="152">
        <v>20816</v>
      </c>
      <c r="B197" s="153" t="s">
        <v>3991</v>
      </c>
      <c r="C197" s="126">
        <v>144.784737</v>
      </c>
      <c r="D197" s="126">
        <v>94.964013</v>
      </c>
      <c r="E197" s="126">
        <v>16.320724</v>
      </c>
      <c r="F197" s="126"/>
      <c r="G197" s="126">
        <v>33.5</v>
      </c>
    </row>
    <row r="198" s="141" customFormat="1" ht="17" customHeight="1" spans="1:7">
      <c r="A198" s="152">
        <v>2081601</v>
      </c>
      <c r="B198" s="153" t="s">
        <v>3833</v>
      </c>
      <c r="C198" s="126">
        <v>99.084737</v>
      </c>
      <c r="D198" s="126">
        <v>94.964013</v>
      </c>
      <c r="E198" s="126">
        <v>4.120724</v>
      </c>
      <c r="F198" s="126"/>
      <c r="G198" s="126"/>
    </row>
    <row r="199" s="83" customFormat="1" ht="17" customHeight="1" spans="1:7">
      <c r="A199" s="152">
        <v>2081699</v>
      </c>
      <c r="B199" s="153" t="s">
        <v>3992</v>
      </c>
      <c r="C199" s="126">
        <v>45.7</v>
      </c>
      <c r="D199" s="126"/>
      <c r="E199" s="126">
        <v>12.2</v>
      </c>
      <c r="F199" s="126"/>
      <c r="G199" s="126">
        <v>33.5</v>
      </c>
    </row>
    <row r="200" s="83" customFormat="1" ht="17" customHeight="1" spans="1:7">
      <c r="A200" s="152">
        <v>20819</v>
      </c>
      <c r="B200" s="153" t="s">
        <v>3993</v>
      </c>
      <c r="C200" s="126">
        <v>3000</v>
      </c>
      <c r="D200" s="126"/>
      <c r="E200" s="126"/>
      <c r="F200" s="126"/>
      <c r="G200" s="126">
        <v>3000</v>
      </c>
    </row>
    <row r="201" s="83" customFormat="1" ht="17" customHeight="1" spans="1:7">
      <c r="A201" s="152">
        <v>2081902</v>
      </c>
      <c r="B201" s="153" t="s">
        <v>3994</v>
      </c>
      <c r="C201" s="126">
        <v>3000</v>
      </c>
      <c r="D201" s="126"/>
      <c r="E201" s="126"/>
      <c r="F201" s="126"/>
      <c r="G201" s="126">
        <v>3000</v>
      </c>
    </row>
    <row r="202" s="83" customFormat="1" ht="17" customHeight="1" spans="1:7">
      <c r="A202" s="152">
        <v>20820</v>
      </c>
      <c r="B202" s="153" t="s">
        <v>3995</v>
      </c>
      <c r="C202" s="126">
        <v>445.84146</v>
      </c>
      <c r="D202" s="126">
        <v>98.132574</v>
      </c>
      <c r="E202" s="126">
        <v>9.708886</v>
      </c>
      <c r="F202" s="126"/>
      <c r="G202" s="126">
        <v>338</v>
      </c>
    </row>
    <row r="203" s="83" customFormat="1" ht="17" customHeight="1" spans="1:7">
      <c r="A203" s="152">
        <v>2082001</v>
      </c>
      <c r="B203" s="153" t="s">
        <v>3996</v>
      </c>
      <c r="C203" s="126">
        <v>300</v>
      </c>
      <c r="D203" s="126"/>
      <c r="E203" s="126"/>
      <c r="F203" s="126"/>
      <c r="G203" s="126">
        <v>300</v>
      </c>
    </row>
    <row r="204" s="83" customFormat="1" ht="17" customHeight="1" spans="1:7">
      <c r="A204" s="152">
        <v>2082002</v>
      </c>
      <c r="B204" s="153" t="s">
        <v>3997</v>
      </c>
      <c r="C204" s="126">
        <v>145.84146</v>
      </c>
      <c r="D204" s="126">
        <v>98.132574</v>
      </c>
      <c r="E204" s="126">
        <v>9.708886</v>
      </c>
      <c r="F204" s="126"/>
      <c r="G204" s="126">
        <v>38</v>
      </c>
    </row>
    <row r="205" s="83" customFormat="1" ht="17" customHeight="1" spans="1:7">
      <c r="A205" s="152">
        <v>20821</v>
      </c>
      <c r="B205" s="153" t="s">
        <v>3998</v>
      </c>
      <c r="C205" s="126">
        <v>1200</v>
      </c>
      <c r="D205" s="126"/>
      <c r="E205" s="126"/>
      <c r="F205" s="126"/>
      <c r="G205" s="126">
        <v>1200</v>
      </c>
    </row>
    <row r="206" s="83" customFormat="1" ht="17" customHeight="1" spans="1:7">
      <c r="A206" s="152">
        <v>2082102</v>
      </c>
      <c r="B206" s="153" t="s">
        <v>3999</v>
      </c>
      <c r="C206" s="126">
        <v>1200</v>
      </c>
      <c r="D206" s="126"/>
      <c r="E206" s="126"/>
      <c r="F206" s="126"/>
      <c r="G206" s="126">
        <v>1200</v>
      </c>
    </row>
    <row r="207" s="83" customFormat="1" ht="17" customHeight="1" spans="1:7">
      <c r="A207" s="152">
        <v>20826</v>
      </c>
      <c r="B207" s="153" t="s">
        <v>4000</v>
      </c>
      <c r="C207" s="126">
        <v>34138</v>
      </c>
      <c r="D207" s="126"/>
      <c r="E207" s="126"/>
      <c r="F207" s="126"/>
      <c r="G207" s="126">
        <v>34138</v>
      </c>
    </row>
    <row r="208" s="83" customFormat="1" ht="17" customHeight="1" spans="1:7">
      <c r="A208" s="152">
        <v>2082602</v>
      </c>
      <c r="B208" s="153" t="s">
        <v>4001</v>
      </c>
      <c r="C208" s="126">
        <v>29138</v>
      </c>
      <c r="D208" s="126"/>
      <c r="E208" s="126"/>
      <c r="F208" s="126"/>
      <c r="G208" s="126">
        <v>29138</v>
      </c>
    </row>
    <row r="209" s="83" customFormat="1" ht="17" customHeight="1" spans="1:7">
      <c r="A209" s="152">
        <v>2082699</v>
      </c>
      <c r="B209" s="153" t="s">
        <v>4002</v>
      </c>
      <c r="C209" s="126">
        <v>5000</v>
      </c>
      <c r="D209" s="126"/>
      <c r="E209" s="126"/>
      <c r="F209" s="126"/>
      <c r="G209" s="126">
        <v>5000</v>
      </c>
    </row>
    <row r="210" s="83" customFormat="1" ht="17" customHeight="1" spans="1:7">
      <c r="A210" s="152">
        <v>20827</v>
      </c>
      <c r="B210" s="153" t="s">
        <v>4003</v>
      </c>
      <c r="C210" s="126">
        <v>1000</v>
      </c>
      <c r="D210" s="126"/>
      <c r="E210" s="126"/>
      <c r="F210" s="126"/>
      <c r="G210" s="126">
        <v>1000</v>
      </c>
    </row>
    <row r="211" s="83" customFormat="1" ht="17" customHeight="1" spans="1:7">
      <c r="A211" s="152">
        <v>2082702</v>
      </c>
      <c r="B211" s="153" t="s">
        <v>4004</v>
      </c>
      <c r="C211" s="126">
        <v>1000</v>
      </c>
      <c r="D211" s="126"/>
      <c r="E211" s="126"/>
      <c r="F211" s="126"/>
      <c r="G211" s="126">
        <v>1000</v>
      </c>
    </row>
    <row r="212" s="83" customFormat="1" ht="17" customHeight="1" spans="1:7">
      <c r="A212" s="152">
        <v>20828</v>
      </c>
      <c r="B212" s="153" t="s">
        <v>4005</v>
      </c>
      <c r="C212" s="126">
        <v>1006.993706</v>
      </c>
      <c r="D212" s="126">
        <v>447.574546</v>
      </c>
      <c r="E212" s="126">
        <v>35.41916</v>
      </c>
      <c r="F212" s="126">
        <v>150</v>
      </c>
      <c r="G212" s="126">
        <v>374</v>
      </c>
    </row>
    <row r="213" s="83" customFormat="1" ht="17" customHeight="1" spans="1:7">
      <c r="A213" s="152">
        <v>2082801</v>
      </c>
      <c r="B213" s="153" t="s">
        <v>3833</v>
      </c>
      <c r="C213" s="126">
        <v>464.638983</v>
      </c>
      <c r="D213" s="126">
        <v>430.279721</v>
      </c>
      <c r="E213" s="126">
        <v>34.359262</v>
      </c>
      <c r="F213" s="126"/>
      <c r="G213" s="126"/>
    </row>
    <row r="214" s="83" customFormat="1" ht="17" customHeight="1" spans="1:7">
      <c r="A214" s="152">
        <v>2082850</v>
      </c>
      <c r="B214" s="153" t="s">
        <v>3840</v>
      </c>
      <c r="C214" s="126">
        <v>18.354723</v>
      </c>
      <c r="D214" s="126">
        <v>17.294825</v>
      </c>
      <c r="E214" s="126">
        <v>1.059898</v>
      </c>
      <c r="F214" s="126"/>
      <c r="G214" s="126"/>
    </row>
    <row r="215" s="83" customFormat="1" ht="17" customHeight="1" spans="1:7">
      <c r="A215" s="152">
        <v>2082899</v>
      </c>
      <c r="B215" s="153" t="s">
        <v>4006</v>
      </c>
      <c r="C215" s="126">
        <v>524</v>
      </c>
      <c r="D215" s="126"/>
      <c r="E215" s="126"/>
      <c r="F215" s="126">
        <v>150</v>
      </c>
      <c r="G215" s="126">
        <v>374</v>
      </c>
    </row>
    <row r="216" s="83" customFormat="1" ht="17" customHeight="1" spans="1:7">
      <c r="A216" s="152">
        <v>20830</v>
      </c>
      <c r="B216" s="153" t="s">
        <v>4007</v>
      </c>
      <c r="C216" s="126">
        <v>920</v>
      </c>
      <c r="D216" s="126"/>
      <c r="E216" s="126"/>
      <c r="F216" s="126"/>
      <c r="G216" s="126">
        <v>920</v>
      </c>
    </row>
    <row r="217" s="83" customFormat="1" ht="17" customHeight="1" spans="1:7">
      <c r="A217" s="152">
        <v>2083099</v>
      </c>
      <c r="B217" s="153" t="s">
        <v>4008</v>
      </c>
      <c r="C217" s="126">
        <v>920</v>
      </c>
      <c r="D217" s="126"/>
      <c r="E217" s="126"/>
      <c r="F217" s="126"/>
      <c r="G217" s="126">
        <v>920</v>
      </c>
    </row>
    <row r="218" s="83" customFormat="1" ht="17" customHeight="1" spans="1:7">
      <c r="A218" s="152">
        <v>20899</v>
      </c>
      <c r="B218" s="153" t="s">
        <v>4009</v>
      </c>
      <c r="C218" s="126">
        <v>10.5</v>
      </c>
      <c r="D218" s="126"/>
      <c r="E218" s="126"/>
      <c r="F218" s="126"/>
      <c r="G218" s="126">
        <v>10.5</v>
      </c>
    </row>
    <row r="219" s="83" customFormat="1" ht="17" customHeight="1" spans="1:7">
      <c r="A219" s="152">
        <v>2089999</v>
      </c>
      <c r="B219" s="153" t="s">
        <v>4010</v>
      </c>
      <c r="C219" s="126">
        <v>10.5</v>
      </c>
      <c r="D219" s="126"/>
      <c r="E219" s="126"/>
      <c r="F219" s="126"/>
      <c r="G219" s="126">
        <v>10.5</v>
      </c>
    </row>
    <row r="220" s="83" customFormat="1" ht="17" customHeight="1" spans="1:7">
      <c r="A220" s="149" t="s">
        <v>4011</v>
      </c>
      <c r="B220" s="150" t="s">
        <v>4012</v>
      </c>
      <c r="C220" s="151">
        <v>50521.986588</v>
      </c>
      <c r="D220" s="151">
        <v>14553.392922</v>
      </c>
      <c r="E220" s="151">
        <v>361.310666</v>
      </c>
      <c r="F220" s="151">
        <v>46.5</v>
      </c>
      <c r="G220" s="151">
        <v>35560.783</v>
      </c>
    </row>
    <row r="221" s="83" customFormat="1" ht="17" customHeight="1" spans="1:7">
      <c r="A221" s="152">
        <v>21001</v>
      </c>
      <c r="B221" s="153" t="s">
        <v>4013</v>
      </c>
      <c r="C221" s="126">
        <v>1538.429137</v>
      </c>
      <c r="D221" s="126">
        <v>1315.100483</v>
      </c>
      <c r="E221" s="126">
        <v>121.328654</v>
      </c>
      <c r="F221" s="126">
        <v>43</v>
      </c>
      <c r="G221" s="126">
        <v>59</v>
      </c>
    </row>
    <row r="222" s="83" customFormat="1" ht="17" customHeight="1" spans="1:7">
      <c r="A222" s="152">
        <v>2100101</v>
      </c>
      <c r="B222" s="153" t="s">
        <v>3833</v>
      </c>
      <c r="C222" s="126">
        <v>1436.429137</v>
      </c>
      <c r="D222" s="126">
        <v>1315.100483</v>
      </c>
      <c r="E222" s="126">
        <v>121.328654</v>
      </c>
      <c r="F222" s="126"/>
      <c r="G222" s="126"/>
    </row>
    <row r="223" s="83" customFormat="1" ht="17" customHeight="1" spans="1:7">
      <c r="A223" s="152">
        <v>2100199</v>
      </c>
      <c r="B223" s="153" t="s">
        <v>4014</v>
      </c>
      <c r="C223" s="126">
        <v>102</v>
      </c>
      <c r="D223" s="126"/>
      <c r="E223" s="126"/>
      <c r="F223" s="126">
        <v>43</v>
      </c>
      <c r="G223" s="126">
        <v>59</v>
      </c>
    </row>
    <row r="224" s="83" customFormat="1" ht="17" customHeight="1" spans="1:7">
      <c r="A224" s="152">
        <v>21002</v>
      </c>
      <c r="B224" s="153" t="s">
        <v>4015</v>
      </c>
      <c r="C224" s="126">
        <v>6473.987562</v>
      </c>
      <c r="D224" s="126">
        <v>3179.067846</v>
      </c>
      <c r="E224" s="126">
        <v>68.319716</v>
      </c>
      <c r="F224" s="126"/>
      <c r="G224" s="126">
        <v>3226.6</v>
      </c>
    </row>
    <row r="225" s="83" customFormat="1" ht="17" customHeight="1" spans="1:7">
      <c r="A225" s="152">
        <v>2100201</v>
      </c>
      <c r="B225" s="153" t="s">
        <v>4016</v>
      </c>
      <c r="C225" s="126">
        <v>3287.282555</v>
      </c>
      <c r="D225" s="126">
        <v>1380.742555</v>
      </c>
      <c r="E225" s="126">
        <v>0.34</v>
      </c>
      <c r="F225" s="126"/>
      <c r="G225" s="126">
        <v>1906.2</v>
      </c>
    </row>
    <row r="226" s="83" customFormat="1" ht="17" customHeight="1" spans="1:7">
      <c r="A226" s="152">
        <v>2100202</v>
      </c>
      <c r="B226" s="153" t="s">
        <v>4017</v>
      </c>
      <c r="C226" s="126">
        <v>1800</v>
      </c>
      <c r="D226" s="126">
        <v>704.6</v>
      </c>
      <c r="E226" s="126"/>
      <c r="F226" s="126"/>
      <c r="G226" s="126">
        <v>1095.4</v>
      </c>
    </row>
    <row r="227" s="83" customFormat="1" ht="17" customHeight="1" spans="1:7">
      <c r="A227" s="152">
        <v>2100206</v>
      </c>
      <c r="B227" s="153" t="s">
        <v>4018</v>
      </c>
      <c r="C227" s="126">
        <v>1386.705007</v>
      </c>
      <c r="D227" s="126">
        <v>1093.725291</v>
      </c>
      <c r="E227" s="126">
        <v>67.979716</v>
      </c>
      <c r="F227" s="126"/>
      <c r="G227" s="126">
        <v>225</v>
      </c>
    </row>
    <row r="228" s="83" customFormat="1" ht="17" customHeight="1" spans="1:7">
      <c r="A228" s="152">
        <v>21003</v>
      </c>
      <c r="B228" s="153" t="s">
        <v>4019</v>
      </c>
      <c r="C228" s="126">
        <v>9797.394526</v>
      </c>
      <c r="D228" s="126">
        <v>8218.044526</v>
      </c>
      <c r="E228" s="126">
        <v>0.17</v>
      </c>
      <c r="F228" s="126">
        <v>3.5</v>
      </c>
      <c r="G228" s="126">
        <v>1575.68</v>
      </c>
    </row>
    <row r="229" s="83" customFormat="1" ht="17" customHeight="1" spans="1:7">
      <c r="A229" s="152">
        <v>2100301</v>
      </c>
      <c r="B229" s="153" t="s">
        <v>4020</v>
      </c>
      <c r="C229" s="126">
        <v>1052.356752</v>
      </c>
      <c r="D229" s="126">
        <v>1052.356752</v>
      </c>
      <c r="E229" s="126"/>
      <c r="F229" s="126"/>
      <c r="G229" s="126"/>
    </row>
    <row r="230" s="83" customFormat="1" ht="17" customHeight="1" spans="1:7">
      <c r="A230" s="152">
        <v>2100302</v>
      </c>
      <c r="B230" s="153" t="s">
        <v>4021</v>
      </c>
      <c r="C230" s="126">
        <v>7759.357774</v>
      </c>
      <c r="D230" s="126">
        <v>7165.687774</v>
      </c>
      <c r="E230" s="126">
        <v>0.17</v>
      </c>
      <c r="F230" s="126">
        <v>3.5</v>
      </c>
      <c r="G230" s="126">
        <v>590</v>
      </c>
    </row>
    <row r="231" s="83" customFormat="1" ht="17" customHeight="1" spans="1:7">
      <c r="A231" s="152">
        <v>2100399</v>
      </c>
      <c r="B231" s="153" t="s">
        <v>4022</v>
      </c>
      <c r="C231" s="126">
        <v>985.68</v>
      </c>
      <c r="D231" s="126"/>
      <c r="E231" s="126"/>
      <c r="F231" s="126"/>
      <c r="G231" s="126">
        <v>985.68</v>
      </c>
    </row>
    <row r="232" s="83" customFormat="1" ht="17" customHeight="1" spans="1:7">
      <c r="A232" s="152">
        <v>21004</v>
      </c>
      <c r="B232" s="153" t="s">
        <v>4023</v>
      </c>
      <c r="C232" s="126">
        <v>11467.993415</v>
      </c>
      <c r="D232" s="126">
        <v>1705.622179</v>
      </c>
      <c r="E232" s="126">
        <v>163.871236</v>
      </c>
      <c r="F232" s="126"/>
      <c r="G232" s="126">
        <v>9598.5</v>
      </c>
    </row>
    <row r="233" s="83" customFormat="1" ht="17" customHeight="1" spans="1:7">
      <c r="A233" s="152">
        <v>2100401</v>
      </c>
      <c r="B233" s="153" t="s">
        <v>4024</v>
      </c>
      <c r="C233" s="126">
        <v>1764.865009</v>
      </c>
      <c r="D233" s="126">
        <v>1606.042653</v>
      </c>
      <c r="E233" s="126">
        <v>158.822356</v>
      </c>
      <c r="F233" s="126"/>
      <c r="G233" s="126"/>
    </row>
    <row r="234" s="83" customFormat="1" ht="17" customHeight="1" spans="1:7">
      <c r="A234" s="152">
        <v>2100402</v>
      </c>
      <c r="B234" s="153" t="s">
        <v>4025</v>
      </c>
      <c r="C234" s="126">
        <v>25</v>
      </c>
      <c r="D234" s="126"/>
      <c r="E234" s="126"/>
      <c r="F234" s="126"/>
      <c r="G234" s="126">
        <v>25</v>
      </c>
    </row>
    <row r="235" s="83" customFormat="1" ht="17" customHeight="1" spans="1:7">
      <c r="A235" s="152">
        <v>2100405</v>
      </c>
      <c r="B235" s="153" t="s">
        <v>4026</v>
      </c>
      <c r="C235" s="126">
        <v>54.5</v>
      </c>
      <c r="D235" s="126"/>
      <c r="E235" s="126"/>
      <c r="F235" s="126"/>
      <c r="G235" s="126">
        <v>54.5</v>
      </c>
    </row>
    <row r="236" s="83" customFormat="1" ht="17" customHeight="1" spans="1:7">
      <c r="A236" s="152">
        <v>2100408</v>
      </c>
      <c r="B236" s="153" t="s">
        <v>4027</v>
      </c>
      <c r="C236" s="126">
        <v>6331</v>
      </c>
      <c r="D236" s="126"/>
      <c r="E236" s="126"/>
      <c r="F236" s="126"/>
      <c r="G236" s="126">
        <v>6331</v>
      </c>
    </row>
    <row r="237" s="83" customFormat="1" ht="17" customHeight="1" spans="1:7">
      <c r="A237" s="152">
        <v>2100409</v>
      </c>
      <c r="B237" s="153" t="s">
        <v>4028</v>
      </c>
      <c r="C237" s="126">
        <v>3292.628406</v>
      </c>
      <c r="D237" s="126">
        <v>99.579526</v>
      </c>
      <c r="E237" s="126">
        <v>5.04888</v>
      </c>
      <c r="F237" s="126"/>
      <c r="G237" s="126">
        <v>3188</v>
      </c>
    </row>
    <row r="238" s="83" customFormat="1" ht="17" customHeight="1" spans="1:7">
      <c r="A238" s="152">
        <v>21007</v>
      </c>
      <c r="B238" s="153" t="s">
        <v>4029</v>
      </c>
      <c r="C238" s="126">
        <v>1297.663</v>
      </c>
      <c r="D238" s="126"/>
      <c r="E238" s="126"/>
      <c r="F238" s="126"/>
      <c r="G238" s="126">
        <v>1297.663</v>
      </c>
    </row>
    <row r="239" s="83" customFormat="1" ht="17" customHeight="1" spans="1:7">
      <c r="A239" s="152">
        <v>2100799</v>
      </c>
      <c r="B239" s="153" t="s">
        <v>4030</v>
      </c>
      <c r="C239" s="126">
        <v>1297.663</v>
      </c>
      <c r="D239" s="126"/>
      <c r="E239" s="126"/>
      <c r="F239" s="126"/>
      <c r="G239" s="126">
        <v>1297.663</v>
      </c>
    </row>
    <row r="240" s="83" customFormat="1" ht="17" customHeight="1" spans="1:7">
      <c r="A240" s="152">
        <v>21012</v>
      </c>
      <c r="B240" s="153" t="s">
        <v>4031</v>
      </c>
      <c r="C240" s="126">
        <v>9147</v>
      </c>
      <c r="D240" s="126"/>
      <c r="E240" s="126"/>
      <c r="F240" s="126"/>
      <c r="G240" s="126">
        <v>9147</v>
      </c>
    </row>
    <row r="241" s="83" customFormat="1" ht="17" customHeight="1" spans="1:7">
      <c r="A241" s="152">
        <v>2101201</v>
      </c>
      <c r="B241" s="153" t="s">
        <v>4032</v>
      </c>
      <c r="C241" s="126">
        <v>110</v>
      </c>
      <c r="D241" s="126"/>
      <c r="E241" s="126"/>
      <c r="F241" s="126"/>
      <c r="G241" s="126">
        <v>110</v>
      </c>
    </row>
    <row r="242" s="83" customFormat="1" ht="17" customHeight="1" spans="1:7">
      <c r="A242" s="152">
        <v>2101202</v>
      </c>
      <c r="B242" s="153" t="s">
        <v>4033</v>
      </c>
      <c r="C242" s="126">
        <v>9037</v>
      </c>
      <c r="D242" s="126"/>
      <c r="E242" s="126"/>
      <c r="F242" s="126"/>
      <c r="G242" s="126">
        <v>9037</v>
      </c>
    </row>
    <row r="243" s="83" customFormat="1" ht="17" customHeight="1" spans="1:7">
      <c r="A243" s="152">
        <v>21013</v>
      </c>
      <c r="B243" s="153" t="s">
        <v>4034</v>
      </c>
      <c r="C243" s="126">
        <v>4315</v>
      </c>
      <c r="D243" s="126"/>
      <c r="E243" s="126"/>
      <c r="F243" s="126"/>
      <c r="G243" s="126">
        <v>4315</v>
      </c>
    </row>
    <row r="244" s="83" customFormat="1" ht="17" customHeight="1" spans="1:7">
      <c r="A244" s="152">
        <v>2101301</v>
      </c>
      <c r="B244" s="153" t="s">
        <v>4035</v>
      </c>
      <c r="C244" s="126">
        <v>2700</v>
      </c>
      <c r="D244" s="126"/>
      <c r="E244" s="126"/>
      <c r="F244" s="126"/>
      <c r="G244" s="126">
        <v>2700</v>
      </c>
    </row>
    <row r="245" s="141" customFormat="1" ht="17" customHeight="1" spans="1:7">
      <c r="A245" s="152">
        <v>2101302</v>
      </c>
      <c r="B245" s="153" t="s">
        <v>4036</v>
      </c>
      <c r="C245" s="126">
        <v>100</v>
      </c>
      <c r="D245" s="126"/>
      <c r="E245" s="126"/>
      <c r="F245" s="126"/>
      <c r="G245" s="126">
        <v>100</v>
      </c>
    </row>
    <row r="246" s="141" customFormat="1" ht="17" customHeight="1" spans="1:7">
      <c r="A246" s="152">
        <v>2101399</v>
      </c>
      <c r="B246" s="153" t="s">
        <v>4037</v>
      </c>
      <c r="C246" s="126">
        <v>1515</v>
      </c>
      <c r="D246" s="126"/>
      <c r="E246" s="126"/>
      <c r="F246" s="126"/>
      <c r="G246" s="126">
        <v>1515</v>
      </c>
    </row>
    <row r="247" s="141" customFormat="1" ht="17" customHeight="1" spans="1:7">
      <c r="A247" s="152">
        <v>21014</v>
      </c>
      <c r="B247" s="153" t="s">
        <v>4038</v>
      </c>
      <c r="C247" s="126">
        <v>1999</v>
      </c>
      <c r="D247" s="126"/>
      <c r="E247" s="126"/>
      <c r="F247" s="126"/>
      <c r="G247" s="126">
        <v>1999</v>
      </c>
    </row>
    <row r="248" s="141" customFormat="1" ht="17" customHeight="1" spans="1:7">
      <c r="A248" s="152">
        <v>2101401</v>
      </c>
      <c r="B248" s="153" t="s">
        <v>4039</v>
      </c>
      <c r="C248" s="126">
        <v>1999</v>
      </c>
      <c r="D248" s="126"/>
      <c r="E248" s="126"/>
      <c r="F248" s="126"/>
      <c r="G248" s="126">
        <v>1999</v>
      </c>
    </row>
    <row r="249" s="83" customFormat="1" ht="17" customHeight="1" spans="1:7">
      <c r="A249" s="152">
        <v>21015</v>
      </c>
      <c r="B249" s="153" t="s">
        <v>4040</v>
      </c>
      <c r="C249" s="126">
        <v>3</v>
      </c>
      <c r="D249" s="126"/>
      <c r="E249" s="126"/>
      <c r="F249" s="126"/>
      <c r="G249" s="126">
        <v>3</v>
      </c>
    </row>
    <row r="250" s="83" customFormat="1" ht="17" customHeight="1" spans="1:7">
      <c r="A250" s="152">
        <v>2101599</v>
      </c>
      <c r="B250" s="153" t="s">
        <v>4041</v>
      </c>
      <c r="C250" s="126">
        <v>3</v>
      </c>
      <c r="D250" s="126"/>
      <c r="E250" s="126"/>
      <c r="F250" s="126"/>
      <c r="G250" s="126">
        <v>3</v>
      </c>
    </row>
    <row r="251" s="83" customFormat="1" ht="17" customHeight="1" spans="1:7">
      <c r="A251" s="152">
        <v>21019</v>
      </c>
      <c r="B251" s="153" t="s">
        <v>4042</v>
      </c>
      <c r="C251" s="126">
        <v>4333</v>
      </c>
      <c r="D251" s="126"/>
      <c r="E251" s="126"/>
      <c r="F251" s="126"/>
      <c r="G251" s="126">
        <v>4333</v>
      </c>
    </row>
    <row r="252" s="83" customFormat="1" ht="17" customHeight="1" spans="1:7">
      <c r="A252" s="152">
        <v>2101902</v>
      </c>
      <c r="B252" s="153" t="s">
        <v>4043</v>
      </c>
      <c r="C252" s="126">
        <v>4333</v>
      </c>
      <c r="D252" s="126"/>
      <c r="E252" s="126"/>
      <c r="F252" s="126"/>
      <c r="G252" s="126">
        <v>4333</v>
      </c>
    </row>
    <row r="253" s="83" customFormat="1" ht="17" customHeight="1" spans="1:7">
      <c r="A253" s="152">
        <v>21099</v>
      </c>
      <c r="B253" s="153" t="s">
        <v>4044</v>
      </c>
      <c r="C253" s="126">
        <v>149.518948</v>
      </c>
      <c r="D253" s="126">
        <v>135.557888</v>
      </c>
      <c r="E253" s="126">
        <v>7.62106</v>
      </c>
      <c r="F253" s="126"/>
      <c r="G253" s="126">
        <v>6.34</v>
      </c>
    </row>
    <row r="254" s="83" customFormat="1" ht="17" customHeight="1" spans="1:7">
      <c r="A254" s="152">
        <v>2109999</v>
      </c>
      <c r="B254" s="153" t="s">
        <v>4045</v>
      </c>
      <c r="C254" s="126">
        <v>149.518948</v>
      </c>
      <c r="D254" s="126">
        <v>135.557888</v>
      </c>
      <c r="E254" s="126">
        <v>7.62106</v>
      </c>
      <c r="F254" s="126"/>
      <c r="G254" s="126">
        <v>6.34</v>
      </c>
    </row>
    <row r="255" s="83" customFormat="1" ht="17" customHeight="1" spans="1:7">
      <c r="A255" s="149" t="s">
        <v>4046</v>
      </c>
      <c r="B255" s="150" t="s">
        <v>4047</v>
      </c>
      <c r="C255" s="151">
        <v>5718.893588</v>
      </c>
      <c r="D255" s="151">
        <v>231.983648</v>
      </c>
      <c r="E255" s="151">
        <v>21.95994</v>
      </c>
      <c r="F255" s="151"/>
      <c r="G255" s="151">
        <v>5464.95</v>
      </c>
    </row>
    <row r="256" s="83" customFormat="1" ht="17" customHeight="1" spans="1:7">
      <c r="A256" s="152">
        <v>21101</v>
      </c>
      <c r="B256" s="153" t="s">
        <v>4048</v>
      </c>
      <c r="C256" s="126">
        <v>2564.95</v>
      </c>
      <c r="D256" s="126"/>
      <c r="E256" s="126"/>
      <c r="F256" s="126"/>
      <c r="G256" s="126">
        <v>2564.95</v>
      </c>
    </row>
    <row r="257" s="83" customFormat="1" ht="17" customHeight="1" spans="1:7">
      <c r="A257" s="152">
        <v>2110199</v>
      </c>
      <c r="B257" s="153" t="s">
        <v>4049</v>
      </c>
      <c r="C257" s="126">
        <v>2564.95</v>
      </c>
      <c r="D257" s="126"/>
      <c r="E257" s="126"/>
      <c r="F257" s="126"/>
      <c r="G257" s="126">
        <v>2564.95</v>
      </c>
    </row>
    <row r="258" s="83" customFormat="1" ht="17" customHeight="1" spans="1:7">
      <c r="A258" s="152">
        <v>21102</v>
      </c>
      <c r="B258" s="153" t="s">
        <v>4050</v>
      </c>
      <c r="C258" s="126">
        <v>600</v>
      </c>
      <c r="D258" s="126"/>
      <c r="E258" s="126"/>
      <c r="F258" s="126"/>
      <c r="G258" s="126">
        <v>600</v>
      </c>
    </row>
    <row r="259" s="83" customFormat="1" ht="17" customHeight="1" spans="1:7">
      <c r="A259" s="152">
        <v>2110299</v>
      </c>
      <c r="B259" s="153" t="s">
        <v>4051</v>
      </c>
      <c r="C259" s="126">
        <v>600</v>
      </c>
      <c r="D259" s="126"/>
      <c r="E259" s="126"/>
      <c r="F259" s="126"/>
      <c r="G259" s="126">
        <v>600</v>
      </c>
    </row>
    <row r="260" s="83" customFormat="1" ht="17" customHeight="1" spans="1:7">
      <c r="A260" s="152">
        <v>21103</v>
      </c>
      <c r="B260" s="153" t="s">
        <v>4052</v>
      </c>
      <c r="C260" s="126">
        <v>1500</v>
      </c>
      <c r="D260" s="126"/>
      <c r="E260" s="126"/>
      <c r="F260" s="126"/>
      <c r="G260" s="126">
        <v>1500</v>
      </c>
    </row>
    <row r="261" s="83" customFormat="1" ht="17" customHeight="1" spans="1:7">
      <c r="A261" s="152">
        <v>2110302</v>
      </c>
      <c r="B261" s="153" t="s">
        <v>4053</v>
      </c>
      <c r="C261" s="126">
        <v>1500</v>
      </c>
      <c r="D261" s="126"/>
      <c r="E261" s="126"/>
      <c r="F261" s="126"/>
      <c r="G261" s="126">
        <v>1500</v>
      </c>
    </row>
    <row r="262" s="83" customFormat="1" ht="17" customHeight="1" spans="1:7">
      <c r="A262" s="152">
        <v>21104</v>
      </c>
      <c r="B262" s="153" t="s">
        <v>4054</v>
      </c>
      <c r="C262" s="126">
        <v>800</v>
      </c>
      <c r="D262" s="126"/>
      <c r="E262" s="126"/>
      <c r="F262" s="126"/>
      <c r="G262" s="126">
        <v>800</v>
      </c>
    </row>
    <row r="263" s="83" customFormat="1" ht="17" customHeight="1" spans="1:7">
      <c r="A263" s="152">
        <v>2110402</v>
      </c>
      <c r="B263" s="153" t="s">
        <v>4055</v>
      </c>
      <c r="C263" s="126">
        <v>800</v>
      </c>
      <c r="D263" s="126"/>
      <c r="E263" s="126"/>
      <c r="F263" s="126"/>
      <c r="G263" s="126">
        <v>800</v>
      </c>
    </row>
    <row r="264" s="83" customFormat="1" ht="17" customHeight="1" spans="1:7">
      <c r="A264" s="152">
        <v>21199</v>
      </c>
      <c r="B264" s="153" t="s">
        <v>4056</v>
      </c>
      <c r="C264" s="126">
        <v>253.943588</v>
      </c>
      <c r="D264" s="126">
        <v>231.983648</v>
      </c>
      <c r="E264" s="126">
        <v>21.95994</v>
      </c>
      <c r="F264" s="126"/>
      <c r="G264" s="126"/>
    </row>
    <row r="265" s="83" customFormat="1" ht="17" customHeight="1" spans="1:7">
      <c r="A265" s="152">
        <v>2119999</v>
      </c>
      <c r="B265" s="153" t="s">
        <v>4057</v>
      </c>
      <c r="C265" s="126">
        <v>253.943588</v>
      </c>
      <c r="D265" s="126">
        <v>231.983648</v>
      </c>
      <c r="E265" s="126">
        <v>21.95994</v>
      </c>
      <c r="F265" s="126"/>
      <c r="G265" s="126"/>
    </row>
    <row r="266" s="83" customFormat="1" ht="17" customHeight="1" spans="1:7">
      <c r="A266" s="149" t="s">
        <v>4058</v>
      </c>
      <c r="B266" s="150" t="s">
        <v>4059</v>
      </c>
      <c r="C266" s="151">
        <v>77809.631976</v>
      </c>
      <c r="D266" s="151">
        <v>9266.252763</v>
      </c>
      <c r="E266" s="151">
        <v>773.84635</v>
      </c>
      <c r="F266" s="151">
        <v>4883.652863</v>
      </c>
      <c r="G266" s="151">
        <v>62885.88</v>
      </c>
    </row>
    <row r="267" s="83" customFormat="1" ht="17" customHeight="1" spans="1:7">
      <c r="A267" s="152">
        <v>21201</v>
      </c>
      <c r="B267" s="153" t="s">
        <v>4060</v>
      </c>
      <c r="C267" s="126">
        <v>22566.92643</v>
      </c>
      <c r="D267" s="126">
        <v>6542.830478</v>
      </c>
      <c r="E267" s="126">
        <v>516.705952</v>
      </c>
      <c r="F267" s="126">
        <v>280</v>
      </c>
      <c r="G267" s="126">
        <v>15227.39</v>
      </c>
    </row>
    <row r="268" s="83" customFormat="1" ht="17" customHeight="1" spans="1:7">
      <c r="A268" s="152">
        <v>2120101</v>
      </c>
      <c r="B268" s="153" t="s">
        <v>3833</v>
      </c>
      <c r="C268" s="126">
        <v>4256.691127</v>
      </c>
      <c r="D268" s="126">
        <v>3584.175938</v>
      </c>
      <c r="E268" s="126">
        <v>304.835189</v>
      </c>
      <c r="F268" s="126"/>
      <c r="G268" s="126">
        <v>367.68</v>
      </c>
    </row>
    <row r="269" s="83" customFormat="1" ht="17" customHeight="1" spans="1:7">
      <c r="A269" s="152">
        <v>2120102</v>
      </c>
      <c r="B269" s="153" t="s">
        <v>3897</v>
      </c>
      <c r="C269" s="126">
        <v>5</v>
      </c>
      <c r="D269" s="126"/>
      <c r="E269" s="126"/>
      <c r="F269" s="126"/>
      <c r="G269" s="126">
        <v>5</v>
      </c>
    </row>
    <row r="270" s="83" customFormat="1" ht="17" customHeight="1" spans="1:7">
      <c r="A270" s="152">
        <v>2120104</v>
      </c>
      <c r="B270" s="153" t="s">
        <v>4061</v>
      </c>
      <c r="C270" s="126">
        <v>7512.720416</v>
      </c>
      <c r="D270" s="126">
        <v>2348.380716</v>
      </c>
      <c r="E270" s="126">
        <v>168.0397</v>
      </c>
      <c r="F270" s="126"/>
      <c r="G270" s="126">
        <v>4996.3</v>
      </c>
    </row>
    <row r="271" s="83" customFormat="1" ht="17" customHeight="1" spans="1:7">
      <c r="A271" s="152">
        <v>2120106</v>
      </c>
      <c r="B271" s="153" t="s">
        <v>4062</v>
      </c>
      <c r="C271" s="126">
        <v>416.132269</v>
      </c>
      <c r="D271" s="126">
        <v>313.937556</v>
      </c>
      <c r="E271" s="126">
        <v>24.994713</v>
      </c>
      <c r="F271" s="126"/>
      <c r="G271" s="126">
        <v>77.2</v>
      </c>
    </row>
    <row r="272" s="83" customFormat="1" ht="17" customHeight="1" spans="1:7">
      <c r="A272" s="152">
        <v>2120199</v>
      </c>
      <c r="B272" s="153" t="s">
        <v>4063</v>
      </c>
      <c r="C272" s="126">
        <v>10376.382618</v>
      </c>
      <c r="D272" s="126">
        <v>296.336268</v>
      </c>
      <c r="E272" s="126">
        <v>18.83635</v>
      </c>
      <c r="F272" s="126">
        <v>280</v>
      </c>
      <c r="G272" s="126">
        <v>9781.21</v>
      </c>
    </row>
    <row r="273" s="83" customFormat="1" ht="17" customHeight="1" spans="1:7">
      <c r="A273" s="152">
        <v>21202</v>
      </c>
      <c r="B273" s="153" t="s">
        <v>4064</v>
      </c>
      <c r="C273" s="126">
        <v>672</v>
      </c>
      <c r="D273" s="126"/>
      <c r="E273" s="126"/>
      <c r="F273" s="126"/>
      <c r="G273" s="126">
        <v>672</v>
      </c>
    </row>
    <row r="274" s="83" customFormat="1" ht="17" customHeight="1" spans="1:7">
      <c r="A274" s="152">
        <v>2120201</v>
      </c>
      <c r="B274" s="153" t="s">
        <v>4065</v>
      </c>
      <c r="C274" s="126">
        <v>672</v>
      </c>
      <c r="D274" s="126"/>
      <c r="E274" s="126"/>
      <c r="F274" s="126"/>
      <c r="G274" s="126">
        <v>672</v>
      </c>
    </row>
    <row r="275" s="83" customFormat="1" ht="17" customHeight="1" spans="1:7">
      <c r="A275" s="152">
        <v>21203</v>
      </c>
      <c r="B275" s="153" t="s">
        <v>4066</v>
      </c>
      <c r="C275" s="126">
        <v>24478.146524</v>
      </c>
      <c r="D275" s="126">
        <v>1150.044973</v>
      </c>
      <c r="E275" s="126">
        <v>126.698688</v>
      </c>
      <c r="F275" s="126">
        <v>1721.402863</v>
      </c>
      <c r="G275" s="126">
        <v>21480</v>
      </c>
    </row>
    <row r="276" s="83" customFormat="1" ht="17" customHeight="1" spans="1:7">
      <c r="A276" s="152">
        <v>2120303</v>
      </c>
      <c r="B276" s="153" t="s">
        <v>4067</v>
      </c>
      <c r="C276" s="126">
        <v>16981.804306</v>
      </c>
      <c r="D276" s="126">
        <v>681.804306</v>
      </c>
      <c r="E276" s="126"/>
      <c r="F276" s="126"/>
      <c r="G276" s="126">
        <v>16300</v>
      </c>
    </row>
    <row r="277" s="83" customFormat="1" ht="17" customHeight="1" spans="1:7">
      <c r="A277" s="152">
        <v>2120399</v>
      </c>
      <c r="B277" s="153" t="s">
        <v>4068</v>
      </c>
      <c r="C277" s="126">
        <v>7496.342218</v>
      </c>
      <c r="D277" s="126">
        <v>468.240667</v>
      </c>
      <c r="E277" s="126">
        <v>126.698688</v>
      </c>
      <c r="F277" s="126">
        <v>1721.402863</v>
      </c>
      <c r="G277" s="126">
        <v>5180</v>
      </c>
    </row>
    <row r="278" s="83" customFormat="1" ht="17" customHeight="1" spans="1:7">
      <c r="A278" s="152">
        <v>21205</v>
      </c>
      <c r="B278" s="153" t="s">
        <v>4069</v>
      </c>
      <c r="C278" s="126">
        <v>15099.189022</v>
      </c>
      <c r="D278" s="126">
        <v>1573.377312</v>
      </c>
      <c r="E278" s="126">
        <v>130.44171</v>
      </c>
      <c r="F278" s="126">
        <v>2815.25</v>
      </c>
      <c r="G278" s="126">
        <v>10580.12</v>
      </c>
    </row>
    <row r="279" s="83" customFormat="1" ht="17" customHeight="1" spans="1:7">
      <c r="A279" s="152">
        <v>2120501</v>
      </c>
      <c r="B279" s="153" t="s">
        <v>4070</v>
      </c>
      <c r="C279" s="126">
        <v>15099.189022</v>
      </c>
      <c r="D279" s="126">
        <v>1573.377312</v>
      </c>
      <c r="E279" s="126">
        <v>130.44171</v>
      </c>
      <c r="F279" s="126">
        <v>2815.25</v>
      </c>
      <c r="G279" s="126">
        <v>10580.12</v>
      </c>
    </row>
    <row r="280" s="83" customFormat="1" ht="17" customHeight="1" spans="1:7">
      <c r="A280" s="152">
        <v>21299</v>
      </c>
      <c r="B280" s="153" t="s">
        <v>4071</v>
      </c>
      <c r="C280" s="126">
        <v>14993.37</v>
      </c>
      <c r="D280" s="126"/>
      <c r="E280" s="126"/>
      <c r="F280" s="126">
        <v>67</v>
      </c>
      <c r="G280" s="126">
        <v>14926.37</v>
      </c>
    </row>
    <row r="281" s="83" customFormat="1" ht="17" customHeight="1" spans="1:7">
      <c r="A281" s="152">
        <v>2129999</v>
      </c>
      <c r="B281" s="153" t="s">
        <v>4072</v>
      </c>
      <c r="C281" s="126">
        <v>14993.37</v>
      </c>
      <c r="D281" s="126"/>
      <c r="E281" s="126"/>
      <c r="F281" s="126">
        <v>67</v>
      </c>
      <c r="G281" s="126">
        <v>14926.37</v>
      </c>
    </row>
    <row r="282" s="83" customFormat="1" ht="17" customHeight="1" spans="1:7">
      <c r="A282" s="149" t="s">
        <v>4073</v>
      </c>
      <c r="B282" s="150" t="s">
        <v>3576</v>
      </c>
      <c r="C282" s="151">
        <v>64396.922004</v>
      </c>
      <c r="D282" s="151">
        <v>9741.967136</v>
      </c>
      <c r="E282" s="151">
        <v>806.594868</v>
      </c>
      <c r="F282" s="151">
        <v>371.2</v>
      </c>
      <c r="G282" s="151">
        <v>53477.16</v>
      </c>
    </row>
    <row r="283" s="83" customFormat="1" ht="17" customHeight="1" spans="1:7">
      <c r="A283" s="152">
        <v>21301</v>
      </c>
      <c r="B283" s="153" t="s">
        <v>4074</v>
      </c>
      <c r="C283" s="126">
        <v>27523.492257</v>
      </c>
      <c r="D283" s="126">
        <v>7020.409611</v>
      </c>
      <c r="E283" s="126">
        <v>540.702646</v>
      </c>
      <c r="F283" s="126"/>
      <c r="G283" s="126">
        <v>19962.38</v>
      </c>
    </row>
    <row r="284" s="83" customFormat="1" ht="17" customHeight="1" spans="1:7">
      <c r="A284" s="152">
        <v>2130101</v>
      </c>
      <c r="B284" s="153" t="s">
        <v>3833</v>
      </c>
      <c r="C284" s="126">
        <v>1934.081699</v>
      </c>
      <c r="D284" s="126">
        <v>1755.995771</v>
      </c>
      <c r="E284" s="126">
        <v>157.085928</v>
      </c>
      <c r="F284" s="126"/>
      <c r="G284" s="126">
        <v>21</v>
      </c>
    </row>
    <row r="285" s="83" customFormat="1" ht="17" customHeight="1" spans="1:7">
      <c r="A285" s="152">
        <v>2130104</v>
      </c>
      <c r="B285" s="153" t="s">
        <v>3840</v>
      </c>
      <c r="C285" s="126">
        <v>6121.030558</v>
      </c>
      <c r="D285" s="126">
        <v>5264.41384</v>
      </c>
      <c r="E285" s="126">
        <v>383.616718</v>
      </c>
      <c r="F285" s="126"/>
      <c r="G285" s="126">
        <v>473</v>
      </c>
    </row>
    <row r="286" s="83" customFormat="1" ht="17" customHeight="1" spans="1:7">
      <c r="A286" s="152">
        <v>2130105</v>
      </c>
      <c r="B286" s="153" t="s">
        <v>4075</v>
      </c>
      <c r="C286" s="126">
        <v>300</v>
      </c>
      <c r="D286" s="126"/>
      <c r="E286" s="126"/>
      <c r="F286" s="126"/>
      <c r="G286" s="126">
        <v>300</v>
      </c>
    </row>
    <row r="287" s="83" customFormat="1" ht="17" customHeight="1" spans="1:7">
      <c r="A287" s="152">
        <v>2130106</v>
      </c>
      <c r="B287" s="153" t="s">
        <v>4076</v>
      </c>
      <c r="C287" s="126">
        <v>193</v>
      </c>
      <c r="D287" s="126"/>
      <c r="E287" s="126"/>
      <c r="F287" s="126"/>
      <c r="G287" s="126">
        <v>193</v>
      </c>
    </row>
    <row r="288" s="83" customFormat="1" ht="17" customHeight="1" spans="1:7">
      <c r="A288" s="152">
        <v>2130108</v>
      </c>
      <c r="B288" s="153" t="s">
        <v>4077</v>
      </c>
      <c r="C288" s="126">
        <v>27</v>
      </c>
      <c r="D288" s="126"/>
      <c r="E288" s="126"/>
      <c r="F288" s="126"/>
      <c r="G288" s="126">
        <v>27</v>
      </c>
    </row>
    <row r="289" s="83" customFormat="1" ht="17" customHeight="1" spans="1:7">
      <c r="A289" s="152">
        <v>2130109</v>
      </c>
      <c r="B289" s="153" t="s">
        <v>4078</v>
      </c>
      <c r="C289" s="126">
        <v>16</v>
      </c>
      <c r="D289" s="126"/>
      <c r="E289" s="126"/>
      <c r="F289" s="126"/>
      <c r="G289" s="126">
        <v>16</v>
      </c>
    </row>
    <row r="290" s="83" customFormat="1" ht="17" customHeight="1" spans="1:7">
      <c r="A290" s="152">
        <v>2130120</v>
      </c>
      <c r="B290" s="153" t="s">
        <v>4079</v>
      </c>
      <c r="C290" s="126">
        <v>4290</v>
      </c>
      <c r="D290" s="126"/>
      <c r="E290" s="126"/>
      <c r="F290" s="126"/>
      <c r="G290" s="126">
        <v>4290</v>
      </c>
    </row>
    <row r="291" s="83" customFormat="1" ht="17" customHeight="1" spans="1:7">
      <c r="A291" s="152">
        <v>2130126</v>
      </c>
      <c r="B291" s="153" t="s">
        <v>4080</v>
      </c>
      <c r="C291" s="126">
        <v>102.18</v>
      </c>
      <c r="D291" s="126"/>
      <c r="E291" s="126"/>
      <c r="F291" s="126"/>
      <c r="G291" s="126">
        <v>102.18</v>
      </c>
    </row>
    <row r="292" s="83" customFormat="1" ht="17" customHeight="1" spans="1:7">
      <c r="A292" s="152">
        <v>2130142</v>
      </c>
      <c r="B292" s="153" t="s">
        <v>4081</v>
      </c>
      <c r="C292" s="126">
        <v>1600</v>
      </c>
      <c r="D292" s="126"/>
      <c r="E292" s="126"/>
      <c r="F292" s="126"/>
      <c r="G292" s="126">
        <v>1600</v>
      </c>
    </row>
    <row r="293" s="83" customFormat="1" ht="17" customHeight="1" spans="1:7">
      <c r="A293" s="152">
        <v>2130152</v>
      </c>
      <c r="B293" s="153" t="s">
        <v>4082</v>
      </c>
      <c r="C293" s="126">
        <v>162</v>
      </c>
      <c r="D293" s="126"/>
      <c r="E293" s="126"/>
      <c r="F293" s="126"/>
      <c r="G293" s="126">
        <v>162</v>
      </c>
    </row>
    <row r="294" s="83" customFormat="1" ht="17" customHeight="1" spans="1:7">
      <c r="A294" s="152">
        <v>2130153</v>
      </c>
      <c r="B294" s="153" t="s">
        <v>4083</v>
      </c>
      <c r="C294" s="126">
        <v>1330</v>
      </c>
      <c r="D294" s="126"/>
      <c r="E294" s="126"/>
      <c r="F294" s="126"/>
      <c r="G294" s="126">
        <v>1330</v>
      </c>
    </row>
    <row r="295" s="83" customFormat="1" ht="17" customHeight="1" spans="1:7">
      <c r="A295" s="152">
        <v>2130199</v>
      </c>
      <c r="B295" s="153" t="s">
        <v>4084</v>
      </c>
      <c r="C295" s="126">
        <v>11448.2</v>
      </c>
      <c r="D295" s="126"/>
      <c r="E295" s="126"/>
      <c r="F295" s="126"/>
      <c r="G295" s="126">
        <v>11448.2</v>
      </c>
    </row>
    <row r="296" s="83" customFormat="1" ht="17" customHeight="1" spans="1:7">
      <c r="A296" s="152">
        <v>21302</v>
      </c>
      <c r="B296" s="153" t="s">
        <v>4085</v>
      </c>
      <c r="C296" s="126">
        <v>2145.268646</v>
      </c>
      <c r="D296" s="126">
        <v>283.766774</v>
      </c>
      <c r="E296" s="126">
        <v>37.801872</v>
      </c>
      <c r="F296" s="126">
        <v>271.2</v>
      </c>
      <c r="G296" s="126">
        <v>1552.5</v>
      </c>
    </row>
    <row r="297" s="83" customFormat="1" ht="17" customHeight="1" spans="1:7">
      <c r="A297" s="152">
        <v>2130205</v>
      </c>
      <c r="B297" s="153" t="s">
        <v>4086</v>
      </c>
      <c r="C297" s="126">
        <v>1200</v>
      </c>
      <c r="D297" s="126"/>
      <c r="E297" s="126"/>
      <c r="F297" s="126"/>
      <c r="G297" s="126">
        <v>1200</v>
      </c>
    </row>
    <row r="298" s="83" customFormat="1" ht="17" customHeight="1" spans="1:7">
      <c r="A298" s="152">
        <v>2130207</v>
      </c>
      <c r="B298" s="153" t="s">
        <v>4087</v>
      </c>
      <c r="C298" s="126">
        <v>17.5</v>
      </c>
      <c r="D298" s="126"/>
      <c r="E298" s="126"/>
      <c r="F298" s="126"/>
      <c r="G298" s="126">
        <v>17.5</v>
      </c>
    </row>
    <row r="299" s="83" customFormat="1" ht="17" customHeight="1" spans="1:7">
      <c r="A299" s="152">
        <v>2130211</v>
      </c>
      <c r="B299" s="153" t="s">
        <v>4088</v>
      </c>
      <c r="C299" s="126">
        <v>240</v>
      </c>
      <c r="D299" s="126"/>
      <c r="E299" s="126"/>
      <c r="F299" s="126"/>
      <c r="G299" s="126">
        <v>240</v>
      </c>
    </row>
    <row r="300" s="83" customFormat="1" ht="17" customHeight="1" spans="1:7">
      <c r="A300" s="152">
        <v>2130212</v>
      </c>
      <c r="B300" s="153" t="s">
        <v>4089</v>
      </c>
      <c r="C300" s="126">
        <v>592.768646</v>
      </c>
      <c r="D300" s="126">
        <v>283.766774</v>
      </c>
      <c r="E300" s="126">
        <v>37.801872</v>
      </c>
      <c r="F300" s="126">
        <v>271.2</v>
      </c>
      <c r="G300" s="126"/>
    </row>
    <row r="301" s="83" customFormat="1" ht="17" customHeight="1" spans="1:7">
      <c r="A301" s="152">
        <v>2130234</v>
      </c>
      <c r="B301" s="153" t="s">
        <v>4090</v>
      </c>
      <c r="C301" s="126">
        <v>66</v>
      </c>
      <c r="D301" s="126"/>
      <c r="E301" s="126"/>
      <c r="F301" s="126"/>
      <c r="G301" s="126">
        <v>66</v>
      </c>
    </row>
    <row r="302" s="83" customFormat="1" ht="17" customHeight="1" spans="1:7">
      <c r="A302" s="152">
        <v>2130299</v>
      </c>
      <c r="B302" s="153" t="s">
        <v>4091</v>
      </c>
      <c r="C302" s="126">
        <v>29</v>
      </c>
      <c r="D302" s="126"/>
      <c r="E302" s="126"/>
      <c r="F302" s="126"/>
      <c r="G302" s="126">
        <v>29</v>
      </c>
    </row>
    <row r="303" s="83" customFormat="1" ht="17" customHeight="1" spans="1:7">
      <c r="A303" s="152">
        <v>21303</v>
      </c>
      <c r="B303" s="153" t="s">
        <v>4092</v>
      </c>
      <c r="C303" s="126">
        <v>3222.611101</v>
      </c>
      <c r="D303" s="126">
        <v>2437.790751</v>
      </c>
      <c r="E303" s="126">
        <v>226.09035</v>
      </c>
      <c r="F303" s="126">
        <v>95</v>
      </c>
      <c r="G303" s="126">
        <v>463.73</v>
      </c>
    </row>
    <row r="304" s="83" customFormat="1" ht="17" customHeight="1" spans="1:7">
      <c r="A304" s="152">
        <v>2130301</v>
      </c>
      <c r="B304" s="153" t="s">
        <v>3833</v>
      </c>
      <c r="C304" s="126">
        <v>1654.821604</v>
      </c>
      <c r="D304" s="126">
        <v>1422.454986</v>
      </c>
      <c r="E304" s="126">
        <v>139.366618</v>
      </c>
      <c r="F304" s="126"/>
      <c r="G304" s="126">
        <v>93</v>
      </c>
    </row>
    <row r="305" s="83" customFormat="1" ht="17" customHeight="1" spans="1:7">
      <c r="A305" s="152">
        <v>2130305</v>
      </c>
      <c r="B305" s="153" t="s">
        <v>4093</v>
      </c>
      <c r="C305" s="126">
        <v>40</v>
      </c>
      <c r="D305" s="126"/>
      <c r="E305" s="126"/>
      <c r="F305" s="126"/>
      <c r="G305" s="126">
        <v>40</v>
      </c>
    </row>
    <row r="306" s="83" customFormat="1" ht="17" customHeight="1" spans="1:7">
      <c r="A306" s="152">
        <v>2130306</v>
      </c>
      <c r="B306" s="153" t="s">
        <v>4094</v>
      </c>
      <c r="C306" s="126">
        <v>1197.059497</v>
      </c>
      <c r="D306" s="126">
        <v>1015.335765</v>
      </c>
      <c r="E306" s="126">
        <v>86.723732</v>
      </c>
      <c r="F306" s="126">
        <v>95</v>
      </c>
      <c r="G306" s="126"/>
    </row>
    <row r="307" s="83" customFormat="1" ht="17" customHeight="1" spans="1:7">
      <c r="A307" s="152">
        <v>2130309</v>
      </c>
      <c r="B307" s="153" t="s">
        <v>4095</v>
      </c>
      <c r="C307" s="126">
        <v>10</v>
      </c>
      <c r="D307" s="126"/>
      <c r="E307" s="126"/>
      <c r="F307" s="126"/>
      <c r="G307" s="126">
        <v>10</v>
      </c>
    </row>
    <row r="308" s="83" customFormat="1" ht="17" customHeight="1" spans="1:7">
      <c r="A308" s="152">
        <v>2130316</v>
      </c>
      <c r="B308" s="153" t="s">
        <v>4096</v>
      </c>
      <c r="C308" s="126">
        <v>280</v>
      </c>
      <c r="D308" s="126"/>
      <c r="E308" s="126"/>
      <c r="F308" s="126"/>
      <c r="G308" s="126">
        <v>280</v>
      </c>
    </row>
    <row r="309" s="83" customFormat="1" ht="17" customHeight="1" spans="1:7">
      <c r="A309" s="152">
        <v>2130322</v>
      </c>
      <c r="B309" s="153" t="s">
        <v>4097</v>
      </c>
      <c r="C309" s="126">
        <v>4.5</v>
      </c>
      <c r="D309" s="126"/>
      <c r="E309" s="126"/>
      <c r="F309" s="126"/>
      <c r="G309" s="126">
        <v>4.5</v>
      </c>
    </row>
    <row r="310" s="83" customFormat="1" ht="17" customHeight="1" spans="1:7">
      <c r="A310" s="152">
        <v>2130399</v>
      </c>
      <c r="B310" s="153" t="s">
        <v>4098</v>
      </c>
      <c r="C310" s="126">
        <v>36.23</v>
      </c>
      <c r="D310" s="126"/>
      <c r="E310" s="126"/>
      <c r="F310" s="126"/>
      <c r="G310" s="126">
        <v>36.23</v>
      </c>
    </row>
    <row r="311" s="83" customFormat="1" ht="17" customHeight="1" spans="1:7">
      <c r="A311" s="152">
        <v>21305</v>
      </c>
      <c r="B311" s="153" t="s">
        <v>4099</v>
      </c>
      <c r="C311" s="126">
        <v>2462</v>
      </c>
      <c r="D311" s="126"/>
      <c r="E311" s="126"/>
      <c r="F311" s="126"/>
      <c r="G311" s="126">
        <v>2462</v>
      </c>
    </row>
    <row r="312" s="83" customFormat="1" ht="17" customHeight="1" spans="1:7">
      <c r="A312" s="152">
        <v>2130505</v>
      </c>
      <c r="B312" s="153" t="s">
        <v>4100</v>
      </c>
      <c r="C312" s="126">
        <v>160</v>
      </c>
      <c r="D312" s="126"/>
      <c r="E312" s="126"/>
      <c r="F312" s="126"/>
      <c r="G312" s="126">
        <v>160</v>
      </c>
    </row>
    <row r="313" s="83" customFormat="1" ht="17" customHeight="1" spans="1:7">
      <c r="A313" s="152">
        <v>2130599</v>
      </c>
      <c r="B313" s="153" t="s">
        <v>4101</v>
      </c>
      <c r="C313" s="126">
        <v>2302</v>
      </c>
      <c r="D313" s="126"/>
      <c r="E313" s="126"/>
      <c r="F313" s="126"/>
      <c r="G313" s="126">
        <v>2302</v>
      </c>
    </row>
    <row r="314" s="83" customFormat="1" ht="17" customHeight="1" spans="1:7">
      <c r="A314" s="152">
        <v>21307</v>
      </c>
      <c r="B314" s="153" t="s">
        <v>4102</v>
      </c>
      <c r="C314" s="126">
        <v>20587.55</v>
      </c>
      <c r="D314" s="126"/>
      <c r="E314" s="126"/>
      <c r="F314" s="126"/>
      <c r="G314" s="126">
        <v>20587.55</v>
      </c>
    </row>
    <row r="315" s="83" customFormat="1" ht="17" customHeight="1" spans="1:7">
      <c r="A315" s="152">
        <v>2130701</v>
      </c>
      <c r="B315" s="153" t="s">
        <v>4103</v>
      </c>
      <c r="C315" s="126">
        <v>1800</v>
      </c>
      <c r="D315" s="126"/>
      <c r="E315" s="126"/>
      <c r="F315" s="126"/>
      <c r="G315" s="126">
        <v>1800</v>
      </c>
    </row>
    <row r="316" s="83" customFormat="1" ht="17" customHeight="1" spans="1:7">
      <c r="A316" s="152">
        <v>2130705</v>
      </c>
      <c r="B316" s="153" t="s">
        <v>4104</v>
      </c>
      <c r="C316" s="126">
        <v>14375.93</v>
      </c>
      <c r="D316" s="126"/>
      <c r="E316" s="126"/>
      <c r="F316" s="126"/>
      <c r="G316" s="126">
        <v>14375.93</v>
      </c>
    </row>
    <row r="317" s="83" customFormat="1" ht="17" customHeight="1" spans="1:7">
      <c r="A317" s="152">
        <v>2130799</v>
      </c>
      <c r="B317" s="153" t="s">
        <v>4105</v>
      </c>
      <c r="C317" s="126">
        <v>4411.62</v>
      </c>
      <c r="D317" s="126"/>
      <c r="E317" s="126"/>
      <c r="F317" s="126"/>
      <c r="G317" s="126">
        <v>4411.62</v>
      </c>
    </row>
    <row r="318" s="83" customFormat="1" ht="17" customHeight="1" spans="1:7">
      <c r="A318" s="152">
        <v>21308</v>
      </c>
      <c r="B318" s="153" t="s">
        <v>4106</v>
      </c>
      <c r="C318" s="126">
        <v>3096</v>
      </c>
      <c r="D318" s="126"/>
      <c r="E318" s="126">
        <v>2</v>
      </c>
      <c r="F318" s="126">
        <v>5</v>
      </c>
      <c r="G318" s="126">
        <v>3089</v>
      </c>
    </row>
    <row r="319" s="83" customFormat="1" ht="17" customHeight="1" spans="1:7">
      <c r="A319" s="152">
        <v>2130803</v>
      </c>
      <c r="B319" s="153" t="s">
        <v>4107</v>
      </c>
      <c r="C319" s="126">
        <v>1634</v>
      </c>
      <c r="D319" s="126"/>
      <c r="E319" s="126"/>
      <c r="F319" s="126"/>
      <c r="G319" s="126">
        <v>1634</v>
      </c>
    </row>
    <row r="320" s="83" customFormat="1" ht="17" customHeight="1" spans="1:7">
      <c r="A320" s="152">
        <v>2130804</v>
      </c>
      <c r="B320" s="153" t="s">
        <v>4108</v>
      </c>
      <c r="C320" s="126">
        <v>520</v>
      </c>
      <c r="D320" s="126"/>
      <c r="E320" s="126"/>
      <c r="F320" s="126"/>
      <c r="G320" s="126">
        <v>520</v>
      </c>
    </row>
    <row r="321" s="83" customFormat="1" ht="17" customHeight="1" spans="1:7">
      <c r="A321" s="152">
        <v>2130899</v>
      </c>
      <c r="B321" s="153" t="s">
        <v>4109</v>
      </c>
      <c r="C321" s="126">
        <v>942</v>
      </c>
      <c r="D321" s="126"/>
      <c r="E321" s="126">
        <v>2</v>
      </c>
      <c r="F321" s="126">
        <v>5</v>
      </c>
      <c r="G321" s="126">
        <v>935</v>
      </c>
    </row>
    <row r="322" s="83" customFormat="1" ht="17" customHeight="1" spans="1:7">
      <c r="A322" s="152">
        <v>21399</v>
      </c>
      <c r="B322" s="153" t="s">
        <v>4110</v>
      </c>
      <c r="C322" s="126">
        <v>5360</v>
      </c>
      <c r="D322" s="126"/>
      <c r="E322" s="126"/>
      <c r="F322" s="126"/>
      <c r="G322" s="126">
        <v>5360</v>
      </c>
    </row>
    <row r="323" s="83" customFormat="1" ht="17" customHeight="1" spans="1:7">
      <c r="A323" s="152">
        <v>2139999</v>
      </c>
      <c r="B323" s="153" t="s">
        <v>4111</v>
      </c>
      <c r="C323" s="126">
        <v>5360</v>
      </c>
      <c r="D323" s="126"/>
      <c r="E323" s="126"/>
      <c r="F323" s="126"/>
      <c r="G323" s="126">
        <v>5360</v>
      </c>
    </row>
    <row r="324" s="83" customFormat="1" ht="17" customHeight="1" spans="1:7">
      <c r="A324" s="149" t="s">
        <v>4112</v>
      </c>
      <c r="B324" s="150" t="s">
        <v>4113</v>
      </c>
      <c r="C324" s="151">
        <v>16796.671288</v>
      </c>
      <c r="D324" s="151">
        <v>5122.999019</v>
      </c>
      <c r="E324" s="151">
        <v>437.032269</v>
      </c>
      <c r="F324" s="151"/>
      <c r="G324" s="151">
        <v>11236.64</v>
      </c>
    </row>
    <row r="325" s="83" customFormat="1" ht="17" customHeight="1" spans="1:7">
      <c r="A325" s="152">
        <v>21401</v>
      </c>
      <c r="B325" s="153" t="s">
        <v>4114</v>
      </c>
      <c r="C325" s="126">
        <v>11840.096639</v>
      </c>
      <c r="D325" s="126">
        <v>4655.200662</v>
      </c>
      <c r="E325" s="126">
        <v>406.255977</v>
      </c>
      <c r="F325" s="126"/>
      <c r="G325" s="126">
        <v>6778.64</v>
      </c>
    </row>
    <row r="326" s="83" customFormat="1" ht="17" customHeight="1" spans="1:7">
      <c r="A326" s="152">
        <v>2140101</v>
      </c>
      <c r="B326" s="153" t="s">
        <v>3833</v>
      </c>
      <c r="C326" s="126">
        <v>660.744957</v>
      </c>
      <c r="D326" s="126">
        <v>509.573637</v>
      </c>
      <c r="E326" s="126">
        <v>54.03132</v>
      </c>
      <c r="F326" s="126"/>
      <c r="G326" s="126">
        <v>97.14</v>
      </c>
    </row>
    <row r="327" s="83" customFormat="1" ht="17" customHeight="1" spans="1:7">
      <c r="A327" s="152">
        <v>2140104</v>
      </c>
      <c r="B327" s="153" t="s">
        <v>4115</v>
      </c>
      <c r="C327" s="126">
        <v>5000</v>
      </c>
      <c r="D327" s="126"/>
      <c r="E327" s="126"/>
      <c r="F327" s="126"/>
      <c r="G327" s="126">
        <v>5000</v>
      </c>
    </row>
    <row r="328" s="83" customFormat="1" ht="17" customHeight="1" spans="1:7">
      <c r="A328" s="152">
        <v>2140106</v>
      </c>
      <c r="B328" s="153" t="s">
        <v>4116</v>
      </c>
      <c r="C328" s="126">
        <v>360</v>
      </c>
      <c r="D328" s="126"/>
      <c r="E328" s="126"/>
      <c r="F328" s="126"/>
      <c r="G328" s="126">
        <v>360</v>
      </c>
    </row>
    <row r="329" s="83" customFormat="1" ht="17" customHeight="1" spans="1:7">
      <c r="A329" s="152">
        <v>2140112</v>
      </c>
      <c r="B329" s="153" t="s">
        <v>4117</v>
      </c>
      <c r="C329" s="126">
        <v>3657.345809</v>
      </c>
      <c r="D329" s="126">
        <v>2489.635569</v>
      </c>
      <c r="E329" s="126">
        <v>171.71024</v>
      </c>
      <c r="F329" s="126"/>
      <c r="G329" s="126">
        <v>996</v>
      </c>
    </row>
    <row r="330" s="83" customFormat="1" ht="17" customHeight="1" spans="1:7">
      <c r="A330" s="152">
        <v>2140199</v>
      </c>
      <c r="B330" s="153" t="s">
        <v>4118</v>
      </c>
      <c r="C330" s="126">
        <v>2162.005873</v>
      </c>
      <c r="D330" s="126">
        <v>1655.991456</v>
      </c>
      <c r="E330" s="126">
        <v>180.514417</v>
      </c>
      <c r="F330" s="126"/>
      <c r="G330" s="126">
        <v>325.5</v>
      </c>
    </row>
    <row r="331" s="83" customFormat="1" ht="17" customHeight="1" spans="1:7">
      <c r="A331" s="152">
        <v>21402</v>
      </c>
      <c r="B331" s="153" t="s">
        <v>4119</v>
      </c>
      <c r="C331" s="126">
        <v>2000</v>
      </c>
      <c r="D331" s="126"/>
      <c r="E331" s="126"/>
      <c r="F331" s="126"/>
      <c r="G331" s="126">
        <v>2000</v>
      </c>
    </row>
    <row r="332" s="83" customFormat="1" ht="17" customHeight="1" spans="1:7">
      <c r="A332" s="152">
        <v>2140299</v>
      </c>
      <c r="B332" s="153" t="s">
        <v>4120</v>
      </c>
      <c r="C332" s="126">
        <v>2000</v>
      </c>
      <c r="D332" s="126"/>
      <c r="E332" s="126"/>
      <c r="F332" s="126"/>
      <c r="G332" s="126">
        <v>2000</v>
      </c>
    </row>
    <row r="333" s="83" customFormat="1" ht="17" customHeight="1" spans="1:7">
      <c r="A333" s="152">
        <v>21499</v>
      </c>
      <c r="B333" s="153" t="s">
        <v>4121</v>
      </c>
      <c r="C333" s="126">
        <v>2956.574649</v>
      </c>
      <c r="D333" s="126">
        <v>467.798357</v>
      </c>
      <c r="E333" s="126">
        <v>30.776292</v>
      </c>
      <c r="F333" s="126"/>
      <c r="G333" s="126">
        <v>2458</v>
      </c>
    </row>
    <row r="334" s="83" customFormat="1" ht="17" customHeight="1" spans="1:7">
      <c r="A334" s="152">
        <v>2149901</v>
      </c>
      <c r="B334" s="153" t="s">
        <v>4122</v>
      </c>
      <c r="C334" s="126">
        <v>2200</v>
      </c>
      <c r="D334" s="126"/>
      <c r="E334" s="126"/>
      <c r="F334" s="126"/>
      <c r="G334" s="126">
        <v>2200</v>
      </c>
    </row>
    <row r="335" s="83" customFormat="1" ht="17" customHeight="1" spans="1:7">
      <c r="A335" s="152">
        <v>2149999</v>
      </c>
      <c r="B335" s="153" t="s">
        <v>4123</v>
      </c>
      <c r="C335" s="126">
        <v>756.574649</v>
      </c>
      <c r="D335" s="126">
        <v>467.798357</v>
      </c>
      <c r="E335" s="126">
        <v>30.776292</v>
      </c>
      <c r="F335" s="126"/>
      <c r="G335" s="126">
        <v>258</v>
      </c>
    </row>
    <row r="336" s="83" customFormat="1" ht="17" customHeight="1" spans="1:7">
      <c r="A336" s="149" t="s">
        <v>4124</v>
      </c>
      <c r="B336" s="150" t="s">
        <v>4125</v>
      </c>
      <c r="C336" s="151">
        <v>33751.910711</v>
      </c>
      <c r="D336" s="151">
        <v>1046.237581</v>
      </c>
      <c r="E336" s="151">
        <v>92.91313</v>
      </c>
      <c r="F336" s="151"/>
      <c r="G336" s="151">
        <v>32612.76</v>
      </c>
    </row>
    <row r="337" s="83" customFormat="1" ht="17" customHeight="1" spans="1:7">
      <c r="A337" s="152">
        <v>21502</v>
      </c>
      <c r="B337" s="153" t="s">
        <v>4126</v>
      </c>
      <c r="C337" s="126">
        <v>1100</v>
      </c>
      <c r="D337" s="126"/>
      <c r="E337" s="126"/>
      <c r="F337" s="126"/>
      <c r="G337" s="126">
        <v>1100</v>
      </c>
    </row>
    <row r="338" s="83" customFormat="1" ht="17" customHeight="1" spans="1:7">
      <c r="A338" s="152">
        <v>2150299</v>
      </c>
      <c r="B338" s="153" t="s">
        <v>4127</v>
      </c>
      <c r="C338" s="126">
        <v>1100</v>
      </c>
      <c r="D338" s="126"/>
      <c r="E338" s="126"/>
      <c r="F338" s="126"/>
      <c r="G338" s="126">
        <v>1100</v>
      </c>
    </row>
    <row r="339" s="83" customFormat="1" ht="17" customHeight="1" spans="1:7">
      <c r="A339" s="152">
        <v>21508</v>
      </c>
      <c r="B339" s="153" t="s">
        <v>4128</v>
      </c>
      <c r="C339" s="126">
        <v>32651.910711</v>
      </c>
      <c r="D339" s="126">
        <v>1046.237581</v>
      </c>
      <c r="E339" s="126">
        <v>92.91313</v>
      </c>
      <c r="F339" s="126"/>
      <c r="G339" s="126">
        <v>31512.76</v>
      </c>
    </row>
    <row r="340" s="83" customFormat="1" ht="17" customHeight="1" spans="1:7">
      <c r="A340" s="152">
        <v>2150801</v>
      </c>
      <c r="B340" s="153" t="s">
        <v>3833</v>
      </c>
      <c r="C340" s="126">
        <v>578.127833</v>
      </c>
      <c r="D340" s="126">
        <v>524.524047</v>
      </c>
      <c r="E340" s="126">
        <v>53.603786</v>
      </c>
      <c r="F340" s="126"/>
      <c r="G340" s="126"/>
    </row>
    <row r="341" s="83" customFormat="1" ht="17" customHeight="1" spans="1:7">
      <c r="A341" s="152">
        <v>2150805</v>
      </c>
      <c r="B341" s="153" t="s">
        <v>4129</v>
      </c>
      <c r="C341" s="126">
        <v>4200</v>
      </c>
      <c r="D341" s="126"/>
      <c r="E341" s="126"/>
      <c r="F341" s="126"/>
      <c r="G341" s="126">
        <v>4200</v>
      </c>
    </row>
    <row r="342" s="83" customFormat="1" ht="17" customHeight="1" spans="1:7">
      <c r="A342" s="152">
        <v>2150899</v>
      </c>
      <c r="B342" s="153" t="s">
        <v>4130</v>
      </c>
      <c r="C342" s="126">
        <v>27873.782878</v>
      </c>
      <c r="D342" s="126">
        <v>521.713534</v>
      </c>
      <c r="E342" s="126">
        <v>39.309344</v>
      </c>
      <c r="F342" s="126"/>
      <c r="G342" s="126">
        <v>27312.76</v>
      </c>
    </row>
    <row r="343" s="83" customFormat="1" ht="17" customHeight="1" spans="1:7">
      <c r="A343" s="149" t="s">
        <v>4131</v>
      </c>
      <c r="B343" s="150" t="s">
        <v>4132</v>
      </c>
      <c r="C343" s="151">
        <v>1584.581175</v>
      </c>
      <c r="D343" s="151">
        <v>1127.462323</v>
      </c>
      <c r="E343" s="151">
        <v>120.618852</v>
      </c>
      <c r="F343" s="151"/>
      <c r="G343" s="151">
        <v>336.5</v>
      </c>
    </row>
    <row r="344" s="83" customFormat="1" ht="17" customHeight="1" spans="1:7">
      <c r="A344" s="152">
        <v>21602</v>
      </c>
      <c r="B344" s="153" t="s">
        <v>4133</v>
      </c>
      <c r="C344" s="126">
        <v>1579.581175</v>
      </c>
      <c r="D344" s="126">
        <v>1127.462323</v>
      </c>
      <c r="E344" s="126">
        <v>120.618852</v>
      </c>
      <c r="F344" s="126"/>
      <c r="G344" s="126">
        <v>331.5</v>
      </c>
    </row>
    <row r="345" s="83" customFormat="1" ht="17" customHeight="1" spans="1:7">
      <c r="A345" s="152">
        <v>2160201</v>
      </c>
      <c r="B345" s="153" t="s">
        <v>3833</v>
      </c>
      <c r="C345" s="126">
        <v>492.689794</v>
      </c>
      <c r="D345" s="126">
        <v>451.26264</v>
      </c>
      <c r="E345" s="126">
        <v>41.427154</v>
      </c>
      <c r="F345" s="126"/>
      <c r="G345" s="126"/>
    </row>
    <row r="346" s="83" customFormat="1" ht="17" customHeight="1" spans="1:7">
      <c r="A346" s="152">
        <v>2160250</v>
      </c>
      <c r="B346" s="153" t="s">
        <v>3840</v>
      </c>
      <c r="C346" s="126">
        <v>786.891381</v>
      </c>
      <c r="D346" s="126">
        <v>676.199683</v>
      </c>
      <c r="E346" s="126">
        <v>79.191698</v>
      </c>
      <c r="F346" s="126"/>
      <c r="G346" s="126">
        <v>31.5</v>
      </c>
    </row>
    <row r="347" s="83" customFormat="1" ht="17" customHeight="1" spans="1:7">
      <c r="A347" s="152">
        <v>2160299</v>
      </c>
      <c r="B347" s="153" t="s">
        <v>4134</v>
      </c>
      <c r="C347" s="126">
        <v>300</v>
      </c>
      <c r="D347" s="126"/>
      <c r="E347" s="126"/>
      <c r="F347" s="126"/>
      <c r="G347" s="126">
        <v>300</v>
      </c>
    </row>
    <row r="348" s="83" customFormat="1" ht="17" customHeight="1" spans="1:7">
      <c r="A348" s="152">
        <v>21699</v>
      </c>
      <c r="B348" s="153" t="s">
        <v>4135</v>
      </c>
      <c r="C348" s="126">
        <v>5</v>
      </c>
      <c r="D348" s="126"/>
      <c r="E348" s="126"/>
      <c r="F348" s="126"/>
      <c r="G348" s="126">
        <v>5</v>
      </c>
    </row>
    <row r="349" s="83" customFormat="1" ht="17" customHeight="1" spans="1:7">
      <c r="A349" s="152">
        <v>2169999</v>
      </c>
      <c r="B349" s="153" t="s">
        <v>4136</v>
      </c>
      <c r="C349" s="126">
        <v>5</v>
      </c>
      <c r="D349" s="126"/>
      <c r="E349" s="126"/>
      <c r="F349" s="126"/>
      <c r="G349" s="126">
        <v>5</v>
      </c>
    </row>
    <row r="350" s="83" customFormat="1" ht="17" customHeight="1" spans="1:7">
      <c r="A350" s="149" t="s">
        <v>4137</v>
      </c>
      <c r="B350" s="150" t="s">
        <v>4138</v>
      </c>
      <c r="C350" s="151">
        <v>190</v>
      </c>
      <c r="D350" s="151"/>
      <c r="E350" s="151"/>
      <c r="F350" s="151"/>
      <c r="G350" s="151">
        <v>190</v>
      </c>
    </row>
    <row r="351" s="83" customFormat="1" ht="17" customHeight="1" spans="1:7">
      <c r="A351" s="152">
        <v>21702</v>
      </c>
      <c r="B351" s="153" t="s">
        <v>4139</v>
      </c>
      <c r="C351" s="126">
        <v>190</v>
      </c>
      <c r="D351" s="126"/>
      <c r="E351" s="126"/>
      <c r="F351" s="126"/>
      <c r="G351" s="126">
        <v>190</v>
      </c>
    </row>
    <row r="352" s="83" customFormat="1" ht="17" customHeight="1" spans="1:7">
      <c r="A352" s="152">
        <v>2170299</v>
      </c>
      <c r="B352" s="153" t="s">
        <v>4140</v>
      </c>
      <c r="C352" s="126">
        <v>190</v>
      </c>
      <c r="D352" s="126"/>
      <c r="E352" s="126"/>
      <c r="F352" s="126"/>
      <c r="G352" s="126">
        <v>190</v>
      </c>
    </row>
    <row r="353" s="83" customFormat="1" ht="17" customHeight="1" spans="1:7">
      <c r="A353" s="149" t="s">
        <v>4141</v>
      </c>
      <c r="B353" s="150" t="s">
        <v>4142</v>
      </c>
      <c r="C353" s="151">
        <v>830</v>
      </c>
      <c r="D353" s="151"/>
      <c r="E353" s="151"/>
      <c r="F353" s="151"/>
      <c r="G353" s="151">
        <v>830</v>
      </c>
    </row>
    <row r="354" s="83" customFormat="1" ht="17" customHeight="1" spans="1:7">
      <c r="A354" s="152">
        <v>21999</v>
      </c>
      <c r="B354" s="153" t="s">
        <v>4143</v>
      </c>
      <c r="C354" s="126">
        <v>830</v>
      </c>
      <c r="D354" s="126"/>
      <c r="E354" s="126"/>
      <c r="F354" s="126"/>
      <c r="G354" s="126">
        <v>830</v>
      </c>
    </row>
    <row r="355" s="83" customFormat="1" ht="17" customHeight="1" spans="1:7">
      <c r="A355" s="152">
        <v>21999</v>
      </c>
      <c r="B355" s="153" t="s">
        <v>4144</v>
      </c>
      <c r="C355" s="126">
        <v>830</v>
      </c>
      <c r="D355" s="126"/>
      <c r="E355" s="126"/>
      <c r="F355" s="126"/>
      <c r="G355" s="126">
        <v>830</v>
      </c>
    </row>
    <row r="356" s="83" customFormat="1" ht="17" customHeight="1" spans="1:7">
      <c r="A356" s="149" t="s">
        <v>4145</v>
      </c>
      <c r="B356" s="150" t="s">
        <v>4146</v>
      </c>
      <c r="C356" s="151">
        <v>15404.711828</v>
      </c>
      <c r="D356" s="151">
        <v>9626.219748</v>
      </c>
      <c r="E356" s="151">
        <v>841.549758</v>
      </c>
      <c r="F356" s="151"/>
      <c r="G356" s="151">
        <v>4936.942322</v>
      </c>
    </row>
    <row r="357" s="83" customFormat="1" ht="17" customHeight="1" spans="1:7">
      <c r="A357" s="152">
        <v>22001</v>
      </c>
      <c r="B357" s="153" t="s">
        <v>4147</v>
      </c>
      <c r="C357" s="126">
        <v>15162.14039</v>
      </c>
      <c r="D357" s="126">
        <v>9503.915472</v>
      </c>
      <c r="E357" s="126">
        <v>823.724918</v>
      </c>
      <c r="F357" s="126"/>
      <c r="G357" s="126">
        <v>4834.5</v>
      </c>
    </row>
    <row r="358" s="141" customFormat="1" ht="17" customHeight="1" spans="1:7">
      <c r="A358" s="152">
        <v>2200101</v>
      </c>
      <c r="B358" s="153" t="s">
        <v>3833</v>
      </c>
      <c r="C358" s="126">
        <v>10327.64039</v>
      </c>
      <c r="D358" s="126">
        <v>9503.915472</v>
      </c>
      <c r="E358" s="126">
        <v>823.724918</v>
      </c>
      <c r="F358" s="126"/>
      <c r="G358" s="126"/>
    </row>
    <row r="359" s="141" customFormat="1" ht="17" customHeight="1" spans="1:7">
      <c r="A359" s="152">
        <v>2200102</v>
      </c>
      <c r="B359" s="153" t="s">
        <v>3897</v>
      </c>
      <c r="C359" s="126">
        <v>490</v>
      </c>
      <c r="D359" s="126"/>
      <c r="E359" s="126"/>
      <c r="F359" s="126"/>
      <c r="G359" s="126">
        <v>490</v>
      </c>
    </row>
    <row r="360" s="83" customFormat="1" ht="17" customHeight="1" spans="1:7">
      <c r="A360" s="152">
        <v>2200104</v>
      </c>
      <c r="B360" s="153" t="s">
        <v>4148</v>
      </c>
      <c r="C360" s="126">
        <v>210</v>
      </c>
      <c r="D360" s="126"/>
      <c r="E360" s="126"/>
      <c r="F360" s="126"/>
      <c r="G360" s="126">
        <v>210</v>
      </c>
    </row>
    <row r="361" s="83" customFormat="1" ht="17" customHeight="1" spans="1:7">
      <c r="A361" s="152">
        <v>2200106</v>
      </c>
      <c r="B361" s="153" t="s">
        <v>4149</v>
      </c>
      <c r="C361" s="126">
        <v>3730</v>
      </c>
      <c r="D361" s="126"/>
      <c r="E361" s="126"/>
      <c r="F361" s="126"/>
      <c r="G361" s="126">
        <v>3730</v>
      </c>
    </row>
    <row r="362" s="83" customFormat="1" ht="17" customHeight="1" spans="1:7">
      <c r="A362" s="152">
        <v>2200109</v>
      </c>
      <c r="B362" s="153" t="s">
        <v>4150</v>
      </c>
      <c r="C362" s="126">
        <v>214.5</v>
      </c>
      <c r="D362" s="126"/>
      <c r="E362" s="126"/>
      <c r="F362" s="126"/>
      <c r="G362" s="126">
        <v>214.5</v>
      </c>
    </row>
    <row r="363" s="83" customFormat="1" ht="17" customHeight="1" spans="1:7">
      <c r="A363" s="152">
        <v>2200114</v>
      </c>
      <c r="B363" s="153" t="s">
        <v>4151</v>
      </c>
      <c r="C363" s="126">
        <v>190</v>
      </c>
      <c r="D363" s="126"/>
      <c r="E363" s="126"/>
      <c r="F363" s="126"/>
      <c r="G363" s="126">
        <v>190</v>
      </c>
    </row>
    <row r="364" s="83" customFormat="1" ht="17" customHeight="1" spans="1:7">
      <c r="A364" s="152">
        <v>22005</v>
      </c>
      <c r="B364" s="153" t="s">
        <v>4152</v>
      </c>
      <c r="C364" s="126">
        <v>242.571438</v>
      </c>
      <c r="D364" s="126">
        <v>122.304276</v>
      </c>
      <c r="E364" s="126">
        <v>17.82484</v>
      </c>
      <c r="F364" s="126"/>
      <c r="G364" s="126">
        <v>102.442322</v>
      </c>
    </row>
    <row r="365" s="83" customFormat="1" ht="17" customHeight="1" spans="1:7">
      <c r="A365" s="152">
        <v>2200504</v>
      </c>
      <c r="B365" s="153" t="s">
        <v>4153</v>
      </c>
      <c r="C365" s="126">
        <v>222.571438</v>
      </c>
      <c r="D365" s="126">
        <v>122.304276</v>
      </c>
      <c r="E365" s="126">
        <v>17.82484</v>
      </c>
      <c r="F365" s="126"/>
      <c r="G365" s="126">
        <v>82.442322</v>
      </c>
    </row>
    <row r="366" s="83" customFormat="1" ht="17" customHeight="1" spans="1:7">
      <c r="A366" s="152">
        <v>2200509</v>
      </c>
      <c r="B366" s="153" t="s">
        <v>4154</v>
      </c>
      <c r="C366" s="126">
        <v>20</v>
      </c>
      <c r="D366" s="126"/>
      <c r="E366" s="126"/>
      <c r="F366" s="126"/>
      <c r="G366" s="126">
        <v>20</v>
      </c>
    </row>
    <row r="367" s="83" customFormat="1" ht="17" customHeight="1" spans="1:7">
      <c r="A367" s="149" t="s">
        <v>4155</v>
      </c>
      <c r="B367" s="150" t="s">
        <v>4156</v>
      </c>
      <c r="C367" s="151">
        <v>4275</v>
      </c>
      <c r="D367" s="151"/>
      <c r="E367" s="151"/>
      <c r="F367" s="151"/>
      <c r="G367" s="151">
        <v>4275</v>
      </c>
    </row>
    <row r="368" s="83" customFormat="1" ht="17" customHeight="1" spans="1:7">
      <c r="A368" s="152">
        <v>22101</v>
      </c>
      <c r="B368" s="153" t="s">
        <v>4157</v>
      </c>
      <c r="C368" s="126">
        <v>4205</v>
      </c>
      <c r="D368" s="126"/>
      <c r="E368" s="126"/>
      <c r="F368" s="126"/>
      <c r="G368" s="126">
        <v>4205</v>
      </c>
    </row>
    <row r="369" s="83" customFormat="1" ht="17" customHeight="1" spans="1:7">
      <c r="A369" s="152">
        <v>2210108</v>
      </c>
      <c r="B369" s="153" t="s">
        <v>4158</v>
      </c>
      <c r="C369" s="126">
        <v>4205</v>
      </c>
      <c r="D369" s="126"/>
      <c r="E369" s="126"/>
      <c r="F369" s="126"/>
      <c r="G369" s="126">
        <v>4205</v>
      </c>
    </row>
    <row r="370" s="83" customFormat="1" ht="17" customHeight="1" spans="1:7">
      <c r="A370" s="152">
        <v>22103</v>
      </c>
      <c r="B370" s="153" t="s">
        <v>4159</v>
      </c>
      <c r="C370" s="126">
        <v>70</v>
      </c>
      <c r="D370" s="126"/>
      <c r="E370" s="126"/>
      <c r="F370" s="126"/>
      <c r="G370" s="126">
        <v>70</v>
      </c>
    </row>
    <row r="371" s="83" customFormat="1" ht="17" customHeight="1" spans="1:7">
      <c r="A371" s="152">
        <v>2210301</v>
      </c>
      <c r="B371" s="153" t="s">
        <v>4160</v>
      </c>
      <c r="C371" s="126">
        <v>35</v>
      </c>
      <c r="D371" s="126"/>
      <c r="E371" s="126"/>
      <c r="F371" s="126"/>
      <c r="G371" s="126">
        <v>35</v>
      </c>
    </row>
    <row r="372" s="83" customFormat="1" ht="17" customHeight="1" spans="1:7">
      <c r="A372" s="152">
        <v>2210399</v>
      </c>
      <c r="B372" s="153" t="s">
        <v>4161</v>
      </c>
      <c r="C372" s="126">
        <v>35</v>
      </c>
      <c r="D372" s="126"/>
      <c r="E372" s="126"/>
      <c r="F372" s="126"/>
      <c r="G372" s="126">
        <v>35</v>
      </c>
    </row>
    <row r="373" s="83" customFormat="1" ht="17" customHeight="1" spans="1:7">
      <c r="A373" s="149" t="s">
        <v>4162</v>
      </c>
      <c r="B373" s="150" t="s">
        <v>4163</v>
      </c>
      <c r="C373" s="151">
        <v>963.5</v>
      </c>
      <c r="D373" s="151"/>
      <c r="E373" s="151"/>
      <c r="F373" s="151"/>
      <c r="G373" s="151">
        <v>963.5</v>
      </c>
    </row>
    <row r="374" s="83" customFormat="1" ht="17" customHeight="1" spans="1:7">
      <c r="A374" s="152">
        <v>22201</v>
      </c>
      <c r="B374" s="153" t="s">
        <v>4164</v>
      </c>
      <c r="C374" s="126">
        <v>963.5</v>
      </c>
      <c r="D374" s="126"/>
      <c r="E374" s="126"/>
      <c r="F374" s="126"/>
      <c r="G374" s="126">
        <v>963.5</v>
      </c>
    </row>
    <row r="375" s="83" customFormat="1" ht="17" customHeight="1" spans="1:7">
      <c r="A375" s="152">
        <v>2220115</v>
      </c>
      <c r="B375" s="153" t="s">
        <v>4165</v>
      </c>
      <c r="C375" s="126">
        <v>954</v>
      </c>
      <c r="D375" s="126"/>
      <c r="E375" s="126"/>
      <c r="F375" s="126"/>
      <c r="G375" s="126">
        <v>954</v>
      </c>
    </row>
    <row r="376" s="83" customFormat="1" ht="17" customHeight="1" spans="1:7">
      <c r="A376" s="152">
        <v>2220199</v>
      </c>
      <c r="B376" s="153" t="s">
        <v>4166</v>
      </c>
      <c r="C376" s="126">
        <v>9.5</v>
      </c>
      <c r="D376" s="126"/>
      <c r="E376" s="126"/>
      <c r="F376" s="126"/>
      <c r="G376" s="126">
        <v>9.5</v>
      </c>
    </row>
    <row r="377" s="83" customFormat="1" ht="17" customHeight="1" spans="1:7">
      <c r="A377" s="149" t="s">
        <v>4167</v>
      </c>
      <c r="B377" s="150" t="s">
        <v>4168</v>
      </c>
      <c r="C377" s="151">
        <v>4786.895739</v>
      </c>
      <c r="D377" s="151">
        <v>1465.932706</v>
      </c>
      <c r="E377" s="151">
        <v>187.033033</v>
      </c>
      <c r="F377" s="151"/>
      <c r="G377" s="151">
        <v>3133.93</v>
      </c>
    </row>
    <row r="378" s="83" customFormat="1" ht="17" customHeight="1" spans="1:7">
      <c r="A378" s="152">
        <v>22401</v>
      </c>
      <c r="B378" s="153" t="s">
        <v>4169</v>
      </c>
      <c r="C378" s="126">
        <v>2577.931921</v>
      </c>
      <c r="D378" s="126">
        <v>1440.173736</v>
      </c>
      <c r="E378" s="126">
        <v>185.048185</v>
      </c>
      <c r="F378" s="126"/>
      <c r="G378" s="126">
        <v>952.71</v>
      </c>
    </row>
    <row r="379" s="83" customFormat="1" ht="17" customHeight="1" spans="1:7">
      <c r="A379" s="152">
        <v>2240101</v>
      </c>
      <c r="B379" s="153" t="s">
        <v>3833</v>
      </c>
      <c r="C379" s="126">
        <v>1775.221921</v>
      </c>
      <c r="D379" s="126">
        <v>1440.173736</v>
      </c>
      <c r="E379" s="126">
        <v>185.048185</v>
      </c>
      <c r="F379" s="126"/>
      <c r="G379" s="126">
        <v>150</v>
      </c>
    </row>
    <row r="380" s="83" customFormat="1" ht="17" customHeight="1" spans="1:7">
      <c r="A380" s="152">
        <v>2240106</v>
      </c>
      <c r="B380" s="153" t="s">
        <v>4170</v>
      </c>
      <c r="C380" s="126">
        <v>333.71</v>
      </c>
      <c r="D380" s="126"/>
      <c r="E380" s="126"/>
      <c r="F380" s="126"/>
      <c r="G380" s="126">
        <v>333.71</v>
      </c>
    </row>
    <row r="381" s="83" customFormat="1" ht="17" customHeight="1" spans="1:7">
      <c r="A381" s="152">
        <v>2240109</v>
      </c>
      <c r="B381" s="153" t="s">
        <v>4171</v>
      </c>
      <c r="C381" s="126">
        <v>8</v>
      </c>
      <c r="D381" s="126"/>
      <c r="E381" s="126"/>
      <c r="F381" s="126"/>
      <c r="G381" s="126">
        <v>8</v>
      </c>
    </row>
    <row r="382" s="83" customFormat="1" ht="17" customHeight="1" spans="1:7">
      <c r="A382" s="152">
        <v>2240199</v>
      </c>
      <c r="B382" s="153" t="s">
        <v>4172</v>
      </c>
      <c r="C382" s="126">
        <v>461</v>
      </c>
      <c r="D382" s="126"/>
      <c r="E382" s="126"/>
      <c r="F382" s="126"/>
      <c r="G382" s="126">
        <v>461</v>
      </c>
    </row>
    <row r="383" s="83" customFormat="1" ht="17" customHeight="1" spans="1:7">
      <c r="A383" s="152">
        <v>22402</v>
      </c>
      <c r="B383" s="153" t="s">
        <v>4173</v>
      </c>
      <c r="C383" s="126">
        <v>2099.963818</v>
      </c>
      <c r="D383" s="126">
        <v>25.75897</v>
      </c>
      <c r="E383" s="126">
        <v>1.984848</v>
      </c>
      <c r="F383" s="126"/>
      <c r="G383" s="126">
        <v>2072.22</v>
      </c>
    </row>
    <row r="384" s="83" customFormat="1" ht="17" customHeight="1" spans="1:7">
      <c r="A384" s="152">
        <v>2240201</v>
      </c>
      <c r="B384" s="153" t="s">
        <v>3833</v>
      </c>
      <c r="C384" s="126">
        <v>1692.22</v>
      </c>
      <c r="D384" s="126"/>
      <c r="E384" s="126"/>
      <c r="F384" s="126"/>
      <c r="G384" s="126">
        <v>1692.22</v>
      </c>
    </row>
    <row r="385" s="83" customFormat="1" ht="17" customHeight="1" spans="1:7">
      <c r="A385" s="152">
        <v>2240299</v>
      </c>
      <c r="B385" s="153" t="s">
        <v>4174</v>
      </c>
      <c r="C385" s="126">
        <v>407.743818</v>
      </c>
      <c r="D385" s="126">
        <v>25.75897</v>
      </c>
      <c r="E385" s="126">
        <v>1.984848</v>
      </c>
      <c r="F385" s="126"/>
      <c r="G385" s="126">
        <v>380</v>
      </c>
    </row>
    <row r="386" s="83" customFormat="1" ht="17" customHeight="1" spans="1:7">
      <c r="A386" s="152">
        <v>22406</v>
      </c>
      <c r="B386" s="153" t="s">
        <v>4175</v>
      </c>
      <c r="C386" s="126">
        <v>109</v>
      </c>
      <c r="D386" s="126"/>
      <c r="E386" s="126"/>
      <c r="F386" s="126"/>
      <c r="G386" s="126">
        <v>109</v>
      </c>
    </row>
    <row r="387" s="83" customFormat="1" ht="17" customHeight="1" spans="1:7">
      <c r="A387" s="152">
        <v>2240601</v>
      </c>
      <c r="B387" s="153" t="s">
        <v>4176</v>
      </c>
      <c r="C387" s="126">
        <v>109</v>
      </c>
      <c r="D387" s="126"/>
      <c r="E387" s="126"/>
      <c r="F387" s="126"/>
      <c r="G387" s="126">
        <v>109</v>
      </c>
    </row>
    <row r="388" s="141" customFormat="1" ht="17" customHeight="1" spans="1:7">
      <c r="A388" s="149" t="s">
        <v>4177</v>
      </c>
      <c r="B388" s="150" t="s">
        <v>3470</v>
      </c>
      <c r="C388" s="151">
        <v>3000</v>
      </c>
      <c r="D388" s="151"/>
      <c r="E388" s="151"/>
      <c r="F388" s="151"/>
      <c r="G388" s="151">
        <v>3000</v>
      </c>
    </row>
    <row r="389" s="83" customFormat="1" ht="17" customHeight="1" spans="1:7">
      <c r="A389" s="149" t="s">
        <v>4178</v>
      </c>
      <c r="B389" s="150" t="s">
        <v>4179</v>
      </c>
      <c r="C389" s="151">
        <v>15000</v>
      </c>
      <c r="D389" s="151"/>
      <c r="E389" s="151"/>
      <c r="F389" s="151"/>
      <c r="G389" s="151">
        <v>15000</v>
      </c>
    </row>
    <row r="390" s="83" customFormat="1" ht="17" customHeight="1" spans="1:7">
      <c r="A390" s="152">
        <v>22902</v>
      </c>
      <c r="B390" s="153" t="s">
        <v>4180</v>
      </c>
      <c r="C390" s="126">
        <v>5000</v>
      </c>
      <c r="D390" s="126"/>
      <c r="E390" s="126"/>
      <c r="F390" s="126"/>
      <c r="G390" s="126">
        <v>5000</v>
      </c>
    </row>
    <row r="391" s="83" customFormat="1" ht="17" customHeight="1" spans="1:7">
      <c r="A391" s="152">
        <v>2290201</v>
      </c>
      <c r="B391" s="153" t="s">
        <v>4181</v>
      </c>
      <c r="C391" s="126">
        <v>5000</v>
      </c>
      <c r="D391" s="126"/>
      <c r="E391" s="126"/>
      <c r="F391" s="126"/>
      <c r="G391" s="126">
        <v>5000</v>
      </c>
    </row>
    <row r="392" s="83" customFormat="1" ht="17" customHeight="1" spans="1:7">
      <c r="A392" s="152">
        <v>22999</v>
      </c>
      <c r="B392" s="153" t="s">
        <v>4143</v>
      </c>
      <c r="C392" s="126">
        <v>10000</v>
      </c>
      <c r="D392" s="126"/>
      <c r="E392" s="126"/>
      <c r="F392" s="126"/>
      <c r="G392" s="126">
        <v>10000</v>
      </c>
    </row>
    <row r="393" s="83" customFormat="1" ht="17" customHeight="1" spans="1:7">
      <c r="A393" s="152">
        <v>2299999</v>
      </c>
      <c r="B393" s="153" t="s">
        <v>4144</v>
      </c>
      <c r="C393" s="126">
        <v>10000</v>
      </c>
      <c r="D393" s="126"/>
      <c r="E393" s="126"/>
      <c r="F393" s="126"/>
      <c r="G393" s="126">
        <v>10000</v>
      </c>
    </row>
    <row r="394" s="83" customFormat="1" ht="17" customHeight="1" spans="1:7">
      <c r="A394" s="149" t="s">
        <v>4182</v>
      </c>
      <c r="B394" s="150" t="s">
        <v>4183</v>
      </c>
      <c r="C394" s="151">
        <v>19095</v>
      </c>
      <c r="D394" s="151"/>
      <c r="E394" s="151"/>
      <c r="F394" s="151"/>
      <c r="G394" s="151">
        <v>19095</v>
      </c>
    </row>
    <row r="395" s="83" customFormat="1" ht="17" customHeight="1" spans="1:7">
      <c r="A395" s="152">
        <v>23203</v>
      </c>
      <c r="B395" s="153" t="s">
        <v>4184</v>
      </c>
      <c r="C395" s="126">
        <v>19095</v>
      </c>
      <c r="D395" s="126"/>
      <c r="E395" s="126"/>
      <c r="F395" s="126"/>
      <c r="G395" s="126">
        <v>19095</v>
      </c>
    </row>
    <row r="396" s="83" customFormat="1" ht="17" customHeight="1" spans="1:7">
      <c r="A396" s="152">
        <v>2320301</v>
      </c>
      <c r="B396" s="153" t="s">
        <v>4185</v>
      </c>
      <c r="C396" s="126">
        <v>17224</v>
      </c>
      <c r="D396" s="126"/>
      <c r="E396" s="126"/>
      <c r="F396" s="126"/>
      <c r="G396" s="126">
        <v>17224</v>
      </c>
    </row>
    <row r="397" s="83" customFormat="1" ht="17" customHeight="1" spans="1:7">
      <c r="A397" s="152">
        <v>2320302</v>
      </c>
      <c r="B397" s="153" t="s">
        <v>4186</v>
      </c>
      <c r="C397" s="126">
        <v>17</v>
      </c>
      <c r="D397" s="126"/>
      <c r="E397" s="126"/>
      <c r="F397" s="126"/>
      <c r="G397" s="126">
        <v>17</v>
      </c>
    </row>
    <row r="398" s="141" customFormat="1" ht="17" customHeight="1" spans="1:7">
      <c r="A398" s="152">
        <v>2320303</v>
      </c>
      <c r="B398" s="153" t="s">
        <v>4187</v>
      </c>
      <c r="C398" s="126">
        <v>1854</v>
      </c>
      <c r="D398" s="126"/>
      <c r="E398" s="126"/>
      <c r="F398" s="126"/>
      <c r="G398" s="126">
        <v>1854</v>
      </c>
    </row>
    <row r="399" s="83" customFormat="1" ht="17" customHeight="1" spans="1:7">
      <c r="A399" s="149" t="s">
        <v>4188</v>
      </c>
      <c r="B399" s="150" t="s">
        <v>4189</v>
      </c>
      <c r="C399" s="151">
        <v>80</v>
      </c>
      <c r="D399" s="151"/>
      <c r="E399" s="151"/>
      <c r="F399" s="151"/>
      <c r="G399" s="151">
        <v>80</v>
      </c>
    </row>
    <row r="400" s="83" customFormat="1" ht="17" customHeight="1" spans="1:7">
      <c r="A400" s="152">
        <v>23303</v>
      </c>
      <c r="B400" s="153" t="s">
        <v>4190</v>
      </c>
      <c r="C400" s="126">
        <v>80</v>
      </c>
      <c r="D400" s="126"/>
      <c r="E400" s="126"/>
      <c r="F400" s="126"/>
      <c r="G400" s="126">
        <v>80</v>
      </c>
    </row>
    <row r="401" s="83" customFormat="1" ht="17" customHeight="1" spans="1:7">
      <c r="A401" s="152">
        <v>2330301</v>
      </c>
      <c r="B401" s="154" t="s">
        <v>4191</v>
      </c>
      <c r="C401" s="126">
        <v>80</v>
      </c>
      <c r="D401" s="126"/>
      <c r="E401" s="126"/>
      <c r="F401" s="126"/>
      <c r="G401" s="126">
        <v>80</v>
      </c>
    </row>
  </sheetData>
  <sheetProtection sheet="1" autoFilter="0" pivotTables="0" objects="1"/>
  <autoFilter xmlns:etc="http://www.wps.cn/officeDocument/2017/etCustomData" ref="A5:G401" etc:filterBottomFollowUsedRange="0">
    <extLst/>
  </autoFilter>
  <mergeCells count="7">
    <mergeCell ref="A2:G2"/>
    <mergeCell ref="E4:F4"/>
    <mergeCell ref="A4:A5"/>
    <mergeCell ref="B4:B5"/>
    <mergeCell ref="C4:C5"/>
    <mergeCell ref="D4:D5"/>
    <mergeCell ref="G4:G5"/>
  </mergeCells>
  <printOptions horizontalCentered="1"/>
  <pageMargins left="0.708333333333333" right="0.708333333333333" top="1.02361111111111" bottom="0.826388888888889" header="0.393055555555556" footer="0.393055555555556"/>
  <pageSetup paperSize="9" orientation="portrait" horizontalDpi="6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00B050"/>
    <outlinePr summaryBelow="0" summaryRight="0"/>
  </sheetPr>
  <dimension ref="A1:Q283"/>
  <sheetViews>
    <sheetView showZeros="0" view="pageBreakPreview" zoomScaleNormal="100" workbookViewId="0">
      <pane xSplit="2" ySplit="4" topLeftCell="C94" activePane="bottomRight" state="frozen"/>
      <selection/>
      <selection pane="topRight"/>
      <selection pane="bottomLeft"/>
      <selection pane="bottomRight" activeCell="B113" sqref="B113"/>
    </sheetView>
  </sheetViews>
  <sheetFormatPr defaultColWidth="9" defaultRowHeight="14.25"/>
  <cols>
    <col min="1" max="1" width="7.125" style="83" customWidth="1"/>
    <col min="2" max="2" width="21.875" style="83" customWidth="1"/>
    <col min="3" max="4" width="8.125" style="83" customWidth="1"/>
    <col min="5" max="5" width="8.25833333333333" style="83" customWidth="1"/>
    <col min="6" max="6" width="8.25" style="83" customWidth="1"/>
    <col min="7" max="7" width="8.40833333333333" style="83" customWidth="1"/>
    <col min="8" max="8" width="8.5" style="83" customWidth="1"/>
    <col min="9" max="10" width="7.5" style="83" customWidth="1"/>
    <col min="11" max="11" width="7.25" style="83" customWidth="1"/>
    <col min="12" max="13" width="8.125" style="83" customWidth="1"/>
    <col min="14" max="14" width="6.30833333333333" style="83" customWidth="1"/>
    <col min="15" max="15" width="6.25" style="83" customWidth="1"/>
    <col min="16" max="16" width="9" style="84"/>
    <col min="17" max="16384" width="9" style="83"/>
  </cols>
  <sheetData>
    <row r="1" s="79" customFormat="1" ht="20.1" customHeight="1" spans="1:16">
      <c r="A1" s="88" t="s">
        <v>36</v>
      </c>
      <c r="B1" s="88"/>
      <c r="C1" s="88"/>
      <c r="D1" s="88"/>
      <c r="E1" s="88"/>
      <c r="F1" s="88"/>
      <c r="G1" s="88"/>
      <c r="H1" s="88"/>
      <c r="I1" s="88"/>
      <c r="J1" s="88"/>
      <c r="K1" s="88"/>
      <c r="L1" s="88"/>
      <c r="M1" s="88"/>
      <c r="N1" s="88"/>
      <c r="O1" s="88"/>
      <c r="P1" s="86"/>
    </row>
    <row r="2" s="80" customFormat="1" ht="30" customHeight="1" spans="1:16">
      <c r="A2" s="89" t="s">
        <v>4192</v>
      </c>
      <c r="B2" s="89"/>
      <c r="C2" s="89"/>
      <c r="D2" s="89"/>
      <c r="E2" s="89"/>
      <c r="F2" s="89"/>
      <c r="G2" s="89"/>
      <c r="H2" s="89"/>
      <c r="I2" s="89"/>
      <c r="J2" s="89"/>
      <c r="K2" s="89"/>
      <c r="L2" s="89"/>
      <c r="M2" s="89"/>
      <c r="N2" s="89"/>
      <c r="O2" s="89"/>
      <c r="P2" s="120"/>
    </row>
    <row r="3" s="81" customFormat="1" ht="20.1" customHeight="1" spans="1:16">
      <c r="A3" s="93"/>
      <c r="B3" s="93"/>
      <c r="C3" s="93"/>
      <c r="D3" s="93"/>
      <c r="E3" s="93"/>
      <c r="F3" s="93"/>
      <c r="G3" s="93"/>
      <c r="H3" s="93"/>
      <c r="I3" s="93"/>
      <c r="J3" s="93"/>
      <c r="K3" s="93"/>
      <c r="L3" s="93"/>
      <c r="M3" s="93"/>
      <c r="N3" s="93"/>
      <c r="O3" s="94" t="s">
        <v>45</v>
      </c>
      <c r="P3" s="91"/>
    </row>
    <row r="4" s="82" customFormat="1" ht="60" customHeight="1" spans="1:16">
      <c r="A4" s="95" t="s">
        <v>512</v>
      </c>
      <c r="B4" s="121" t="s">
        <v>3783</v>
      </c>
      <c r="C4" s="121" t="s">
        <v>195</v>
      </c>
      <c r="D4" s="122" t="s">
        <v>4193</v>
      </c>
      <c r="E4" s="122" t="s">
        <v>4194</v>
      </c>
      <c r="F4" s="122" t="s">
        <v>4195</v>
      </c>
      <c r="G4" s="122" t="s">
        <v>4196</v>
      </c>
      <c r="H4" s="122" t="s">
        <v>4197</v>
      </c>
      <c r="I4" s="122" t="s">
        <v>4198</v>
      </c>
      <c r="J4" s="122" t="s">
        <v>4199</v>
      </c>
      <c r="K4" s="122" t="s">
        <v>4200</v>
      </c>
      <c r="L4" s="122" t="s">
        <v>4201</v>
      </c>
      <c r="M4" s="122" t="s">
        <v>4202</v>
      </c>
      <c r="N4" s="122" t="s">
        <v>4203</v>
      </c>
      <c r="O4" s="122" t="s">
        <v>4204</v>
      </c>
      <c r="P4" s="99" t="s">
        <v>529</v>
      </c>
    </row>
    <row r="5" ht="17" customHeight="1" spans="1:16">
      <c r="A5" s="100"/>
      <c r="B5" s="101" t="s">
        <v>514</v>
      </c>
      <c r="C5" s="102">
        <f t="shared" ref="C5:O5" si="0">SUM(C6,C32,C48,C85,C104,C110,C119,C187,C190,C269,C282,C283)</f>
        <v>765868.291114</v>
      </c>
      <c r="D5" s="102">
        <f t="shared" si="0"/>
        <v>91406.134948</v>
      </c>
      <c r="E5" s="102">
        <f t="shared" si="0"/>
        <v>172041.321014</v>
      </c>
      <c r="F5" s="102">
        <f t="shared" si="0"/>
        <v>51922.9668</v>
      </c>
      <c r="G5" s="102">
        <f t="shared" si="0"/>
        <v>0</v>
      </c>
      <c r="H5" s="102">
        <f t="shared" si="0"/>
        <v>208761.442592</v>
      </c>
      <c r="I5" s="102">
        <f t="shared" si="0"/>
        <v>8639.679621</v>
      </c>
      <c r="J5" s="102">
        <f t="shared" si="0"/>
        <v>39376.39</v>
      </c>
      <c r="K5" s="102">
        <f t="shared" si="0"/>
        <v>73264.246139</v>
      </c>
      <c r="L5" s="102">
        <f t="shared" si="0"/>
        <v>79775</v>
      </c>
      <c r="M5" s="102">
        <f t="shared" si="0"/>
        <v>19175</v>
      </c>
      <c r="N5" s="102">
        <f t="shared" si="0"/>
        <v>0</v>
      </c>
      <c r="O5" s="102">
        <f t="shared" si="0"/>
        <v>21506.11</v>
      </c>
      <c r="P5" s="103" t="s">
        <v>530</v>
      </c>
    </row>
    <row r="6" ht="17" customHeight="1" spans="1:16">
      <c r="A6" s="100"/>
      <c r="B6" s="123" t="s">
        <v>531</v>
      </c>
      <c r="C6" s="102">
        <f t="shared" ref="C6:O6" si="1">SUM(C7:C31)</f>
        <v>65112.342678</v>
      </c>
      <c r="D6" s="102">
        <f t="shared" si="1"/>
        <v>34527.686931</v>
      </c>
      <c r="E6" s="102">
        <f t="shared" si="1"/>
        <v>14530.985146</v>
      </c>
      <c r="F6" s="102">
        <f t="shared" si="1"/>
        <v>63.09</v>
      </c>
      <c r="G6" s="102">
        <f t="shared" si="1"/>
        <v>0</v>
      </c>
      <c r="H6" s="102">
        <f t="shared" si="1"/>
        <v>5042.584397</v>
      </c>
      <c r="I6" s="102">
        <f t="shared" si="1"/>
        <v>1.4</v>
      </c>
      <c r="J6" s="102">
        <f t="shared" si="1"/>
        <v>0</v>
      </c>
      <c r="K6" s="102">
        <f t="shared" si="1"/>
        <v>3225.406204</v>
      </c>
      <c r="L6" s="102">
        <f t="shared" si="1"/>
        <v>0</v>
      </c>
      <c r="M6" s="102">
        <f t="shared" si="1"/>
        <v>0</v>
      </c>
      <c r="N6" s="102">
        <f t="shared" si="1"/>
        <v>0</v>
      </c>
      <c r="O6" s="102">
        <f t="shared" si="1"/>
        <v>7721.19</v>
      </c>
      <c r="P6" s="103" t="s">
        <v>530</v>
      </c>
    </row>
    <row r="7" ht="17" customHeight="1" spans="1:16">
      <c r="A7" s="438" t="s">
        <v>532</v>
      </c>
      <c r="B7" s="109" t="s">
        <v>533</v>
      </c>
      <c r="C7" s="115">
        <f t="shared" ref="C7:C31" si="2">SUM(D7:O7)</f>
        <v>1791.660963</v>
      </c>
      <c r="D7" s="115">
        <v>1198.639277</v>
      </c>
      <c r="E7" s="115">
        <v>414.198666</v>
      </c>
      <c r="F7" s="115">
        <v>13</v>
      </c>
      <c r="G7" s="115"/>
      <c r="H7" s="115">
        <v>61.341084</v>
      </c>
      <c r="I7" s="115"/>
      <c r="J7" s="115"/>
      <c r="K7" s="115">
        <v>104.481936</v>
      </c>
      <c r="L7" s="115"/>
      <c r="M7" s="115"/>
      <c r="N7" s="115"/>
      <c r="O7" s="115"/>
      <c r="P7" s="103" t="s">
        <v>530</v>
      </c>
    </row>
    <row r="8" ht="17" customHeight="1" spans="1:16">
      <c r="A8" s="438" t="s">
        <v>534</v>
      </c>
      <c r="B8" s="109" t="s">
        <v>535</v>
      </c>
      <c r="C8" s="115">
        <f t="shared" si="2"/>
        <v>264.945102</v>
      </c>
      <c r="D8" s="115">
        <v>177.624304</v>
      </c>
      <c r="E8" s="115">
        <v>55.589798</v>
      </c>
      <c r="F8" s="115">
        <v>1.5</v>
      </c>
      <c r="G8" s="115"/>
      <c r="H8" s="115">
        <v>23.754</v>
      </c>
      <c r="I8" s="115"/>
      <c r="J8" s="115"/>
      <c r="K8" s="115">
        <v>6.477</v>
      </c>
      <c r="L8" s="115"/>
      <c r="M8" s="115"/>
      <c r="N8" s="115"/>
      <c r="O8" s="115"/>
      <c r="P8" s="103" t="s">
        <v>530</v>
      </c>
    </row>
    <row r="9" ht="17" customHeight="1" spans="1:16">
      <c r="A9" s="438" t="s">
        <v>536</v>
      </c>
      <c r="B9" s="109" t="s">
        <v>537</v>
      </c>
      <c r="C9" s="115">
        <f t="shared" si="2"/>
        <v>702.423868</v>
      </c>
      <c r="D9" s="115">
        <v>335.581818</v>
      </c>
      <c r="E9" s="115">
        <v>323.04085</v>
      </c>
      <c r="F9" s="115"/>
      <c r="G9" s="115"/>
      <c r="H9" s="115">
        <v>27.5256</v>
      </c>
      <c r="I9" s="115"/>
      <c r="J9" s="115"/>
      <c r="K9" s="115">
        <v>16.2756</v>
      </c>
      <c r="L9" s="115"/>
      <c r="M9" s="115"/>
      <c r="N9" s="115"/>
      <c r="O9" s="115"/>
      <c r="P9" s="107" t="s">
        <v>530</v>
      </c>
    </row>
    <row r="10" ht="17" customHeight="1" spans="1:16">
      <c r="A10" s="438" t="s">
        <v>538</v>
      </c>
      <c r="B10" s="109" t="s">
        <v>539</v>
      </c>
      <c r="C10" s="115">
        <f t="shared" si="2"/>
        <v>1662.435226</v>
      </c>
      <c r="D10" s="115">
        <v>926.613898</v>
      </c>
      <c r="E10" s="115">
        <v>599.203608</v>
      </c>
      <c r="F10" s="115">
        <v>2</v>
      </c>
      <c r="G10" s="115"/>
      <c r="H10" s="115">
        <v>46.741488</v>
      </c>
      <c r="I10" s="115"/>
      <c r="J10" s="115"/>
      <c r="K10" s="115">
        <v>87.876232</v>
      </c>
      <c r="L10" s="115"/>
      <c r="M10" s="115"/>
      <c r="N10" s="115"/>
      <c r="O10" s="115"/>
      <c r="P10" s="107" t="s">
        <v>530</v>
      </c>
    </row>
    <row r="11" ht="17" customHeight="1" spans="1:16">
      <c r="A11" s="438" t="s">
        <v>540</v>
      </c>
      <c r="B11" s="109" t="s">
        <v>541</v>
      </c>
      <c r="C11" s="115">
        <f t="shared" si="2"/>
        <v>1300</v>
      </c>
      <c r="D11" s="115"/>
      <c r="E11" s="115"/>
      <c r="F11" s="115"/>
      <c r="G11" s="115"/>
      <c r="H11" s="115">
        <v>1300</v>
      </c>
      <c r="I11" s="115"/>
      <c r="J11" s="115"/>
      <c r="K11" s="115"/>
      <c r="L11" s="115"/>
      <c r="M11" s="115"/>
      <c r="N11" s="115"/>
      <c r="O11" s="115"/>
      <c r="P11" s="107" t="s">
        <v>530</v>
      </c>
    </row>
    <row r="12" ht="17" customHeight="1" spans="1:16">
      <c r="A12" s="438" t="s">
        <v>542</v>
      </c>
      <c r="B12" s="109" t="s">
        <v>543</v>
      </c>
      <c r="C12" s="115">
        <f t="shared" si="2"/>
        <v>1356.974976</v>
      </c>
      <c r="D12" s="115">
        <v>656.635688</v>
      </c>
      <c r="E12" s="115">
        <v>612.352624</v>
      </c>
      <c r="F12" s="115">
        <v>3</v>
      </c>
      <c r="G12" s="115"/>
      <c r="H12" s="115">
        <v>44.907</v>
      </c>
      <c r="I12" s="115"/>
      <c r="J12" s="115"/>
      <c r="K12" s="115">
        <v>40.079664</v>
      </c>
      <c r="L12" s="115"/>
      <c r="M12" s="115"/>
      <c r="N12" s="115"/>
      <c r="O12" s="115"/>
      <c r="P12" s="107" t="s">
        <v>530</v>
      </c>
    </row>
    <row r="13" ht="17" customHeight="1" spans="1:16">
      <c r="A13" s="438" t="s">
        <v>544</v>
      </c>
      <c r="B13" s="109" t="s">
        <v>545</v>
      </c>
      <c r="C13" s="115">
        <f t="shared" si="2"/>
        <v>529.51738</v>
      </c>
      <c r="D13" s="115">
        <v>251.022386</v>
      </c>
      <c r="E13" s="115">
        <v>234.292994</v>
      </c>
      <c r="F13" s="115"/>
      <c r="G13" s="115"/>
      <c r="H13" s="115">
        <v>11.7324</v>
      </c>
      <c r="I13" s="115"/>
      <c r="J13" s="115"/>
      <c r="K13" s="115">
        <v>32.4696</v>
      </c>
      <c r="L13" s="115"/>
      <c r="M13" s="115"/>
      <c r="N13" s="115"/>
      <c r="O13" s="115"/>
      <c r="P13" s="107" t="s">
        <v>530</v>
      </c>
    </row>
    <row r="14" ht="17" customHeight="1" spans="1:16">
      <c r="A14" s="438" t="s">
        <v>546</v>
      </c>
      <c r="B14" s="109" t="s">
        <v>547</v>
      </c>
      <c r="C14" s="115">
        <f t="shared" si="2"/>
        <v>209.975666</v>
      </c>
      <c r="D14" s="115">
        <v>129.064621</v>
      </c>
      <c r="E14" s="115">
        <v>80.911045</v>
      </c>
      <c r="F14" s="115"/>
      <c r="G14" s="115"/>
      <c r="H14" s="115"/>
      <c r="I14" s="115"/>
      <c r="J14" s="115"/>
      <c r="K14" s="115"/>
      <c r="L14" s="115"/>
      <c r="M14" s="115"/>
      <c r="N14" s="115"/>
      <c r="O14" s="115"/>
      <c r="P14" s="107" t="s">
        <v>530</v>
      </c>
    </row>
    <row r="15" ht="17" customHeight="1" spans="1:16">
      <c r="A15" s="438" t="s">
        <v>548</v>
      </c>
      <c r="B15" s="109" t="s">
        <v>549</v>
      </c>
      <c r="C15" s="115">
        <f t="shared" si="2"/>
        <v>307.56014</v>
      </c>
      <c r="D15" s="115">
        <v>161.885596</v>
      </c>
      <c r="E15" s="115">
        <v>135.324344</v>
      </c>
      <c r="F15" s="115">
        <v>3.5</v>
      </c>
      <c r="G15" s="115"/>
      <c r="H15" s="115">
        <v>6.8502</v>
      </c>
      <c r="I15" s="115"/>
      <c r="J15" s="115"/>
      <c r="K15" s="115"/>
      <c r="L15" s="115"/>
      <c r="M15" s="115"/>
      <c r="N15" s="115"/>
      <c r="O15" s="115"/>
      <c r="P15" s="107" t="s">
        <v>530</v>
      </c>
    </row>
    <row r="16" ht="17" customHeight="1" spans="1:16">
      <c r="A16" s="438" t="s">
        <v>550</v>
      </c>
      <c r="B16" s="109" t="s">
        <v>551</v>
      </c>
      <c r="C16" s="115">
        <f t="shared" si="2"/>
        <v>1832.261307</v>
      </c>
      <c r="D16" s="115">
        <v>953.256685</v>
      </c>
      <c r="E16" s="115">
        <v>552.559406</v>
      </c>
      <c r="F16" s="115"/>
      <c r="G16" s="115"/>
      <c r="H16" s="115">
        <v>26.0616</v>
      </c>
      <c r="I16" s="115"/>
      <c r="J16" s="115"/>
      <c r="K16" s="115">
        <v>300.383616</v>
      </c>
      <c r="L16" s="115"/>
      <c r="M16" s="115"/>
      <c r="N16" s="115"/>
      <c r="O16" s="115"/>
      <c r="P16" s="107" t="s">
        <v>530</v>
      </c>
    </row>
    <row r="17" ht="17" customHeight="1" spans="1:17">
      <c r="A17" s="438" t="s">
        <v>552</v>
      </c>
      <c r="B17" s="109" t="s">
        <v>553</v>
      </c>
      <c r="C17" s="115">
        <f t="shared" si="2"/>
        <v>1519.922649</v>
      </c>
      <c r="D17" s="115">
        <v>725.183371</v>
      </c>
      <c r="E17" s="115">
        <v>513.198422</v>
      </c>
      <c r="F17" s="115">
        <v>3</v>
      </c>
      <c r="G17" s="115"/>
      <c r="H17" s="115">
        <v>32.088</v>
      </c>
      <c r="I17" s="115"/>
      <c r="J17" s="115"/>
      <c r="K17" s="115">
        <v>246.452856</v>
      </c>
      <c r="L17" s="115"/>
      <c r="M17" s="115"/>
      <c r="N17" s="115"/>
      <c r="O17" s="115"/>
      <c r="P17" s="107" t="s">
        <v>530</v>
      </c>
    </row>
    <row r="18" ht="17" customHeight="1" spans="1:17">
      <c r="A18" s="108" t="s">
        <v>554</v>
      </c>
      <c r="B18" s="109" t="s">
        <v>555</v>
      </c>
      <c r="C18" s="115">
        <f t="shared" si="2"/>
        <v>2774.167556</v>
      </c>
      <c r="D18" s="115">
        <v>1934.064933</v>
      </c>
      <c r="E18" s="115">
        <v>509.009687</v>
      </c>
      <c r="F18" s="115"/>
      <c r="G18" s="115"/>
      <c r="H18" s="115">
        <v>139.1211</v>
      </c>
      <c r="I18" s="115"/>
      <c r="J18" s="115"/>
      <c r="K18" s="115">
        <v>191.971836</v>
      </c>
      <c r="L18" s="115"/>
      <c r="M18" s="115"/>
      <c r="N18" s="115"/>
      <c r="O18" s="115"/>
      <c r="P18" s="107" t="s">
        <v>530</v>
      </c>
    </row>
    <row r="19" ht="17" customHeight="1" spans="1:17">
      <c r="A19" s="438" t="s">
        <v>556</v>
      </c>
      <c r="B19" s="109" t="s">
        <v>557</v>
      </c>
      <c r="C19" s="115">
        <f t="shared" si="2"/>
        <v>1904.073499</v>
      </c>
      <c r="D19" s="115"/>
      <c r="E19" s="115"/>
      <c r="F19" s="115"/>
      <c r="G19" s="115"/>
      <c r="H19" s="115">
        <v>1900.008699</v>
      </c>
      <c r="I19" s="115">
        <v>1</v>
      </c>
      <c r="J19" s="115"/>
      <c r="K19" s="115">
        <v>3.0648</v>
      </c>
      <c r="L19" s="115"/>
      <c r="M19" s="115"/>
      <c r="N19" s="115"/>
      <c r="O19" s="115"/>
      <c r="P19" s="107" t="s">
        <v>530</v>
      </c>
    </row>
    <row r="20" ht="17" customHeight="1" spans="1:17">
      <c r="A20" s="438" t="s">
        <v>558</v>
      </c>
      <c r="B20" s="109" t="s">
        <v>559</v>
      </c>
      <c r="C20" s="115">
        <f t="shared" si="2"/>
        <v>350.398865</v>
      </c>
      <c r="D20" s="115">
        <v>268.99947</v>
      </c>
      <c r="E20" s="115">
        <v>59.696995</v>
      </c>
      <c r="F20" s="115">
        <v>1</v>
      </c>
      <c r="G20" s="115"/>
      <c r="H20" s="115">
        <v>17.7888</v>
      </c>
      <c r="I20" s="115"/>
      <c r="J20" s="115"/>
      <c r="K20" s="115">
        <v>2.9136</v>
      </c>
      <c r="L20" s="115"/>
      <c r="M20" s="115"/>
      <c r="N20" s="115"/>
      <c r="O20" s="115"/>
      <c r="P20" s="107" t="s">
        <v>530</v>
      </c>
    </row>
    <row r="21" ht="17" customHeight="1" spans="1:17">
      <c r="A21" s="438" t="s">
        <v>560</v>
      </c>
      <c r="B21" s="109" t="s">
        <v>561</v>
      </c>
      <c r="C21" s="115">
        <f t="shared" si="2"/>
        <v>871.064328</v>
      </c>
      <c r="D21" s="115">
        <v>392.958874</v>
      </c>
      <c r="E21" s="115">
        <v>405.217478</v>
      </c>
      <c r="F21" s="115">
        <v>1.5</v>
      </c>
      <c r="G21" s="115"/>
      <c r="H21" s="115">
        <v>29.959776</v>
      </c>
      <c r="I21" s="115"/>
      <c r="J21" s="115"/>
      <c r="K21" s="115">
        <v>41.4282</v>
      </c>
      <c r="L21" s="115"/>
      <c r="M21" s="115"/>
      <c r="N21" s="115"/>
      <c r="O21" s="115"/>
      <c r="P21" s="107" t="s">
        <v>530</v>
      </c>
    </row>
    <row r="22" ht="17" customHeight="1" spans="1:17">
      <c r="A22" s="438" t="s">
        <v>562</v>
      </c>
      <c r="B22" s="109" t="s">
        <v>563</v>
      </c>
      <c r="C22" s="115">
        <f t="shared" si="2"/>
        <v>1386.859144</v>
      </c>
      <c r="D22" s="115">
        <v>708.07221</v>
      </c>
      <c r="E22" s="115">
        <v>557.71253</v>
      </c>
      <c r="F22" s="115">
        <v>3.59</v>
      </c>
      <c r="G22" s="115"/>
      <c r="H22" s="115">
        <v>29.9904</v>
      </c>
      <c r="I22" s="115"/>
      <c r="J22" s="115"/>
      <c r="K22" s="115">
        <v>87.494004</v>
      </c>
      <c r="L22" s="115"/>
      <c r="M22" s="115"/>
      <c r="N22" s="115"/>
      <c r="O22" s="115"/>
      <c r="P22" s="107" t="s">
        <v>530</v>
      </c>
    </row>
    <row r="23" ht="17" customHeight="1" spans="1:17">
      <c r="A23" s="438" t="s">
        <v>564</v>
      </c>
      <c r="B23" s="109" t="s">
        <v>565</v>
      </c>
      <c r="C23" s="115">
        <f t="shared" si="2"/>
        <v>4081.148614</v>
      </c>
      <c r="D23" s="115">
        <v>2307.453106</v>
      </c>
      <c r="E23" s="115">
        <v>1336.073424</v>
      </c>
      <c r="F23" s="115"/>
      <c r="G23" s="115"/>
      <c r="H23" s="115">
        <v>100.716084</v>
      </c>
      <c r="I23" s="115"/>
      <c r="J23" s="115"/>
      <c r="K23" s="115">
        <v>336.906</v>
      </c>
      <c r="L23" s="115"/>
      <c r="M23" s="115"/>
      <c r="N23" s="115"/>
      <c r="O23" s="115"/>
      <c r="P23" s="107" t="s">
        <v>530</v>
      </c>
    </row>
    <row r="24" ht="17" customHeight="1" spans="1:17">
      <c r="A24" s="438" t="s">
        <v>566</v>
      </c>
      <c r="B24" s="109" t="s">
        <v>567</v>
      </c>
      <c r="C24" s="115">
        <f t="shared" si="2"/>
        <v>25981.380262</v>
      </c>
      <c r="D24" s="115">
        <v>13286.697948</v>
      </c>
      <c r="E24" s="115">
        <v>4015.420174</v>
      </c>
      <c r="F24" s="115">
        <v>30</v>
      </c>
      <c r="G24" s="115"/>
      <c r="H24" s="115">
        <v>61.3548</v>
      </c>
      <c r="I24" s="115"/>
      <c r="J24" s="115"/>
      <c r="K24" s="115">
        <v>866.71734</v>
      </c>
      <c r="L24" s="115"/>
      <c r="M24" s="115"/>
      <c r="N24" s="115"/>
      <c r="O24" s="115">
        <v>7721.19</v>
      </c>
      <c r="P24" s="107" t="s">
        <v>530</v>
      </c>
      <c r="Q24" s="83">
        <v>1</v>
      </c>
    </row>
    <row r="25" ht="17" customHeight="1" spans="1:17">
      <c r="A25" s="438" t="s">
        <v>568</v>
      </c>
      <c r="B25" s="109" t="s">
        <v>569</v>
      </c>
      <c r="C25" s="115">
        <f t="shared" si="2"/>
        <v>2432.301792</v>
      </c>
      <c r="D25" s="115">
        <v>1622.845577</v>
      </c>
      <c r="E25" s="115">
        <v>580.566775</v>
      </c>
      <c r="F25" s="115"/>
      <c r="G25" s="115"/>
      <c r="H25" s="115">
        <v>55.42032</v>
      </c>
      <c r="I25" s="115"/>
      <c r="J25" s="115"/>
      <c r="K25" s="115">
        <v>173.46912</v>
      </c>
      <c r="L25" s="115"/>
      <c r="M25" s="115"/>
      <c r="N25" s="115"/>
      <c r="O25" s="115"/>
      <c r="P25" s="107" t="s">
        <v>530</v>
      </c>
    </row>
    <row r="26" ht="17" customHeight="1" spans="1:17">
      <c r="A26" s="438" t="s">
        <v>570</v>
      </c>
      <c r="B26" s="109" t="s">
        <v>571</v>
      </c>
      <c r="C26" s="115">
        <f t="shared" si="2"/>
        <v>598.74893</v>
      </c>
      <c r="D26" s="115">
        <v>407.71136</v>
      </c>
      <c r="E26" s="115">
        <v>148.92897</v>
      </c>
      <c r="F26" s="115"/>
      <c r="G26" s="115"/>
      <c r="H26" s="115">
        <v>13.7664</v>
      </c>
      <c r="I26" s="115"/>
      <c r="J26" s="115"/>
      <c r="K26" s="115">
        <v>28.3422</v>
      </c>
      <c r="L26" s="115"/>
      <c r="M26" s="115"/>
      <c r="N26" s="115"/>
      <c r="O26" s="115"/>
      <c r="P26" s="107" t="s">
        <v>530</v>
      </c>
    </row>
    <row r="27" ht="17" customHeight="1" spans="1:17">
      <c r="A27" s="438" t="s">
        <v>572</v>
      </c>
      <c r="B27" s="109" t="s">
        <v>573</v>
      </c>
      <c r="C27" s="115">
        <f t="shared" si="2"/>
        <v>4457.052849</v>
      </c>
      <c r="D27" s="115">
        <v>2756.58958</v>
      </c>
      <c r="E27" s="115">
        <v>1579.023869</v>
      </c>
      <c r="F27" s="115"/>
      <c r="G27" s="115"/>
      <c r="H27" s="115">
        <v>70.8996</v>
      </c>
      <c r="I27" s="115"/>
      <c r="J27" s="115"/>
      <c r="K27" s="115">
        <v>50.5398</v>
      </c>
      <c r="L27" s="115"/>
      <c r="M27" s="115"/>
      <c r="N27" s="115"/>
      <c r="O27" s="115"/>
      <c r="P27" s="107" t="s">
        <v>530</v>
      </c>
    </row>
    <row r="28" ht="17" customHeight="1" spans="1:17">
      <c r="A28" s="438" t="s">
        <v>574</v>
      </c>
      <c r="B28" s="109" t="s">
        <v>575</v>
      </c>
      <c r="C28" s="115">
        <f t="shared" si="2"/>
        <v>519.978181</v>
      </c>
      <c r="D28" s="115">
        <v>303.475063</v>
      </c>
      <c r="E28" s="115">
        <v>189.490318</v>
      </c>
      <c r="F28" s="115">
        <v>0.5</v>
      </c>
      <c r="G28" s="115"/>
      <c r="H28" s="115">
        <v>23.0424</v>
      </c>
      <c r="I28" s="115"/>
      <c r="J28" s="115"/>
      <c r="K28" s="115">
        <v>3.4704</v>
      </c>
      <c r="L28" s="115"/>
      <c r="M28" s="115"/>
      <c r="N28" s="115"/>
      <c r="O28" s="115"/>
      <c r="P28" s="107" t="s">
        <v>530</v>
      </c>
    </row>
    <row r="29" ht="17" customHeight="1" spans="1:17">
      <c r="A29" s="438" t="s">
        <v>576</v>
      </c>
      <c r="B29" s="109" t="s">
        <v>577</v>
      </c>
      <c r="C29" s="115">
        <f t="shared" si="2"/>
        <v>6861.15161</v>
      </c>
      <c r="D29" s="115">
        <v>4705.815234</v>
      </c>
      <c r="E29" s="115">
        <v>1333.789976</v>
      </c>
      <c r="F29" s="115"/>
      <c r="G29" s="115"/>
      <c r="H29" s="115">
        <v>268.8228</v>
      </c>
      <c r="I29" s="115"/>
      <c r="J29" s="115"/>
      <c r="K29" s="115">
        <v>552.7236</v>
      </c>
      <c r="L29" s="115"/>
      <c r="M29" s="115"/>
      <c r="N29" s="115"/>
      <c r="O29" s="115"/>
      <c r="P29" s="107" t="s">
        <v>530</v>
      </c>
    </row>
    <row r="30" ht="17" customHeight="1" spans="1:17">
      <c r="A30" s="438" t="s">
        <v>578</v>
      </c>
      <c r="B30" s="109" t="s">
        <v>579</v>
      </c>
      <c r="C30" s="115">
        <f t="shared" si="2"/>
        <v>773.684546</v>
      </c>
      <c r="D30" s="115"/>
      <c r="E30" s="115"/>
      <c r="F30" s="115"/>
      <c r="G30" s="115"/>
      <c r="H30" s="115">
        <v>721.415746</v>
      </c>
      <c r="I30" s="115">
        <v>0.4</v>
      </c>
      <c r="J30" s="115"/>
      <c r="K30" s="115">
        <v>51.8688</v>
      </c>
      <c r="L30" s="115"/>
      <c r="M30" s="115"/>
      <c r="N30" s="115"/>
      <c r="O30" s="115"/>
      <c r="P30" s="107" t="s">
        <v>530</v>
      </c>
    </row>
    <row r="31" ht="17" customHeight="1" spans="1:17">
      <c r="A31" s="105" t="s">
        <v>580</v>
      </c>
      <c r="B31" s="109" t="s">
        <v>581</v>
      </c>
      <c r="C31" s="115">
        <f t="shared" si="2"/>
        <v>642.655225</v>
      </c>
      <c r="D31" s="106">
        <v>317.495932</v>
      </c>
      <c r="E31" s="106">
        <v>295.383193</v>
      </c>
      <c r="F31" s="106">
        <v>0.5</v>
      </c>
      <c r="G31" s="106"/>
      <c r="H31" s="106">
        <v>29.2761</v>
      </c>
      <c r="I31" s="106"/>
      <c r="J31" s="106"/>
      <c r="K31" s="106"/>
      <c r="L31" s="106"/>
      <c r="M31" s="106"/>
      <c r="N31" s="106"/>
      <c r="O31" s="106"/>
      <c r="P31" s="107" t="s">
        <v>530</v>
      </c>
    </row>
    <row r="32" ht="17" customHeight="1" spans="1:17">
      <c r="A32" s="110"/>
      <c r="B32" s="123" t="s">
        <v>4205</v>
      </c>
      <c r="C32" s="111">
        <f t="shared" ref="C32:O32" si="3">SUM(C33:C47)</f>
        <v>10904.97547</v>
      </c>
      <c r="D32" s="111">
        <f t="shared" si="3"/>
        <v>2140.219278</v>
      </c>
      <c r="E32" s="111">
        <f t="shared" si="3"/>
        <v>439.758246</v>
      </c>
      <c r="F32" s="111">
        <f t="shared" si="3"/>
        <v>3.85</v>
      </c>
      <c r="G32" s="111">
        <f t="shared" si="3"/>
        <v>0</v>
      </c>
      <c r="H32" s="111">
        <f t="shared" si="3"/>
        <v>7260.872166</v>
      </c>
      <c r="I32" s="111">
        <f t="shared" si="3"/>
        <v>3.8</v>
      </c>
      <c r="J32" s="111">
        <f t="shared" si="3"/>
        <v>0</v>
      </c>
      <c r="K32" s="111">
        <f t="shared" si="3"/>
        <v>1049.97578</v>
      </c>
      <c r="L32" s="111">
        <f t="shared" si="3"/>
        <v>0</v>
      </c>
      <c r="M32" s="111">
        <f t="shared" si="3"/>
        <v>0</v>
      </c>
      <c r="N32" s="111">
        <f t="shared" si="3"/>
        <v>0</v>
      </c>
      <c r="O32" s="111">
        <f t="shared" si="3"/>
        <v>6.5</v>
      </c>
      <c r="P32" s="107" t="s">
        <v>530</v>
      </c>
    </row>
    <row r="33" ht="17" customHeight="1" spans="1:16">
      <c r="A33" s="105" t="s">
        <v>1079</v>
      </c>
      <c r="B33" s="109" t="s">
        <v>583</v>
      </c>
      <c r="C33" s="115">
        <f t="shared" ref="C33:C47" si="4">SUM(D33:O33)</f>
        <v>1340.462405</v>
      </c>
      <c r="D33" s="115">
        <v>913.837565</v>
      </c>
      <c r="E33" s="115">
        <v>248.661628</v>
      </c>
      <c r="F33" s="115">
        <v>1.85</v>
      </c>
      <c r="G33" s="115"/>
      <c r="H33" s="115">
        <v>50.997612</v>
      </c>
      <c r="I33" s="115"/>
      <c r="J33" s="115"/>
      <c r="K33" s="115">
        <v>125.1156</v>
      </c>
      <c r="L33" s="115"/>
      <c r="M33" s="115"/>
      <c r="N33" s="115"/>
      <c r="O33" s="115"/>
      <c r="P33" s="107" t="s">
        <v>530</v>
      </c>
    </row>
    <row r="34" ht="17" customHeight="1" spans="1:16">
      <c r="A34" s="108" t="s">
        <v>1089</v>
      </c>
      <c r="B34" s="109" t="s">
        <v>584</v>
      </c>
      <c r="C34" s="115">
        <f t="shared" si="4"/>
        <v>639.866051</v>
      </c>
      <c r="D34" s="115"/>
      <c r="E34" s="115"/>
      <c r="F34" s="115"/>
      <c r="G34" s="115"/>
      <c r="H34" s="115">
        <v>545.771651</v>
      </c>
      <c r="I34" s="115"/>
      <c r="J34" s="115"/>
      <c r="K34" s="115">
        <v>94.0944</v>
      </c>
      <c r="L34" s="115"/>
      <c r="M34" s="115"/>
      <c r="N34" s="115"/>
      <c r="O34" s="115"/>
      <c r="P34" s="107" t="s">
        <v>530</v>
      </c>
    </row>
    <row r="35" ht="17" customHeight="1" spans="1:16">
      <c r="A35" s="108" t="s">
        <v>1100</v>
      </c>
      <c r="B35" s="109" t="s">
        <v>585</v>
      </c>
      <c r="C35" s="115">
        <f t="shared" si="4"/>
        <v>1847.164602</v>
      </c>
      <c r="D35" s="115"/>
      <c r="E35" s="115"/>
      <c r="F35" s="115"/>
      <c r="G35" s="115"/>
      <c r="H35" s="115">
        <v>1707.676602</v>
      </c>
      <c r="I35" s="115"/>
      <c r="J35" s="115"/>
      <c r="K35" s="115">
        <v>139.488</v>
      </c>
      <c r="L35" s="115"/>
      <c r="M35" s="115"/>
      <c r="N35" s="115"/>
      <c r="O35" s="115"/>
      <c r="P35" s="103" t="s">
        <v>530</v>
      </c>
    </row>
    <row r="36" ht="17" customHeight="1" spans="1:16">
      <c r="A36" s="108" t="s">
        <v>1111</v>
      </c>
      <c r="B36" s="109" t="s">
        <v>586</v>
      </c>
      <c r="C36" s="115">
        <f t="shared" si="4"/>
        <v>268.400926</v>
      </c>
      <c r="D36" s="115"/>
      <c r="E36" s="115"/>
      <c r="F36" s="115"/>
      <c r="G36" s="115"/>
      <c r="H36" s="115">
        <v>250.483726</v>
      </c>
      <c r="I36" s="115"/>
      <c r="J36" s="115"/>
      <c r="K36" s="115">
        <v>17.9172</v>
      </c>
      <c r="L36" s="115"/>
      <c r="M36" s="115"/>
      <c r="N36" s="115"/>
      <c r="O36" s="115"/>
      <c r="P36" s="107" t="s">
        <v>530</v>
      </c>
    </row>
    <row r="37" ht="17" customHeight="1" spans="1:16">
      <c r="A37" s="108" t="s">
        <v>1120</v>
      </c>
      <c r="B37" s="109" t="s">
        <v>587</v>
      </c>
      <c r="C37" s="115">
        <f t="shared" si="4"/>
        <v>622.858605</v>
      </c>
      <c r="D37" s="115"/>
      <c r="E37" s="115"/>
      <c r="F37" s="115"/>
      <c r="G37" s="115"/>
      <c r="H37" s="115">
        <v>548.165805</v>
      </c>
      <c r="I37" s="115"/>
      <c r="J37" s="115"/>
      <c r="K37" s="115">
        <v>74.6928</v>
      </c>
      <c r="L37" s="115"/>
      <c r="M37" s="115"/>
      <c r="N37" s="115"/>
      <c r="O37" s="115"/>
      <c r="P37" s="107" t="s">
        <v>530</v>
      </c>
    </row>
    <row r="38" ht="17" customHeight="1" spans="1:16">
      <c r="A38" s="108" t="s">
        <v>1131</v>
      </c>
      <c r="B38" s="109" t="s">
        <v>588</v>
      </c>
      <c r="C38" s="115">
        <f t="shared" si="4"/>
        <v>363.744187</v>
      </c>
      <c r="D38" s="115"/>
      <c r="E38" s="115"/>
      <c r="F38" s="115"/>
      <c r="G38" s="115"/>
      <c r="H38" s="115">
        <v>311.770987</v>
      </c>
      <c r="I38" s="115">
        <v>1</v>
      </c>
      <c r="J38" s="115"/>
      <c r="K38" s="115">
        <v>50.9732</v>
      </c>
      <c r="L38" s="115"/>
      <c r="M38" s="115"/>
      <c r="N38" s="115"/>
      <c r="O38" s="115"/>
      <c r="P38" s="107" t="s">
        <v>530</v>
      </c>
    </row>
    <row r="39" ht="17" customHeight="1" spans="1:16">
      <c r="A39" s="108" t="s">
        <v>1141</v>
      </c>
      <c r="B39" s="109" t="s">
        <v>589</v>
      </c>
      <c r="C39" s="115">
        <f t="shared" si="4"/>
        <v>78.641594</v>
      </c>
      <c r="D39" s="115"/>
      <c r="E39" s="115"/>
      <c r="F39" s="115"/>
      <c r="G39" s="115"/>
      <c r="H39" s="115">
        <v>46.020794</v>
      </c>
      <c r="I39" s="115"/>
      <c r="J39" s="115"/>
      <c r="K39" s="115">
        <v>32.6208</v>
      </c>
      <c r="L39" s="115"/>
      <c r="M39" s="115"/>
      <c r="N39" s="115"/>
      <c r="O39" s="115"/>
      <c r="P39" s="107" t="s">
        <v>530</v>
      </c>
    </row>
    <row r="40" ht="17" customHeight="1" spans="1:16">
      <c r="A40" s="108" t="s">
        <v>1149</v>
      </c>
      <c r="B40" s="109" t="s">
        <v>590</v>
      </c>
      <c r="C40" s="115">
        <f t="shared" si="4"/>
        <v>679.458387</v>
      </c>
      <c r="D40" s="115"/>
      <c r="E40" s="115"/>
      <c r="F40" s="115"/>
      <c r="G40" s="115"/>
      <c r="H40" s="115">
        <v>531.558407</v>
      </c>
      <c r="I40" s="115"/>
      <c r="J40" s="115"/>
      <c r="K40" s="115">
        <v>147.89998</v>
      </c>
      <c r="L40" s="115"/>
      <c r="M40" s="115"/>
      <c r="N40" s="115"/>
      <c r="O40" s="115"/>
      <c r="P40" s="107" t="s">
        <v>530</v>
      </c>
    </row>
    <row r="41" ht="17" customHeight="1" spans="1:16">
      <c r="A41" s="108" t="s">
        <v>1161</v>
      </c>
      <c r="B41" s="109" t="s">
        <v>591</v>
      </c>
      <c r="C41" s="115">
        <f t="shared" si="4"/>
        <v>450.896338</v>
      </c>
      <c r="D41" s="115"/>
      <c r="E41" s="115"/>
      <c r="F41" s="115"/>
      <c r="G41" s="115"/>
      <c r="H41" s="115">
        <v>380.451538</v>
      </c>
      <c r="I41" s="115"/>
      <c r="J41" s="115"/>
      <c r="K41" s="115">
        <v>70.4448</v>
      </c>
      <c r="L41" s="115"/>
      <c r="M41" s="115"/>
      <c r="N41" s="115"/>
      <c r="O41" s="115"/>
      <c r="P41" s="107" t="s">
        <v>530</v>
      </c>
    </row>
    <row r="42" ht="17" customHeight="1" spans="1:16">
      <c r="A42" s="108" t="s">
        <v>1172</v>
      </c>
      <c r="B42" s="109" t="s">
        <v>592</v>
      </c>
      <c r="C42" s="115">
        <f t="shared" si="4"/>
        <v>436.78895</v>
      </c>
      <c r="D42" s="115"/>
      <c r="E42" s="115"/>
      <c r="F42" s="115"/>
      <c r="G42" s="115"/>
      <c r="H42" s="115">
        <v>436.78895</v>
      </c>
      <c r="I42" s="115"/>
      <c r="J42" s="115"/>
      <c r="K42" s="115"/>
      <c r="L42" s="115"/>
      <c r="M42" s="115"/>
      <c r="N42" s="115"/>
      <c r="O42" s="115"/>
      <c r="P42" s="107" t="s">
        <v>530</v>
      </c>
    </row>
    <row r="43" ht="17" customHeight="1" spans="1:16">
      <c r="A43" s="108" t="s">
        <v>1179</v>
      </c>
      <c r="B43" s="109" t="s">
        <v>593</v>
      </c>
      <c r="C43" s="115">
        <f t="shared" si="4"/>
        <v>439.581333</v>
      </c>
      <c r="D43" s="115"/>
      <c r="E43" s="115"/>
      <c r="F43" s="115"/>
      <c r="G43" s="115"/>
      <c r="H43" s="115">
        <v>400.256133</v>
      </c>
      <c r="I43" s="115"/>
      <c r="J43" s="115"/>
      <c r="K43" s="115">
        <v>39.3252</v>
      </c>
      <c r="L43" s="115"/>
      <c r="M43" s="115"/>
      <c r="N43" s="115"/>
      <c r="O43" s="115"/>
      <c r="P43" s="107" t="s">
        <v>530</v>
      </c>
    </row>
    <row r="44" ht="17" customHeight="1" spans="1:16">
      <c r="A44" s="108" t="s">
        <v>1188</v>
      </c>
      <c r="B44" s="109" t="s">
        <v>594</v>
      </c>
      <c r="C44" s="115">
        <f t="shared" si="4"/>
        <v>1704.712511</v>
      </c>
      <c r="D44" s="115">
        <v>1226.381713</v>
      </c>
      <c r="E44" s="115">
        <v>191.096618</v>
      </c>
      <c r="F44" s="115">
        <v>2</v>
      </c>
      <c r="G44" s="115"/>
      <c r="H44" s="115">
        <v>134.91618</v>
      </c>
      <c r="I44" s="115"/>
      <c r="J44" s="115"/>
      <c r="K44" s="115">
        <v>150.318</v>
      </c>
      <c r="L44" s="115"/>
      <c r="M44" s="115"/>
      <c r="N44" s="115"/>
      <c r="O44" s="115"/>
      <c r="P44" s="107" t="s">
        <v>530</v>
      </c>
    </row>
    <row r="45" ht="17" customHeight="1" spans="1:16">
      <c r="A45" s="108" t="s">
        <v>1199</v>
      </c>
      <c r="B45" s="109" t="s">
        <v>595</v>
      </c>
      <c r="C45" s="115">
        <f t="shared" si="4"/>
        <v>1197.059497</v>
      </c>
      <c r="D45" s="115"/>
      <c r="E45" s="115"/>
      <c r="F45" s="115"/>
      <c r="G45" s="115"/>
      <c r="H45" s="115">
        <v>1143.314297</v>
      </c>
      <c r="I45" s="115">
        <v>2</v>
      </c>
      <c r="J45" s="115"/>
      <c r="K45" s="115">
        <v>51.7452</v>
      </c>
      <c r="L45" s="115"/>
      <c r="M45" s="115"/>
      <c r="N45" s="115"/>
      <c r="O45" s="115"/>
      <c r="P45" s="107" t="s">
        <v>530</v>
      </c>
    </row>
    <row r="46" ht="17" customHeight="1" spans="1:16">
      <c r="A46" s="108" t="s">
        <v>1208</v>
      </c>
      <c r="B46" s="109" t="s">
        <v>596</v>
      </c>
      <c r="C46" s="115">
        <f t="shared" si="4"/>
        <v>242.571438</v>
      </c>
      <c r="D46" s="115"/>
      <c r="E46" s="115"/>
      <c r="F46" s="115"/>
      <c r="G46" s="115"/>
      <c r="H46" s="115">
        <v>235.680838</v>
      </c>
      <c r="I46" s="115">
        <v>0.8</v>
      </c>
      <c r="J46" s="115"/>
      <c r="K46" s="115">
        <v>6.0906</v>
      </c>
      <c r="L46" s="115"/>
      <c r="M46" s="115"/>
      <c r="N46" s="115"/>
      <c r="O46" s="115"/>
      <c r="P46" s="107" t="s">
        <v>530</v>
      </c>
    </row>
    <row r="47" ht="17" customHeight="1" spans="1:16">
      <c r="A47" s="108" t="s">
        <v>1217</v>
      </c>
      <c r="B47" s="109" t="s">
        <v>597</v>
      </c>
      <c r="C47" s="115">
        <f t="shared" si="4"/>
        <v>592.768646</v>
      </c>
      <c r="D47" s="115"/>
      <c r="E47" s="115"/>
      <c r="F47" s="115"/>
      <c r="G47" s="115"/>
      <c r="H47" s="115">
        <v>537.018646</v>
      </c>
      <c r="I47" s="115"/>
      <c r="J47" s="115"/>
      <c r="K47" s="115">
        <v>49.25</v>
      </c>
      <c r="L47" s="115"/>
      <c r="M47" s="115"/>
      <c r="N47" s="115"/>
      <c r="O47" s="115">
        <v>6.5</v>
      </c>
      <c r="P47" s="107" t="s">
        <v>530</v>
      </c>
    </row>
    <row r="48" ht="17" customHeight="1" spans="1:16">
      <c r="A48" s="124"/>
      <c r="B48" s="123" t="s">
        <v>598</v>
      </c>
      <c r="C48" s="125">
        <f t="shared" ref="C48:O48" si="5">SUM(C49:C84)</f>
        <v>49822.366698</v>
      </c>
      <c r="D48" s="125">
        <f t="shared" si="5"/>
        <v>4404.997628</v>
      </c>
      <c r="E48" s="125">
        <f t="shared" si="5"/>
        <v>3174.482395</v>
      </c>
      <c r="F48" s="125">
        <f t="shared" si="5"/>
        <v>13.5848</v>
      </c>
      <c r="G48" s="125">
        <f t="shared" si="5"/>
        <v>0</v>
      </c>
      <c r="H48" s="125">
        <f t="shared" si="5"/>
        <v>20335.916959</v>
      </c>
      <c r="I48" s="125">
        <f t="shared" si="5"/>
        <v>3892.711521</v>
      </c>
      <c r="J48" s="125">
        <f t="shared" si="5"/>
        <v>0</v>
      </c>
      <c r="K48" s="125">
        <f t="shared" si="5"/>
        <v>16907.273395</v>
      </c>
      <c r="L48" s="125">
        <f t="shared" si="5"/>
        <v>0</v>
      </c>
      <c r="M48" s="125">
        <f t="shared" si="5"/>
        <v>0</v>
      </c>
      <c r="N48" s="125">
        <f t="shared" si="5"/>
        <v>0</v>
      </c>
      <c r="O48" s="125">
        <f t="shared" si="5"/>
        <v>1093.4</v>
      </c>
      <c r="P48" s="107" t="s">
        <v>530</v>
      </c>
    </row>
    <row r="49" ht="17" customHeight="1" spans="1:17">
      <c r="A49" s="108">
        <v>201001</v>
      </c>
      <c r="B49" s="109" t="s">
        <v>599</v>
      </c>
      <c r="C49" s="115">
        <f t="shared" ref="C49:C84" si="6">SUM(D49:O49)</f>
        <v>10574.385898</v>
      </c>
      <c r="D49" s="115">
        <v>775.604092</v>
      </c>
      <c r="E49" s="115">
        <v>788.381806</v>
      </c>
      <c r="F49" s="115">
        <v>4.536</v>
      </c>
      <c r="G49" s="115"/>
      <c r="H49" s="115">
        <v>70.674</v>
      </c>
      <c r="I49" s="115"/>
      <c r="J49" s="115"/>
      <c r="K49" s="115">
        <v>8935.19</v>
      </c>
      <c r="L49" s="115"/>
      <c r="M49" s="115"/>
      <c r="N49" s="115"/>
      <c r="O49" s="115"/>
      <c r="P49" s="107" t="s">
        <v>530</v>
      </c>
    </row>
    <row r="50" ht="17" customHeight="1" spans="1:17">
      <c r="A50" s="108">
        <v>201002</v>
      </c>
      <c r="B50" s="109" t="s">
        <v>600</v>
      </c>
      <c r="C50" s="115">
        <f t="shared" si="6"/>
        <v>251.025408</v>
      </c>
      <c r="D50" s="115"/>
      <c r="E50" s="115"/>
      <c r="F50" s="115"/>
      <c r="G50" s="115"/>
      <c r="H50" s="115">
        <v>235.162608</v>
      </c>
      <c r="I50" s="115"/>
      <c r="J50" s="115"/>
      <c r="K50" s="115">
        <v>15.8628</v>
      </c>
      <c r="L50" s="115"/>
      <c r="M50" s="115"/>
      <c r="N50" s="115"/>
      <c r="O50" s="115"/>
      <c r="P50" s="107" t="s">
        <v>530</v>
      </c>
    </row>
    <row r="51" ht="17" customHeight="1" spans="1:17">
      <c r="A51" s="108">
        <v>201003</v>
      </c>
      <c r="B51" s="109" t="s">
        <v>601</v>
      </c>
      <c r="C51" s="115">
        <f t="shared" si="6"/>
        <v>1012.538896</v>
      </c>
      <c r="D51" s="115"/>
      <c r="E51" s="115"/>
      <c r="F51" s="115"/>
      <c r="G51" s="115"/>
      <c r="H51" s="115">
        <v>383.477296</v>
      </c>
      <c r="I51" s="115">
        <v>2</v>
      </c>
      <c r="J51" s="115"/>
      <c r="K51" s="115">
        <v>627.0616</v>
      </c>
      <c r="L51" s="115"/>
      <c r="M51" s="115"/>
      <c r="N51" s="115"/>
      <c r="O51" s="115"/>
      <c r="P51" s="107" t="s">
        <v>530</v>
      </c>
    </row>
    <row r="52" ht="17" customHeight="1" spans="1:17">
      <c r="A52" s="108">
        <v>201004</v>
      </c>
      <c r="B52" s="109" t="s">
        <v>602</v>
      </c>
      <c r="C52" s="115">
        <f t="shared" si="6"/>
        <v>2060.891538</v>
      </c>
      <c r="D52" s="115"/>
      <c r="E52" s="115"/>
      <c r="F52" s="115"/>
      <c r="G52" s="115"/>
      <c r="H52" s="115">
        <v>1133.205938</v>
      </c>
      <c r="I52" s="115">
        <v>1</v>
      </c>
      <c r="J52" s="115"/>
      <c r="K52" s="115">
        <v>926.6856</v>
      </c>
      <c r="L52" s="115"/>
      <c r="M52" s="115"/>
      <c r="N52" s="115"/>
      <c r="O52" s="115"/>
      <c r="P52" s="107" t="s">
        <v>530</v>
      </c>
    </row>
    <row r="53" ht="17" customHeight="1" spans="1:17">
      <c r="A53" s="108">
        <v>201005</v>
      </c>
      <c r="B53" s="109" t="s">
        <v>603</v>
      </c>
      <c r="C53" s="115">
        <f t="shared" si="6"/>
        <v>145.84146</v>
      </c>
      <c r="D53" s="115"/>
      <c r="E53" s="115"/>
      <c r="F53" s="115"/>
      <c r="G53" s="115"/>
      <c r="H53" s="115">
        <v>127.099368</v>
      </c>
      <c r="I53" s="115"/>
      <c r="J53" s="115"/>
      <c r="K53" s="115">
        <v>18.742092</v>
      </c>
      <c r="L53" s="115"/>
      <c r="M53" s="115"/>
      <c r="N53" s="115"/>
      <c r="O53" s="115"/>
      <c r="P53" s="107" t="s">
        <v>530</v>
      </c>
    </row>
    <row r="54" ht="17" customHeight="1" spans="1:17">
      <c r="A54" s="108" t="s">
        <v>1273</v>
      </c>
      <c r="B54" s="109" t="s">
        <v>604</v>
      </c>
      <c r="C54" s="115">
        <f t="shared" si="6"/>
        <v>1200</v>
      </c>
      <c r="D54" s="115"/>
      <c r="E54" s="115"/>
      <c r="F54" s="115"/>
      <c r="G54" s="115"/>
      <c r="H54" s="115">
        <v>76.808079</v>
      </c>
      <c r="I54" s="115">
        <v>1114.111521</v>
      </c>
      <c r="J54" s="115"/>
      <c r="K54" s="115">
        <v>9.0804</v>
      </c>
      <c r="L54" s="115"/>
      <c r="M54" s="115"/>
      <c r="N54" s="115"/>
      <c r="O54" s="115"/>
      <c r="P54" s="107" t="s">
        <v>530</v>
      </c>
    </row>
    <row r="55" ht="17" customHeight="1" spans="1:17">
      <c r="A55" s="108">
        <v>202001</v>
      </c>
      <c r="B55" s="109" t="s">
        <v>605</v>
      </c>
      <c r="C55" s="115">
        <f t="shared" si="6"/>
        <v>1416.153351</v>
      </c>
      <c r="D55" s="115">
        <v>250.890857</v>
      </c>
      <c r="E55" s="115">
        <v>32.591694</v>
      </c>
      <c r="F55" s="115">
        <v>0.5</v>
      </c>
      <c r="G55" s="115"/>
      <c r="H55" s="115">
        <v>14.0256</v>
      </c>
      <c r="I55" s="115"/>
      <c r="J55" s="115"/>
      <c r="K55" s="115">
        <v>24.7452</v>
      </c>
      <c r="L55" s="115"/>
      <c r="M55" s="115"/>
      <c r="N55" s="115"/>
      <c r="O55" s="115">
        <v>1093.4</v>
      </c>
      <c r="P55" s="107" t="s">
        <v>530</v>
      </c>
      <c r="Q55" s="83">
        <v>1</v>
      </c>
    </row>
    <row r="56" ht="17" customHeight="1" spans="1:17">
      <c r="A56" s="108">
        <v>203001</v>
      </c>
      <c r="B56" s="109" t="s">
        <v>606</v>
      </c>
      <c r="C56" s="115">
        <f t="shared" si="6"/>
        <v>4112.835913</v>
      </c>
      <c r="D56" s="115">
        <v>1008.34565</v>
      </c>
      <c r="E56" s="115">
        <v>238.632023</v>
      </c>
      <c r="F56" s="115">
        <v>6.1488</v>
      </c>
      <c r="G56" s="115"/>
      <c r="H56" s="115">
        <v>126.07944</v>
      </c>
      <c r="I56" s="115"/>
      <c r="J56" s="115"/>
      <c r="K56" s="115">
        <v>2733.63</v>
      </c>
      <c r="L56" s="115"/>
      <c r="M56" s="115"/>
      <c r="N56" s="115"/>
      <c r="O56" s="115"/>
      <c r="P56" s="107" t="s">
        <v>530</v>
      </c>
    </row>
    <row r="57" ht="17" customHeight="1" spans="1:17">
      <c r="A57" s="108">
        <v>204001</v>
      </c>
      <c r="B57" s="109" t="s">
        <v>607</v>
      </c>
      <c r="C57" s="115">
        <f t="shared" si="6"/>
        <v>1688.971181</v>
      </c>
      <c r="D57" s="115">
        <v>947.227025</v>
      </c>
      <c r="E57" s="115">
        <v>539.908956</v>
      </c>
      <c r="F57" s="115"/>
      <c r="G57" s="115"/>
      <c r="H57" s="115">
        <v>71.4036</v>
      </c>
      <c r="I57" s="115"/>
      <c r="J57" s="115"/>
      <c r="K57" s="115">
        <v>130.4316</v>
      </c>
      <c r="L57" s="115"/>
      <c r="M57" s="115"/>
      <c r="N57" s="115"/>
      <c r="O57" s="115"/>
      <c r="P57" s="107" t="s">
        <v>530</v>
      </c>
    </row>
    <row r="58" ht="17" customHeight="1" spans="1:17">
      <c r="A58" s="108">
        <v>204002</v>
      </c>
      <c r="B58" s="109" t="s">
        <v>608</v>
      </c>
      <c r="C58" s="115">
        <f t="shared" si="6"/>
        <v>2301.414539</v>
      </c>
      <c r="D58" s="115"/>
      <c r="E58" s="115"/>
      <c r="F58" s="115"/>
      <c r="G58" s="115"/>
      <c r="H58" s="115">
        <v>2251.406539</v>
      </c>
      <c r="I58" s="115">
        <v>1</v>
      </c>
      <c r="J58" s="115"/>
      <c r="K58" s="115">
        <v>49.008</v>
      </c>
      <c r="L58" s="115"/>
      <c r="M58" s="115"/>
      <c r="N58" s="115"/>
      <c r="O58" s="115"/>
      <c r="P58" s="107" t="s">
        <v>530</v>
      </c>
    </row>
    <row r="59" ht="17" customHeight="1" spans="1:17">
      <c r="A59" s="108">
        <v>204003</v>
      </c>
      <c r="B59" s="109" t="s">
        <v>609</v>
      </c>
      <c r="C59" s="115">
        <f t="shared" si="6"/>
        <v>926.300821</v>
      </c>
      <c r="D59" s="115"/>
      <c r="E59" s="115"/>
      <c r="F59" s="115"/>
      <c r="G59" s="115"/>
      <c r="H59" s="115">
        <v>841.804021</v>
      </c>
      <c r="I59" s="115">
        <v>1</v>
      </c>
      <c r="J59" s="115"/>
      <c r="K59" s="115">
        <v>83.4968</v>
      </c>
      <c r="L59" s="115"/>
      <c r="M59" s="115"/>
      <c r="N59" s="115"/>
      <c r="O59" s="115"/>
      <c r="P59" s="107" t="s">
        <v>530</v>
      </c>
    </row>
    <row r="60" ht="17" customHeight="1" spans="1:17">
      <c r="A60" s="108">
        <v>204004</v>
      </c>
      <c r="B60" s="109" t="s">
        <v>610</v>
      </c>
      <c r="C60" s="115">
        <f t="shared" si="6"/>
        <v>616.048791</v>
      </c>
      <c r="D60" s="115"/>
      <c r="E60" s="115"/>
      <c r="F60" s="115"/>
      <c r="G60" s="115"/>
      <c r="H60" s="115">
        <v>326.952791</v>
      </c>
      <c r="I60" s="115"/>
      <c r="J60" s="115"/>
      <c r="K60" s="115">
        <v>289.096</v>
      </c>
      <c r="L60" s="115"/>
      <c r="M60" s="115"/>
      <c r="N60" s="115"/>
      <c r="O60" s="115"/>
      <c r="P60" s="107" t="s">
        <v>530</v>
      </c>
    </row>
    <row r="61" ht="17" customHeight="1" spans="1:17">
      <c r="A61" s="108">
        <v>205001</v>
      </c>
      <c r="B61" s="109" t="s">
        <v>611</v>
      </c>
      <c r="C61" s="115">
        <f t="shared" si="6"/>
        <v>2658.109137</v>
      </c>
      <c r="D61" s="115">
        <v>1020.528683</v>
      </c>
      <c r="E61" s="115">
        <v>1343.008654</v>
      </c>
      <c r="F61" s="115"/>
      <c r="G61" s="115"/>
      <c r="H61" s="115">
        <v>88.044</v>
      </c>
      <c r="I61" s="115"/>
      <c r="J61" s="115"/>
      <c r="K61" s="115">
        <v>206.5278</v>
      </c>
      <c r="L61" s="115"/>
      <c r="M61" s="115"/>
      <c r="N61" s="115"/>
      <c r="O61" s="115"/>
      <c r="P61" s="107" t="s">
        <v>530</v>
      </c>
    </row>
    <row r="62" ht="17" customHeight="1" spans="1:17">
      <c r="A62" s="108">
        <v>205003</v>
      </c>
      <c r="B62" s="109" t="s">
        <v>612</v>
      </c>
      <c r="C62" s="115">
        <f t="shared" si="6"/>
        <v>1800</v>
      </c>
      <c r="D62" s="115"/>
      <c r="E62" s="115"/>
      <c r="F62" s="115"/>
      <c r="G62" s="115"/>
      <c r="H62" s="115">
        <v>707.6</v>
      </c>
      <c r="I62" s="115">
        <v>1092.4</v>
      </c>
      <c r="J62" s="115"/>
      <c r="K62" s="115"/>
      <c r="L62" s="115"/>
      <c r="M62" s="115"/>
      <c r="N62" s="115"/>
      <c r="O62" s="115"/>
      <c r="P62" s="107" t="s">
        <v>530</v>
      </c>
    </row>
    <row r="63" ht="17" customHeight="1" spans="1:17">
      <c r="A63" s="108">
        <v>205004</v>
      </c>
      <c r="B63" s="109" t="s">
        <v>613</v>
      </c>
      <c r="C63" s="115">
        <f t="shared" si="6"/>
        <v>1386.705007</v>
      </c>
      <c r="D63" s="115"/>
      <c r="E63" s="115"/>
      <c r="F63" s="115"/>
      <c r="G63" s="115"/>
      <c r="H63" s="115">
        <v>1383.663007</v>
      </c>
      <c r="I63" s="115"/>
      <c r="J63" s="115"/>
      <c r="K63" s="115">
        <v>3.042</v>
      </c>
      <c r="L63" s="115"/>
      <c r="M63" s="115"/>
      <c r="N63" s="115"/>
      <c r="O63" s="115"/>
      <c r="P63" s="107" t="s">
        <v>530</v>
      </c>
    </row>
    <row r="64" ht="17" customHeight="1" spans="1:17">
      <c r="A64" s="108">
        <v>205005</v>
      </c>
      <c r="B64" s="109" t="s">
        <v>614</v>
      </c>
      <c r="C64" s="115">
        <f t="shared" si="6"/>
        <v>816.178948</v>
      </c>
      <c r="D64" s="115"/>
      <c r="E64" s="115"/>
      <c r="F64" s="115"/>
      <c r="G64" s="115"/>
      <c r="H64" s="115">
        <v>816.178948</v>
      </c>
      <c r="I64" s="115"/>
      <c r="J64" s="115"/>
      <c r="K64" s="115"/>
      <c r="L64" s="115"/>
      <c r="M64" s="115"/>
      <c r="N64" s="115"/>
      <c r="O64" s="115"/>
      <c r="P64" s="107" t="s">
        <v>530</v>
      </c>
    </row>
    <row r="65" ht="17" customHeight="1" spans="1:16">
      <c r="A65" s="108">
        <v>205006</v>
      </c>
      <c r="B65" s="109" t="s">
        <v>615</v>
      </c>
      <c r="C65" s="115">
        <f t="shared" si="6"/>
        <v>1827.865009</v>
      </c>
      <c r="D65" s="115"/>
      <c r="E65" s="115"/>
      <c r="F65" s="115"/>
      <c r="G65" s="115"/>
      <c r="H65" s="115">
        <v>1743.245221</v>
      </c>
      <c r="I65" s="115">
        <v>10</v>
      </c>
      <c r="J65" s="115"/>
      <c r="K65" s="115">
        <v>74.619788</v>
      </c>
      <c r="L65" s="115"/>
      <c r="M65" s="115"/>
      <c r="N65" s="115"/>
      <c r="O65" s="115"/>
      <c r="P65" s="107" t="s">
        <v>530</v>
      </c>
    </row>
    <row r="66" ht="17" customHeight="1" spans="1:16">
      <c r="A66" s="108">
        <v>205008</v>
      </c>
      <c r="B66" s="109" t="s">
        <v>616</v>
      </c>
      <c r="C66" s="115">
        <f t="shared" si="6"/>
        <v>3287.282555</v>
      </c>
      <c r="D66" s="115"/>
      <c r="E66" s="115"/>
      <c r="F66" s="115"/>
      <c r="G66" s="115"/>
      <c r="H66" s="115">
        <v>1569.14</v>
      </c>
      <c r="I66" s="115">
        <v>1671.2</v>
      </c>
      <c r="J66" s="115"/>
      <c r="K66" s="115">
        <v>46.942555</v>
      </c>
      <c r="L66" s="115"/>
      <c r="M66" s="115"/>
      <c r="N66" s="115"/>
      <c r="O66" s="115"/>
      <c r="P66" s="107" t="s">
        <v>530</v>
      </c>
    </row>
    <row r="67" ht="17" customHeight="1" spans="1:16">
      <c r="A67" s="108">
        <v>205009</v>
      </c>
      <c r="B67" s="109" t="s">
        <v>617</v>
      </c>
      <c r="C67" s="115">
        <f t="shared" si="6"/>
        <v>619.1898</v>
      </c>
      <c r="D67" s="115"/>
      <c r="E67" s="115"/>
      <c r="F67" s="115"/>
      <c r="G67" s="115"/>
      <c r="H67" s="115">
        <v>619.1898</v>
      </c>
      <c r="I67" s="115"/>
      <c r="J67" s="115"/>
      <c r="K67" s="115"/>
      <c r="L67" s="115"/>
      <c r="M67" s="115"/>
      <c r="N67" s="115"/>
      <c r="O67" s="115"/>
      <c r="P67" s="107" t="s">
        <v>530</v>
      </c>
    </row>
    <row r="68" ht="17" customHeight="1" spans="1:16">
      <c r="A68" s="108">
        <v>205010</v>
      </c>
      <c r="B68" s="109" t="s">
        <v>618</v>
      </c>
      <c r="C68" s="115">
        <f t="shared" si="6"/>
        <v>519.81553</v>
      </c>
      <c r="D68" s="115"/>
      <c r="E68" s="115"/>
      <c r="F68" s="115"/>
      <c r="G68" s="115"/>
      <c r="H68" s="115">
        <v>519.81553</v>
      </c>
      <c r="I68" s="115"/>
      <c r="J68" s="115"/>
      <c r="K68" s="115"/>
      <c r="L68" s="115"/>
      <c r="M68" s="115"/>
      <c r="N68" s="115"/>
      <c r="O68" s="115"/>
      <c r="P68" s="107" t="s">
        <v>530</v>
      </c>
    </row>
    <row r="69" ht="17" customHeight="1" spans="1:16">
      <c r="A69" s="108">
        <v>205011</v>
      </c>
      <c r="B69" s="109" t="s">
        <v>619</v>
      </c>
      <c r="C69" s="115">
        <f t="shared" si="6"/>
        <v>853.965555</v>
      </c>
      <c r="D69" s="115"/>
      <c r="E69" s="115"/>
      <c r="F69" s="115"/>
      <c r="G69" s="115"/>
      <c r="H69" s="115">
        <v>853.965555</v>
      </c>
      <c r="I69" s="115"/>
      <c r="J69" s="115"/>
      <c r="K69" s="115"/>
      <c r="L69" s="115"/>
      <c r="M69" s="115"/>
      <c r="N69" s="115"/>
      <c r="O69" s="115"/>
      <c r="P69" s="107" t="s">
        <v>530</v>
      </c>
    </row>
    <row r="70" ht="17" customHeight="1" spans="1:16">
      <c r="A70" s="108">
        <v>205012</v>
      </c>
      <c r="B70" s="109" t="s">
        <v>620</v>
      </c>
      <c r="C70" s="115">
        <f t="shared" si="6"/>
        <v>678.509371</v>
      </c>
      <c r="D70" s="115"/>
      <c r="E70" s="115"/>
      <c r="F70" s="115"/>
      <c r="G70" s="115"/>
      <c r="H70" s="115">
        <v>678.509371</v>
      </c>
      <c r="I70" s="115"/>
      <c r="J70" s="115"/>
      <c r="K70" s="115"/>
      <c r="L70" s="115"/>
      <c r="M70" s="115"/>
      <c r="N70" s="115"/>
      <c r="O70" s="115"/>
      <c r="P70" s="107" t="s">
        <v>530</v>
      </c>
    </row>
    <row r="71" ht="17" customHeight="1" spans="1:16">
      <c r="A71" s="108">
        <v>205013</v>
      </c>
      <c r="B71" s="109" t="s">
        <v>621</v>
      </c>
      <c r="C71" s="115">
        <f t="shared" si="6"/>
        <v>467.379477</v>
      </c>
      <c r="D71" s="115"/>
      <c r="E71" s="115"/>
      <c r="F71" s="115"/>
      <c r="G71" s="115"/>
      <c r="H71" s="115">
        <v>467.379477</v>
      </c>
      <c r="I71" s="115"/>
      <c r="J71" s="115"/>
      <c r="K71" s="115"/>
      <c r="L71" s="115"/>
      <c r="M71" s="115"/>
      <c r="N71" s="115"/>
      <c r="O71" s="115"/>
      <c r="P71" s="107" t="s">
        <v>530</v>
      </c>
    </row>
    <row r="72" ht="17" customHeight="1" spans="1:16">
      <c r="A72" s="108">
        <v>205014</v>
      </c>
      <c r="B72" s="109" t="s">
        <v>622</v>
      </c>
      <c r="C72" s="115">
        <f t="shared" si="6"/>
        <v>482.318652</v>
      </c>
      <c r="D72" s="115"/>
      <c r="E72" s="115"/>
      <c r="F72" s="115"/>
      <c r="G72" s="115"/>
      <c r="H72" s="115">
        <v>482.318652</v>
      </c>
      <c r="I72" s="115"/>
      <c r="J72" s="115"/>
      <c r="K72" s="115"/>
      <c r="L72" s="115"/>
      <c r="M72" s="115"/>
      <c r="N72" s="115"/>
      <c r="O72" s="115"/>
      <c r="P72" s="107" t="s">
        <v>530</v>
      </c>
    </row>
    <row r="73" ht="17" customHeight="1" spans="1:16">
      <c r="A73" s="108">
        <v>205015</v>
      </c>
      <c r="B73" s="109" t="s">
        <v>623</v>
      </c>
      <c r="C73" s="115">
        <f t="shared" si="6"/>
        <v>395.000095</v>
      </c>
      <c r="D73" s="115"/>
      <c r="E73" s="115"/>
      <c r="F73" s="115"/>
      <c r="G73" s="115"/>
      <c r="H73" s="115">
        <v>395.000095</v>
      </c>
      <c r="I73" s="115"/>
      <c r="J73" s="115"/>
      <c r="K73" s="115"/>
      <c r="L73" s="115"/>
      <c r="M73" s="115"/>
      <c r="N73" s="115"/>
      <c r="O73" s="115"/>
      <c r="P73" s="107" t="s">
        <v>530</v>
      </c>
    </row>
    <row r="74" ht="17" customHeight="1" spans="1:16">
      <c r="A74" s="108">
        <v>205016</v>
      </c>
      <c r="B74" s="109" t="s">
        <v>624</v>
      </c>
      <c r="C74" s="115">
        <f t="shared" si="6"/>
        <v>410.174796</v>
      </c>
      <c r="D74" s="115"/>
      <c r="E74" s="115"/>
      <c r="F74" s="115"/>
      <c r="G74" s="115"/>
      <c r="H74" s="115">
        <v>410.174796</v>
      </c>
      <c r="I74" s="115"/>
      <c r="J74" s="115"/>
      <c r="K74" s="115"/>
      <c r="L74" s="115"/>
      <c r="M74" s="115"/>
      <c r="N74" s="115"/>
      <c r="O74" s="115"/>
      <c r="P74" s="107" t="s">
        <v>530</v>
      </c>
    </row>
    <row r="75" ht="17" customHeight="1" spans="1:16">
      <c r="A75" s="108">
        <v>205017</v>
      </c>
      <c r="B75" s="109" t="s">
        <v>625</v>
      </c>
      <c r="C75" s="115">
        <f t="shared" si="6"/>
        <v>1471.110803</v>
      </c>
      <c r="D75" s="115"/>
      <c r="E75" s="115"/>
      <c r="F75" s="115"/>
      <c r="G75" s="115"/>
      <c r="H75" s="115">
        <v>1454.839643</v>
      </c>
      <c r="I75" s="115"/>
      <c r="J75" s="115"/>
      <c r="K75" s="115">
        <v>16.27116</v>
      </c>
      <c r="L75" s="115"/>
      <c r="M75" s="115"/>
      <c r="N75" s="115"/>
      <c r="O75" s="115"/>
      <c r="P75" s="107" t="s">
        <v>530</v>
      </c>
    </row>
    <row r="76" ht="17" customHeight="1" spans="1:16">
      <c r="A76" s="108">
        <v>205018</v>
      </c>
      <c r="B76" s="109" t="s">
        <v>626</v>
      </c>
      <c r="C76" s="115">
        <f t="shared" si="6"/>
        <v>389.506896</v>
      </c>
      <c r="D76" s="115"/>
      <c r="E76" s="115"/>
      <c r="F76" s="115"/>
      <c r="G76" s="115"/>
      <c r="H76" s="115">
        <v>389.506896</v>
      </c>
      <c r="I76" s="115"/>
      <c r="J76" s="115"/>
      <c r="K76" s="115"/>
      <c r="L76" s="115"/>
      <c r="M76" s="115"/>
      <c r="N76" s="115"/>
      <c r="O76" s="115"/>
      <c r="P76" s="107" t="s">
        <v>530</v>
      </c>
    </row>
    <row r="77" ht="17" customHeight="1" spans="1:16">
      <c r="A77" s="108">
        <v>205019</v>
      </c>
      <c r="B77" s="109" t="s">
        <v>627</v>
      </c>
      <c r="C77" s="115">
        <f t="shared" si="6"/>
        <v>507.896501</v>
      </c>
      <c r="D77" s="115"/>
      <c r="E77" s="115"/>
      <c r="F77" s="115"/>
      <c r="G77" s="115"/>
      <c r="H77" s="115">
        <v>507.896501</v>
      </c>
      <c r="I77" s="115"/>
      <c r="J77" s="115"/>
      <c r="K77" s="115"/>
      <c r="L77" s="115"/>
      <c r="M77" s="115"/>
      <c r="N77" s="115"/>
      <c r="O77" s="115"/>
      <c r="P77" s="107" t="s">
        <v>530</v>
      </c>
    </row>
    <row r="78" ht="17" customHeight="1" spans="1:16">
      <c r="A78" s="108">
        <v>205020</v>
      </c>
      <c r="B78" s="109" t="s">
        <v>628</v>
      </c>
      <c r="C78" s="115">
        <f t="shared" si="6"/>
        <v>549.470598</v>
      </c>
      <c r="D78" s="115"/>
      <c r="E78" s="115"/>
      <c r="F78" s="115"/>
      <c r="G78" s="115"/>
      <c r="H78" s="115">
        <v>549.470598</v>
      </c>
      <c r="I78" s="115"/>
      <c r="J78" s="115"/>
      <c r="K78" s="115"/>
      <c r="L78" s="115"/>
      <c r="M78" s="115"/>
      <c r="N78" s="115"/>
      <c r="O78" s="115"/>
      <c r="P78" s="107" t="s">
        <v>530</v>
      </c>
    </row>
    <row r="79" ht="17" customHeight="1" spans="1:16">
      <c r="A79" s="108">
        <v>205021</v>
      </c>
      <c r="B79" s="109" t="s">
        <v>629</v>
      </c>
      <c r="C79" s="115">
        <f t="shared" si="6"/>
        <v>446.5495</v>
      </c>
      <c r="D79" s="115"/>
      <c r="E79" s="115"/>
      <c r="F79" s="115"/>
      <c r="G79" s="115"/>
      <c r="H79" s="115">
        <v>446.5495</v>
      </c>
      <c r="I79" s="115"/>
      <c r="J79" s="115"/>
      <c r="K79" s="115"/>
      <c r="L79" s="115"/>
      <c r="M79" s="115"/>
      <c r="N79" s="115"/>
      <c r="O79" s="115"/>
      <c r="P79" s="107" t="s">
        <v>530</v>
      </c>
    </row>
    <row r="80" ht="17" customHeight="1" spans="1:16">
      <c r="A80" s="108">
        <v>205023</v>
      </c>
      <c r="B80" s="109" t="s">
        <v>630</v>
      </c>
      <c r="C80" s="115">
        <f t="shared" si="6"/>
        <v>293.259846</v>
      </c>
      <c r="D80" s="115"/>
      <c r="E80" s="115"/>
      <c r="F80" s="115"/>
      <c r="G80" s="115"/>
      <c r="H80" s="115">
        <v>293.259846</v>
      </c>
      <c r="I80" s="115"/>
      <c r="J80" s="115"/>
      <c r="K80" s="115"/>
      <c r="L80" s="115"/>
      <c r="M80" s="115"/>
      <c r="N80" s="115"/>
      <c r="O80" s="115"/>
      <c r="P80" s="107" t="s">
        <v>530</v>
      </c>
    </row>
    <row r="81" ht="17" customHeight="1" spans="1:17">
      <c r="A81" s="108">
        <v>205024</v>
      </c>
      <c r="B81" s="109" t="s">
        <v>631</v>
      </c>
      <c r="C81" s="115">
        <f t="shared" si="6"/>
        <v>52.008411</v>
      </c>
      <c r="D81" s="115"/>
      <c r="E81" s="115"/>
      <c r="F81" s="115"/>
      <c r="G81" s="115"/>
      <c r="H81" s="115">
        <v>52.008411</v>
      </c>
      <c r="I81" s="115"/>
      <c r="J81" s="115"/>
      <c r="K81" s="115"/>
      <c r="L81" s="115"/>
      <c r="M81" s="115"/>
      <c r="N81" s="115"/>
      <c r="O81" s="115"/>
      <c r="P81" s="107" t="s">
        <v>530</v>
      </c>
    </row>
    <row r="82" ht="17" customHeight="1" spans="1:17">
      <c r="A82" s="108">
        <v>205025</v>
      </c>
      <c r="B82" s="109" t="s">
        <v>632</v>
      </c>
      <c r="C82" s="115">
        <f t="shared" si="6"/>
        <v>87.898695</v>
      </c>
      <c r="D82" s="115"/>
      <c r="E82" s="115"/>
      <c r="F82" s="115"/>
      <c r="G82" s="115"/>
      <c r="H82" s="115">
        <v>87.898695</v>
      </c>
      <c r="I82" s="115"/>
      <c r="J82" s="115"/>
      <c r="K82" s="115"/>
      <c r="L82" s="115"/>
      <c r="M82" s="115"/>
      <c r="N82" s="115"/>
      <c r="O82" s="115"/>
      <c r="P82" s="107" t="s">
        <v>530</v>
      </c>
    </row>
    <row r="83" ht="17" customHeight="1" spans="1:17">
      <c r="A83" s="108">
        <v>206001</v>
      </c>
      <c r="B83" s="109" t="s">
        <v>633</v>
      </c>
      <c r="C83" s="115">
        <f t="shared" si="6"/>
        <v>3370.978983</v>
      </c>
      <c r="D83" s="115">
        <v>402.401321</v>
      </c>
      <c r="E83" s="115">
        <v>231.959262</v>
      </c>
      <c r="F83" s="115">
        <v>2.4</v>
      </c>
      <c r="G83" s="115"/>
      <c r="H83" s="115">
        <v>27.8784</v>
      </c>
      <c r="I83" s="115"/>
      <c r="J83" s="115"/>
      <c r="K83" s="115">
        <v>2706.34</v>
      </c>
      <c r="L83" s="115"/>
      <c r="M83" s="115"/>
      <c r="N83" s="115"/>
      <c r="O83" s="115"/>
      <c r="P83" s="107" t="s">
        <v>530</v>
      </c>
    </row>
    <row r="84" ht="17" customHeight="1" spans="1:17">
      <c r="A84" s="108">
        <v>207001</v>
      </c>
      <c r="B84" s="109" t="s">
        <v>634</v>
      </c>
      <c r="C84" s="115">
        <f t="shared" si="6"/>
        <v>144.784737</v>
      </c>
      <c r="D84" s="115"/>
      <c r="E84" s="115"/>
      <c r="F84" s="115"/>
      <c r="G84" s="115"/>
      <c r="H84" s="115">
        <v>134.284737</v>
      </c>
      <c r="I84" s="115"/>
      <c r="J84" s="115"/>
      <c r="K84" s="115">
        <v>10.5</v>
      </c>
      <c r="L84" s="115"/>
      <c r="M84" s="115"/>
      <c r="N84" s="115"/>
      <c r="O84" s="115"/>
      <c r="P84" s="107" t="s">
        <v>530</v>
      </c>
    </row>
    <row r="85" ht="17" customHeight="1" spans="1:17">
      <c r="A85" s="124"/>
      <c r="B85" s="123" t="s">
        <v>635</v>
      </c>
      <c r="C85" s="125">
        <f t="shared" ref="C85:O85" si="7">SUM(C86:C103)</f>
        <v>39822.36848</v>
      </c>
      <c r="D85" s="125">
        <f t="shared" si="7"/>
        <v>6583.803587</v>
      </c>
      <c r="E85" s="125">
        <f t="shared" si="7"/>
        <v>12794.301451</v>
      </c>
      <c r="F85" s="125">
        <f t="shared" si="7"/>
        <v>162.54</v>
      </c>
      <c r="G85" s="125">
        <f t="shared" si="7"/>
        <v>0</v>
      </c>
      <c r="H85" s="125">
        <f t="shared" si="7"/>
        <v>12129.731578</v>
      </c>
      <c r="I85" s="125">
        <f t="shared" si="7"/>
        <v>685.0536</v>
      </c>
      <c r="J85" s="125">
        <f t="shared" si="7"/>
        <v>0</v>
      </c>
      <c r="K85" s="125">
        <f t="shared" si="7"/>
        <v>7138.938264</v>
      </c>
      <c r="L85" s="125">
        <f t="shared" si="7"/>
        <v>0</v>
      </c>
      <c r="M85" s="125">
        <f t="shared" si="7"/>
        <v>0</v>
      </c>
      <c r="N85" s="125">
        <f t="shared" si="7"/>
        <v>0</v>
      </c>
      <c r="O85" s="125">
        <f t="shared" si="7"/>
        <v>328</v>
      </c>
      <c r="P85" s="107" t="s">
        <v>530</v>
      </c>
    </row>
    <row r="86" ht="17" customHeight="1" spans="1:17">
      <c r="A86" s="108" t="s">
        <v>636</v>
      </c>
      <c r="B86" s="109" t="s">
        <v>637</v>
      </c>
      <c r="C86" s="115">
        <f t="shared" ref="C86:C103" si="8">SUM(D86:O86)</f>
        <v>221.06288</v>
      </c>
      <c r="D86" s="115">
        <v>88.73288</v>
      </c>
      <c r="E86" s="115">
        <v>4.25</v>
      </c>
      <c r="F86" s="115"/>
      <c r="G86" s="115"/>
      <c r="H86" s="115"/>
      <c r="I86" s="115"/>
      <c r="J86" s="115"/>
      <c r="K86" s="115">
        <v>58.08</v>
      </c>
      <c r="L86" s="115"/>
      <c r="M86" s="115"/>
      <c r="N86" s="115"/>
      <c r="O86" s="115">
        <v>70</v>
      </c>
      <c r="P86" s="107" t="s">
        <v>530</v>
      </c>
    </row>
    <row r="87" ht="17" customHeight="1" spans="1:17">
      <c r="A87" s="108">
        <v>301001</v>
      </c>
      <c r="B87" s="109" t="s">
        <v>638</v>
      </c>
      <c r="C87" s="115">
        <f t="shared" si="8"/>
        <v>2317.651204</v>
      </c>
      <c r="D87" s="115">
        <v>1129.238227</v>
      </c>
      <c r="E87" s="115">
        <v>809.647205</v>
      </c>
      <c r="F87" s="115">
        <v>2.5</v>
      </c>
      <c r="G87" s="115"/>
      <c r="H87" s="115">
        <v>107.893968</v>
      </c>
      <c r="I87" s="115"/>
      <c r="J87" s="115"/>
      <c r="K87" s="115">
        <v>268.371804</v>
      </c>
      <c r="L87" s="115"/>
      <c r="M87" s="115"/>
      <c r="N87" s="115"/>
      <c r="O87" s="115"/>
      <c r="P87" s="107" t="s">
        <v>530</v>
      </c>
    </row>
    <row r="88" ht="17" customHeight="1" spans="1:17">
      <c r="A88" s="108">
        <v>302001</v>
      </c>
      <c r="B88" s="109" t="s">
        <v>639</v>
      </c>
      <c r="C88" s="115">
        <f t="shared" si="8"/>
        <v>9631.061427</v>
      </c>
      <c r="D88" s="115">
        <v>2723.546165</v>
      </c>
      <c r="E88" s="115">
        <v>690.674862</v>
      </c>
      <c r="F88" s="115"/>
      <c r="G88" s="115"/>
      <c r="H88" s="115">
        <v>333.7212</v>
      </c>
      <c r="I88" s="115"/>
      <c r="J88" s="115"/>
      <c r="K88" s="115">
        <v>5883.1192</v>
      </c>
      <c r="L88" s="115"/>
      <c r="M88" s="115"/>
      <c r="N88" s="115"/>
      <c r="O88" s="115"/>
      <c r="P88" s="107" t="s">
        <v>530</v>
      </c>
    </row>
    <row r="89" ht="17" customHeight="1" spans="1:17">
      <c r="A89" s="108">
        <v>302007</v>
      </c>
      <c r="B89" s="109" t="s">
        <v>640</v>
      </c>
      <c r="C89" s="115">
        <f t="shared" si="8"/>
        <v>524.132269</v>
      </c>
      <c r="D89" s="115"/>
      <c r="E89" s="115"/>
      <c r="F89" s="115"/>
      <c r="G89" s="115"/>
      <c r="H89" s="115">
        <v>518.479069</v>
      </c>
      <c r="I89" s="115">
        <v>1.7136</v>
      </c>
      <c r="J89" s="115"/>
      <c r="K89" s="115">
        <v>3.9396</v>
      </c>
      <c r="L89" s="115"/>
      <c r="M89" s="115"/>
      <c r="N89" s="115"/>
      <c r="O89" s="115"/>
      <c r="P89" s="107" t="s">
        <v>530</v>
      </c>
    </row>
    <row r="90" ht="17" customHeight="1" spans="1:17">
      <c r="A90" s="108">
        <v>302008</v>
      </c>
      <c r="B90" s="109" t="s">
        <v>641</v>
      </c>
      <c r="C90" s="115">
        <f t="shared" si="8"/>
        <v>221.2497</v>
      </c>
      <c r="D90" s="115"/>
      <c r="E90" s="115"/>
      <c r="F90" s="115"/>
      <c r="G90" s="115"/>
      <c r="H90" s="115">
        <v>158.687824</v>
      </c>
      <c r="I90" s="115">
        <v>35.3</v>
      </c>
      <c r="J90" s="115"/>
      <c r="K90" s="115">
        <v>27.261876</v>
      </c>
      <c r="L90" s="115"/>
      <c r="M90" s="115"/>
      <c r="N90" s="115"/>
      <c r="O90" s="115"/>
      <c r="P90" s="107" t="s">
        <v>530</v>
      </c>
    </row>
    <row r="91" ht="17" customHeight="1" spans="1:17">
      <c r="A91" s="108">
        <v>303001</v>
      </c>
      <c r="B91" s="109" t="s">
        <v>642</v>
      </c>
      <c r="C91" s="115">
        <f t="shared" si="8"/>
        <v>10157.096083</v>
      </c>
      <c r="D91" s="115">
        <v>1228.621353</v>
      </c>
      <c r="E91" s="115">
        <v>8804.039554</v>
      </c>
      <c r="F91" s="115"/>
      <c r="G91" s="115"/>
      <c r="H91" s="115">
        <v>30.458376</v>
      </c>
      <c r="I91" s="115"/>
      <c r="J91" s="115"/>
      <c r="K91" s="115">
        <v>93.9768</v>
      </c>
      <c r="L91" s="115"/>
      <c r="M91" s="115"/>
      <c r="N91" s="115"/>
      <c r="O91" s="115"/>
      <c r="P91" s="107" t="s">
        <v>530</v>
      </c>
    </row>
    <row r="92" ht="17" customHeight="1" spans="1:17">
      <c r="A92" s="108">
        <v>303002</v>
      </c>
      <c r="B92" s="109" t="s">
        <v>643</v>
      </c>
      <c r="C92" s="115">
        <f t="shared" si="8"/>
        <v>1361.782983</v>
      </c>
      <c r="D92" s="115"/>
      <c r="E92" s="115"/>
      <c r="F92" s="115"/>
      <c r="G92" s="115"/>
      <c r="H92" s="115">
        <v>1358.740983</v>
      </c>
      <c r="I92" s="115"/>
      <c r="J92" s="115"/>
      <c r="K92" s="115">
        <v>3.042</v>
      </c>
      <c r="L92" s="115"/>
      <c r="M92" s="115"/>
      <c r="N92" s="115"/>
      <c r="O92" s="115"/>
      <c r="P92" s="107" t="s">
        <v>530</v>
      </c>
    </row>
    <row r="93" ht="17" customHeight="1" spans="1:17">
      <c r="A93" s="108">
        <v>303003</v>
      </c>
      <c r="B93" s="109" t="s">
        <v>644</v>
      </c>
      <c r="C93" s="115">
        <f t="shared" si="8"/>
        <v>759.482273</v>
      </c>
      <c r="D93" s="115"/>
      <c r="E93" s="115"/>
      <c r="F93" s="115"/>
      <c r="G93" s="115"/>
      <c r="H93" s="115">
        <v>758.182273</v>
      </c>
      <c r="I93" s="115">
        <v>1.3</v>
      </c>
      <c r="J93" s="115"/>
      <c r="K93" s="115"/>
      <c r="L93" s="115"/>
      <c r="M93" s="115"/>
      <c r="N93" s="115"/>
      <c r="O93" s="115"/>
      <c r="P93" s="107" t="s">
        <v>530</v>
      </c>
    </row>
    <row r="94" ht="17" customHeight="1" spans="1:17">
      <c r="A94" s="108">
        <v>303004</v>
      </c>
      <c r="B94" s="109" t="s">
        <v>645</v>
      </c>
      <c r="C94" s="115">
        <f t="shared" si="8"/>
        <v>145.648102</v>
      </c>
      <c r="D94" s="115"/>
      <c r="E94" s="115"/>
      <c r="F94" s="115"/>
      <c r="G94" s="115"/>
      <c r="H94" s="115">
        <v>145.348102</v>
      </c>
      <c r="I94" s="115">
        <v>0.3</v>
      </c>
      <c r="J94" s="115"/>
      <c r="K94" s="115"/>
      <c r="L94" s="115"/>
      <c r="M94" s="115"/>
      <c r="N94" s="115"/>
      <c r="O94" s="115"/>
      <c r="P94" s="107" t="s">
        <v>530</v>
      </c>
      <c r="Q94" s="83">
        <v>1</v>
      </c>
    </row>
    <row r="95" ht="17" customHeight="1" spans="1:17">
      <c r="A95" s="108">
        <v>303005</v>
      </c>
      <c r="B95" s="46" t="s">
        <v>646</v>
      </c>
      <c r="C95" s="115">
        <f t="shared" si="8"/>
        <v>1002.251007</v>
      </c>
      <c r="D95" s="115"/>
      <c r="E95" s="115"/>
      <c r="F95" s="115"/>
      <c r="G95" s="115"/>
      <c r="H95" s="115">
        <v>946.603407</v>
      </c>
      <c r="I95" s="115"/>
      <c r="J95" s="115"/>
      <c r="K95" s="115">
        <v>55.6476</v>
      </c>
      <c r="L95" s="115"/>
      <c r="M95" s="115"/>
      <c r="N95" s="115"/>
      <c r="O95" s="115"/>
      <c r="P95" s="107" t="s">
        <v>530</v>
      </c>
    </row>
    <row r="96" ht="17" customHeight="1" spans="1:17">
      <c r="A96" s="108">
        <v>303006</v>
      </c>
      <c r="B96" s="109" t="s">
        <v>647</v>
      </c>
      <c r="C96" s="115">
        <f t="shared" si="8"/>
        <v>1634.812939</v>
      </c>
      <c r="D96" s="115"/>
      <c r="E96" s="115"/>
      <c r="F96" s="115"/>
      <c r="G96" s="115"/>
      <c r="H96" s="115">
        <v>1473.964539</v>
      </c>
      <c r="I96" s="115">
        <v>1</v>
      </c>
      <c r="J96" s="115"/>
      <c r="K96" s="115">
        <v>159.8484</v>
      </c>
      <c r="L96" s="115"/>
      <c r="M96" s="115"/>
      <c r="N96" s="115"/>
      <c r="O96" s="115"/>
      <c r="P96" s="107" t="s">
        <v>530</v>
      </c>
    </row>
    <row r="97" ht="17" customHeight="1" spans="1:17">
      <c r="A97" s="108">
        <v>304001</v>
      </c>
      <c r="B97" s="109" t="s">
        <v>648</v>
      </c>
      <c r="C97" s="115">
        <f t="shared" si="8"/>
        <v>720.744957</v>
      </c>
      <c r="D97" s="115">
        <v>408.159837</v>
      </c>
      <c r="E97" s="115">
        <v>52.03132</v>
      </c>
      <c r="F97" s="115">
        <v>159.14</v>
      </c>
      <c r="G97" s="115"/>
      <c r="H97" s="115">
        <v>4.495596</v>
      </c>
      <c r="I97" s="115"/>
      <c r="J97" s="115"/>
      <c r="K97" s="115">
        <v>96.918204</v>
      </c>
      <c r="L97" s="115"/>
      <c r="M97" s="115"/>
      <c r="N97" s="115"/>
      <c r="O97" s="115"/>
      <c r="P97" s="107" t="s">
        <v>530</v>
      </c>
      <c r="Q97" s="83">
        <v>1</v>
      </c>
    </row>
    <row r="98" ht="17" customHeight="1" spans="1:17">
      <c r="A98" s="108">
        <v>304002</v>
      </c>
      <c r="B98" s="109" t="s">
        <v>649</v>
      </c>
      <c r="C98" s="115">
        <f t="shared" si="8"/>
        <v>3597.345809</v>
      </c>
      <c r="D98" s="115"/>
      <c r="E98" s="115"/>
      <c r="F98" s="115"/>
      <c r="G98" s="115"/>
      <c r="H98" s="115">
        <v>3279.615449</v>
      </c>
      <c r="I98" s="115">
        <v>1.9</v>
      </c>
      <c r="J98" s="115"/>
      <c r="K98" s="115">
        <v>315.83036</v>
      </c>
      <c r="L98" s="115"/>
      <c r="M98" s="115"/>
      <c r="N98" s="115"/>
      <c r="O98" s="115"/>
      <c r="P98" s="107" t="s">
        <v>530</v>
      </c>
    </row>
    <row r="99" ht="17" customHeight="1" spans="1:17">
      <c r="A99" s="108">
        <v>304003</v>
      </c>
      <c r="B99" s="109" t="s">
        <v>650</v>
      </c>
      <c r="C99" s="115">
        <f t="shared" si="8"/>
        <v>755.339649</v>
      </c>
      <c r="D99" s="115"/>
      <c r="E99" s="115"/>
      <c r="F99" s="115"/>
      <c r="G99" s="115"/>
      <c r="H99" s="115">
        <v>440.387513</v>
      </c>
      <c r="I99" s="115">
        <v>1</v>
      </c>
      <c r="J99" s="115"/>
      <c r="K99" s="115">
        <v>55.952136</v>
      </c>
      <c r="L99" s="115"/>
      <c r="M99" s="115"/>
      <c r="N99" s="115"/>
      <c r="O99" s="115">
        <v>258</v>
      </c>
      <c r="P99" s="107" t="s">
        <v>530</v>
      </c>
    </row>
    <row r="100" ht="17" customHeight="1" spans="1:17">
      <c r="A100" s="108">
        <v>304006</v>
      </c>
      <c r="B100" s="109" t="s">
        <v>651</v>
      </c>
      <c r="C100" s="115">
        <f t="shared" si="8"/>
        <v>2056.584274</v>
      </c>
      <c r="D100" s="115"/>
      <c r="E100" s="115"/>
      <c r="F100" s="115"/>
      <c r="G100" s="115"/>
      <c r="H100" s="115">
        <v>1376.13027</v>
      </c>
      <c r="I100" s="115">
        <v>642.04</v>
      </c>
      <c r="J100" s="115"/>
      <c r="K100" s="115">
        <v>38.414004</v>
      </c>
      <c r="L100" s="115"/>
      <c r="M100" s="115"/>
      <c r="N100" s="115"/>
      <c r="O100" s="115"/>
      <c r="P100" s="107" t="s">
        <v>530</v>
      </c>
    </row>
    <row r="101" ht="17" customHeight="1" spans="1:17">
      <c r="A101" s="108">
        <v>304008</v>
      </c>
      <c r="B101" s="109" t="s">
        <v>652</v>
      </c>
      <c r="C101" s="115">
        <f t="shared" si="8"/>
        <v>466.656599</v>
      </c>
      <c r="D101" s="115"/>
      <c r="E101" s="115"/>
      <c r="F101" s="115"/>
      <c r="G101" s="115"/>
      <c r="H101" s="115">
        <v>400.903799</v>
      </c>
      <c r="I101" s="115"/>
      <c r="J101" s="115"/>
      <c r="K101" s="115">
        <v>65.7528</v>
      </c>
      <c r="L101" s="115"/>
      <c r="M101" s="115"/>
      <c r="N101" s="115"/>
      <c r="O101" s="115"/>
      <c r="P101" s="107" t="s">
        <v>530</v>
      </c>
    </row>
    <row r="102" ht="17" customHeight="1" spans="1:17">
      <c r="A102" s="108">
        <v>305001</v>
      </c>
      <c r="B102" s="109" t="s">
        <v>653</v>
      </c>
      <c r="C102" s="115">
        <f t="shared" si="8"/>
        <v>3569.850835</v>
      </c>
      <c r="D102" s="115">
        <v>1005.505125</v>
      </c>
      <c r="E102" s="115">
        <v>2433.65851</v>
      </c>
      <c r="F102" s="115">
        <v>0.9</v>
      </c>
      <c r="G102" s="115"/>
      <c r="H102" s="115">
        <v>120.2412</v>
      </c>
      <c r="I102" s="115"/>
      <c r="J102" s="115"/>
      <c r="K102" s="115">
        <v>9.546</v>
      </c>
      <c r="L102" s="115"/>
      <c r="M102" s="115"/>
      <c r="N102" s="115"/>
      <c r="O102" s="115"/>
      <c r="P102" s="107" t="s">
        <v>530</v>
      </c>
      <c r="Q102" s="83">
        <v>1</v>
      </c>
    </row>
    <row r="103" ht="17" customHeight="1" spans="1:17">
      <c r="A103" s="108">
        <v>306001</v>
      </c>
      <c r="B103" s="109" t="s">
        <v>654</v>
      </c>
      <c r="C103" s="115">
        <f t="shared" si="8"/>
        <v>679.61549</v>
      </c>
      <c r="D103" s="115"/>
      <c r="E103" s="115"/>
      <c r="F103" s="115"/>
      <c r="G103" s="115"/>
      <c r="H103" s="115">
        <v>675.87801</v>
      </c>
      <c r="I103" s="115">
        <v>0.5</v>
      </c>
      <c r="J103" s="115"/>
      <c r="K103" s="115">
        <v>3.23748</v>
      </c>
      <c r="L103" s="115"/>
      <c r="M103" s="115"/>
      <c r="N103" s="115"/>
      <c r="O103" s="115"/>
      <c r="P103" s="107" t="s">
        <v>530</v>
      </c>
    </row>
    <row r="104" ht="17" customHeight="1" spans="1:17">
      <c r="A104" s="124"/>
      <c r="B104" s="123" t="s">
        <v>4206</v>
      </c>
      <c r="C104" s="125">
        <f t="shared" ref="C104:O104" si="9">SUM(C105:C109)</f>
        <v>16998.479717</v>
      </c>
      <c r="D104" s="125">
        <f t="shared" si="9"/>
        <v>9822.408372</v>
      </c>
      <c r="E104" s="125">
        <f t="shared" si="9"/>
        <v>2779.063103</v>
      </c>
      <c r="F104" s="125">
        <f t="shared" si="9"/>
        <v>25.71</v>
      </c>
      <c r="G104" s="125">
        <f t="shared" si="9"/>
        <v>0</v>
      </c>
      <c r="H104" s="125">
        <f t="shared" si="9"/>
        <v>3654.983842</v>
      </c>
      <c r="I104" s="125">
        <f t="shared" si="9"/>
        <v>0.6</v>
      </c>
      <c r="J104" s="125">
        <f t="shared" si="9"/>
        <v>0</v>
      </c>
      <c r="K104" s="125">
        <f t="shared" si="9"/>
        <v>617.7144</v>
      </c>
      <c r="L104" s="125">
        <f t="shared" si="9"/>
        <v>0</v>
      </c>
      <c r="M104" s="125">
        <f t="shared" si="9"/>
        <v>0</v>
      </c>
      <c r="N104" s="125">
        <f t="shared" si="9"/>
        <v>0</v>
      </c>
      <c r="O104" s="125">
        <f t="shared" si="9"/>
        <v>98</v>
      </c>
      <c r="P104" s="107" t="s">
        <v>530</v>
      </c>
    </row>
    <row r="105" ht="16.5" spans="1:17">
      <c r="A105" s="105">
        <v>307001</v>
      </c>
      <c r="B105" s="41" t="s">
        <v>656</v>
      </c>
      <c r="C105" s="115">
        <f t="shared" ref="C105:C109" si="10">SUM(D105:O105)</f>
        <v>2477.931921</v>
      </c>
      <c r="D105" s="115">
        <v>1749.014008</v>
      </c>
      <c r="E105" s="115">
        <v>473.048185</v>
      </c>
      <c r="F105" s="115">
        <v>5</v>
      </c>
      <c r="G105" s="115"/>
      <c r="H105" s="115">
        <v>109.259328</v>
      </c>
      <c r="I105" s="115"/>
      <c r="J105" s="115"/>
      <c r="K105" s="115">
        <v>43.6104</v>
      </c>
      <c r="L105" s="115"/>
      <c r="M105" s="115"/>
      <c r="N105" s="115"/>
      <c r="O105" s="115">
        <v>98</v>
      </c>
      <c r="P105" s="107" t="s">
        <v>530</v>
      </c>
    </row>
    <row r="106" ht="17" customHeight="1" spans="1:17">
      <c r="A106" s="105" t="s">
        <v>1700</v>
      </c>
      <c r="B106" s="41" t="s">
        <v>657</v>
      </c>
      <c r="C106" s="115">
        <f t="shared" si="10"/>
        <v>12006.64039</v>
      </c>
      <c r="D106" s="115">
        <v>8073.394364</v>
      </c>
      <c r="E106" s="115">
        <v>2306.014918</v>
      </c>
      <c r="F106" s="115">
        <v>20.71</v>
      </c>
      <c r="G106" s="115"/>
      <c r="H106" s="115">
        <v>1032.417108</v>
      </c>
      <c r="I106" s="115"/>
      <c r="J106" s="115"/>
      <c r="K106" s="115">
        <v>574.104</v>
      </c>
      <c r="L106" s="115"/>
      <c r="M106" s="115"/>
      <c r="N106" s="115"/>
      <c r="O106" s="115"/>
      <c r="P106" s="107" t="s">
        <v>530</v>
      </c>
    </row>
    <row r="107" ht="17" customHeight="1" spans="1:17">
      <c r="A107" s="108" t="s">
        <v>3302</v>
      </c>
      <c r="B107" s="109" t="s">
        <v>658</v>
      </c>
      <c r="C107" s="115">
        <f t="shared" si="10"/>
        <v>240</v>
      </c>
      <c r="D107" s="115"/>
      <c r="E107" s="115"/>
      <c r="F107" s="115"/>
      <c r="G107" s="115"/>
      <c r="H107" s="115">
        <v>240</v>
      </c>
      <c r="I107" s="115"/>
      <c r="J107" s="115"/>
      <c r="K107" s="115"/>
      <c r="L107" s="115"/>
      <c r="M107" s="115"/>
      <c r="N107" s="115"/>
      <c r="O107" s="115"/>
      <c r="P107" s="107" t="s">
        <v>530</v>
      </c>
    </row>
    <row r="108" ht="17" customHeight="1" spans="1:17">
      <c r="A108" s="105" t="s">
        <v>1713</v>
      </c>
      <c r="B108" s="41" t="s">
        <v>659</v>
      </c>
      <c r="C108" s="115">
        <f t="shared" si="10"/>
        <v>253.943588</v>
      </c>
      <c r="D108" s="115"/>
      <c r="E108" s="115"/>
      <c r="F108" s="115"/>
      <c r="G108" s="115"/>
      <c r="H108" s="115">
        <v>253.343588</v>
      </c>
      <c r="I108" s="115">
        <v>0.6</v>
      </c>
      <c r="J108" s="115"/>
      <c r="K108" s="115"/>
      <c r="L108" s="115"/>
      <c r="M108" s="115"/>
      <c r="N108" s="115"/>
      <c r="O108" s="115"/>
      <c r="P108" s="107" t="s">
        <v>530</v>
      </c>
    </row>
    <row r="109" ht="17" customHeight="1" spans="1:17">
      <c r="A109" s="105">
        <v>802001</v>
      </c>
      <c r="B109" s="41" t="s">
        <v>660</v>
      </c>
      <c r="C109" s="115">
        <f t="shared" si="10"/>
        <v>2019.963818</v>
      </c>
      <c r="D109" s="115"/>
      <c r="E109" s="115"/>
      <c r="F109" s="115"/>
      <c r="G109" s="115"/>
      <c r="H109" s="115">
        <v>2019.963818</v>
      </c>
      <c r="I109" s="115"/>
      <c r="J109" s="115"/>
      <c r="K109" s="115"/>
      <c r="L109" s="115"/>
      <c r="M109" s="115"/>
      <c r="N109" s="115"/>
      <c r="O109" s="115"/>
      <c r="P109" s="107" t="s">
        <v>530</v>
      </c>
    </row>
    <row r="110" ht="17" customHeight="1" spans="1:17">
      <c r="A110" s="124"/>
      <c r="B110" s="123" t="s">
        <v>661</v>
      </c>
      <c r="C110" s="125">
        <f t="shared" ref="C110:O110" si="11">SUM(C111:C118)</f>
        <v>7682.977303</v>
      </c>
      <c r="D110" s="125">
        <f t="shared" si="11"/>
        <v>947.469167</v>
      </c>
      <c r="E110" s="125">
        <f t="shared" si="11"/>
        <v>353.878197</v>
      </c>
      <c r="F110" s="125">
        <f t="shared" si="11"/>
        <v>0.3</v>
      </c>
      <c r="G110" s="125">
        <f t="shared" si="11"/>
        <v>0</v>
      </c>
      <c r="H110" s="125">
        <f t="shared" si="11"/>
        <v>3081.147939</v>
      </c>
      <c r="I110" s="125">
        <f t="shared" si="11"/>
        <v>35.1</v>
      </c>
      <c r="J110" s="125">
        <f t="shared" si="11"/>
        <v>2213.5</v>
      </c>
      <c r="K110" s="125">
        <f t="shared" si="11"/>
        <v>541.582</v>
      </c>
      <c r="L110" s="125">
        <f t="shared" si="11"/>
        <v>0</v>
      </c>
      <c r="M110" s="125">
        <f t="shared" si="11"/>
        <v>0</v>
      </c>
      <c r="N110" s="125">
        <f t="shared" si="11"/>
        <v>0</v>
      </c>
      <c r="O110" s="125">
        <f t="shared" si="11"/>
        <v>510</v>
      </c>
      <c r="P110" s="107" t="s">
        <v>530</v>
      </c>
    </row>
    <row r="111" ht="17" customHeight="1" spans="1:17">
      <c r="A111" s="108">
        <v>501001</v>
      </c>
      <c r="B111" s="109" t="s">
        <v>662</v>
      </c>
      <c r="C111" s="115">
        <f t="shared" ref="C111:C118" si="12">SUM(D111:O111)</f>
        <v>776.275271</v>
      </c>
      <c r="D111" s="126">
        <v>511.58312</v>
      </c>
      <c r="E111" s="126">
        <v>67.774411</v>
      </c>
      <c r="F111" s="126">
        <v>0.3</v>
      </c>
      <c r="G111" s="126"/>
      <c r="H111" s="126">
        <v>31.55724</v>
      </c>
      <c r="I111" s="126"/>
      <c r="J111" s="126">
        <v>13.5</v>
      </c>
      <c r="K111" s="126">
        <v>151.5605</v>
      </c>
      <c r="L111" s="126"/>
      <c r="M111" s="126"/>
      <c r="N111" s="126"/>
      <c r="O111" s="126"/>
      <c r="P111" s="107" t="s">
        <v>530</v>
      </c>
    </row>
    <row r="112" ht="17" customHeight="1" spans="1:17">
      <c r="A112" s="108">
        <v>501003</v>
      </c>
      <c r="B112" s="109" t="s">
        <v>663</v>
      </c>
      <c r="C112" s="115">
        <f t="shared" si="12"/>
        <v>580</v>
      </c>
      <c r="D112" s="126"/>
      <c r="E112" s="126"/>
      <c r="F112" s="126"/>
      <c r="G112" s="126"/>
      <c r="H112" s="126">
        <v>580</v>
      </c>
      <c r="I112" s="126"/>
      <c r="J112" s="126"/>
      <c r="K112" s="126"/>
      <c r="L112" s="126"/>
      <c r="M112" s="126"/>
      <c r="N112" s="126"/>
      <c r="O112" s="126"/>
      <c r="P112" s="107" t="s">
        <v>530</v>
      </c>
    </row>
    <row r="113" ht="17" customHeight="1" spans="1:16">
      <c r="A113" s="108">
        <v>502001</v>
      </c>
      <c r="B113" s="109" t="s">
        <v>664</v>
      </c>
      <c r="C113" s="115">
        <f t="shared" si="12"/>
        <v>497.689794</v>
      </c>
      <c r="D113" s="126"/>
      <c r="E113" s="126"/>
      <c r="F113" s="126"/>
      <c r="G113" s="126"/>
      <c r="H113" s="126">
        <v>382.977494</v>
      </c>
      <c r="I113" s="126">
        <v>0.5</v>
      </c>
      <c r="J113" s="126"/>
      <c r="K113" s="126">
        <v>114.2123</v>
      </c>
      <c r="L113" s="126"/>
      <c r="M113" s="126"/>
      <c r="N113" s="126"/>
      <c r="O113" s="126"/>
      <c r="P113" s="107" t="s">
        <v>530</v>
      </c>
    </row>
    <row r="114" ht="17" customHeight="1" spans="1:16">
      <c r="A114" s="108">
        <v>503001</v>
      </c>
      <c r="B114" s="109" t="s">
        <v>665</v>
      </c>
      <c r="C114" s="115">
        <f t="shared" si="12"/>
        <v>1188.097769</v>
      </c>
      <c r="D114" s="126"/>
      <c r="E114" s="126"/>
      <c r="F114" s="126"/>
      <c r="G114" s="126"/>
      <c r="H114" s="126">
        <v>677.497769</v>
      </c>
      <c r="I114" s="126">
        <v>0.6</v>
      </c>
      <c r="J114" s="126"/>
      <c r="K114" s="126"/>
      <c r="L114" s="126"/>
      <c r="M114" s="126"/>
      <c r="N114" s="126"/>
      <c r="O114" s="126">
        <v>510</v>
      </c>
      <c r="P114" s="107" t="s">
        <v>530</v>
      </c>
    </row>
    <row r="115" ht="17" customHeight="1" spans="1:16">
      <c r="A115" s="108">
        <v>504001</v>
      </c>
      <c r="B115" s="109" t="s">
        <v>666</v>
      </c>
      <c r="C115" s="115">
        <f t="shared" si="12"/>
        <v>1086.891381</v>
      </c>
      <c r="D115" s="126"/>
      <c r="E115" s="126"/>
      <c r="F115" s="126"/>
      <c r="G115" s="126"/>
      <c r="H115" s="126">
        <v>1030.216181</v>
      </c>
      <c r="I115" s="126">
        <v>34</v>
      </c>
      <c r="J115" s="126"/>
      <c r="K115" s="126">
        <v>22.6752</v>
      </c>
      <c r="L115" s="126"/>
      <c r="M115" s="126"/>
      <c r="N115" s="126"/>
      <c r="O115" s="126"/>
      <c r="P115" s="107" t="s">
        <v>530</v>
      </c>
    </row>
    <row r="116" ht="17" customHeight="1" spans="1:16">
      <c r="A116" s="108">
        <v>505001</v>
      </c>
      <c r="B116" s="109" t="s">
        <v>667</v>
      </c>
      <c r="C116" s="115">
        <f t="shared" si="12"/>
        <v>3010.627833</v>
      </c>
      <c r="D116" s="126">
        <v>435.886047</v>
      </c>
      <c r="E116" s="126">
        <v>286.103786</v>
      </c>
      <c r="F116" s="126"/>
      <c r="G116" s="126"/>
      <c r="H116" s="126">
        <v>23.9568</v>
      </c>
      <c r="I116" s="126"/>
      <c r="J116" s="126">
        <v>2200</v>
      </c>
      <c r="K116" s="126">
        <v>64.6812</v>
      </c>
      <c r="L116" s="126"/>
      <c r="M116" s="126"/>
      <c r="N116" s="126"/>
      <c r="O116" s="126"/>
      <c r="P116" s="107" t="s">
        <v>530</v>
      </c>
    </row>
    <row r="117" ht="17" customHeight="1" spans="1:16">
      <c r="A117" s="108">
        <v>505002</v>
      </c>
      <c r="B117" s="109" t="s">
        <v>668</v>
      </c>
      <c r="C117" s="115">
        <f t="shared" si="12"/>
        <v>495.150104</v>
      </c>
      <c r="D117" s="126"/>
      <c r="E117" s="126"/>
      <c r="F117" s="126"/>
      <c r="G117" s="126"/>
      <c r="H117" s="126">
        <v>306.697304</v>
      </c>
      <c r="I117" s="126"/>
      <c r="J117" s="126"/>
      <c r="K117" s="126">
        <v>188.4528</v>
      </c>
      <c r="L117" s="126"/>
      <c r="M117" s="126"/>
      <c r="N117" s="126"/>
      <c r="O117" s="126"/>
      <c r="P117" s="107" t="s">
        <v>530</v>
      </c>
    </row>
    <row r="118" ht="17" customHeight="1" spans="1:16">
      <c r="A118" s="108" t="s">
        <v>669</v>
      </c>
      <c r="B118" s="109" t="s">
        <v>670</v>
      </c>
      <c r="C118" s="115">
        <f t="shared" si="12"/>
        <v>48.245151</v>
      </c>
      <c r="D118" s="126"/>
      <c r="E118" s="126"/>
      <c r="F118" s="126"/>
      <c r="G118" s="126"/>
      <c r="H118" s="126">
        <v>48.245151</v>
      </c>
      <c r="I118" s="126"/>
      <c r="J118" s="126"/>
      <c r="K118" s="126"/>
      <c r="L118" s="126"/>
      <c r="M118" s="126"/>
      <c r="N118" s="126"/>
      <c r="O118" s="126"/>
      <c r="P118" s="107" t="s">
        <v>530</v>
      </c>
    </row>
    <row r="119" ht="17" customHeight="1" spans="1:16">
      <c r="A119" s="124"/>
      <c r="B119" s="123" t="s">
        <v>671</v>
      </c>
      <c r="C119" s="125">
        <f t="shared" ref="C119:O119" si="13">SUM(C120:C186)</f>
        <v>155530.457498</v>
      </c>
      <c r="D119" s="125">
        <f t="shared" si="13"/>
        <v>1900.051814</v>
      </c>
      <c r="E119" s="125">
        <f t="shared" si="13"/>
        <v>5915.014489</v>
      </c>
      <c r="F119" s="125">
        <f t="shared" si="13"/>
        <v>0</v>
      </c>
      <c r="G119" s="125">
        <f t="shared" si="13"/>
        <v>0</v>
      </c>
      <c r="H119" s="125">
        <f t="shared" si="13"/>
        <v>138896.096151</v>
      </c>
      <c r="I119" s="125">
        <f t="shared" si="13"/>
        <v>495.3565</v>
      </c>
      <c r="J119" s="125">
        <f t="shared" si="13"/>
        <v>0</v>
      </c>
      <c r="K119" s="125">
        <f t="shared" si="13"/>
        <v>8273.138544</v>
      </c>
      <c r="L119" s="125">
        <f t="shared" si="13"/>
        <v>0</v>
      </c>
      <c r="M119" s="125">
        <f t="shared" si="13"/>
        <v>0</v>
      </c>
      <c r="N119" s="125">
        <f t="shared" si="13"/>
        <v>0</v>
      </c>
      <c r="O119" s="125">
        <f t="shared" si="13"/>
        <v>50.8</v>
      </c>
      <c r="P119" s="107" t="s">
        <v>530</v>
      </c>
    </row>
    <row r="120" ht="17" customHeight="1" spans="1:16">
      <c r="A120" s="105">
        <v>601001</v>
      </c>
      <c r="B120" s="41" t="s">
        <v>672</v>
      </c>
      <c r="C120" s="115">
        <f t="shared" ref="C120:C183" si="14">SUM(D120:O120)</f>
        <v>453.872268</v>
      </c>
      <c r="D120" s="115">
        <v>333.979414</v>
      </c>
      <c r="E120" s="115">
        <v>44.950454</v>
      </c>
      <c r="F120" s="115"/>
      <c r="G120" s="115"/>
      <c r="H120" s="115">
        <v>15.8412</v>
      </c>
      <c r="I120" s="115"/>
      <c r="J120" s="115"/>
      <c r="K120" s="115">
        <v>59.1012</v>
      </c>
      <c r="L120" s="115"/>
      <c r="M120" s="115"/>
      <c r="N120" s="115"/>
      <c r="O120" s="115"/>
      <c r="P120" s="107" t="s">
        <v>530</v>
      </c>
    </row>
    <row r="121" ht="17" customHeight="1" spans="1:16">
      <c r="A121" s="105">
        <v>602001</v>
      </c>
      <c r="B121" s="41" t="s">
        <v>673</v>
      </c>
      <c r="C121" s="115">
        <f t="shared" si="14"/>
        <v>2766.604836</v>
      </c>
      <c r="D121" s="115">
        <v>360.799354</v>
      </c>
      <c r="E121" s="115">
        <v>2301.926282</v>
      </c>
      <c r="F121" s="115"/>
      <c r="G121" s="115"/>
      <c r="H121" s="115">
        <v>1.98</v>
      </c>
      <c r="I121" s="115"/>
      <c r="J121" s="115"/>
      <c r="K121" s="115">
        <v>101.8992</v>
      </c>
      <c r="L121" s="115"/>
      <c r="M121" s="115"/>
      <c r="N121" s="115"/>
      <c r="O121" s="115"/>
      <c r="P121" s="107" t="s">
        <v>530</v>
      </c>
    </row>
    <row r="122" ht="17" customHeight="1" spans="1:16">
      <c r="A122" s="105">
        <v>602002</v>
      </c>
      <c r="B122" s="41" t="s">
        <v>674</v>
      </c>
      <c r="C122" s="115">
        <f t="shared" si="14"/>
        <v>392.106579</v>
      </c>
      <c r="D122" s="115"/>
      <c r="E122" s="115"/>
      <c r="F122" s="115"/>
      <c r="G122" s="115"/>
      <c r="H122" s="115">
        <v>378.405379</v>
      </c>
      <c r="I122" s="115">
        <v>2</v>
      </c>
      <c r="J122" s="115"/>
      <c r="K122" s="115">
        <v>11.7012</v>
      </c>
      <c r="L122" s="115"/>
      <c r="M122" s="115"/>
      <c r="N122" s="115"/>
      <c r="O122" s="115"/>
      <c r="P122" s="107" t="s">
        <v>530</v>
      </c>
    </row>
    <row r="123" ht="17" customHeight="1" spans="1:16">
      <c r="A123" s="105">
        <v>602003</v>
      </c>
      <c r="B123" s="41" t="s">
        <v>675</v>
      </c>
      <c r="C123" s="115">
        <f t="shared" si="14"/>
        <v>450.261239</v>
      </c>
      <c r="D123" s="115"/>
      <c r="E123" s="115"/>
      <c r="F123" s="115"/>
      <c r="G123" s="115"/>
      <c r="H123" s="115">
        <v>414.014439</v>
      </c>
      <c r="I123" s="115">
        <v>0.2</v>
      </c>
      <c r="J123" s="115"/>
      <c r="K123" s="115">
        <v>36.0468</v>
      </c>
      <c r="L123" s="115"/>
      <c r="M123" s="115"/>
      <c r="N123" s="115"/>
      <c r="O123" s="115"/>
      <c r="P123" s="107" t="s">
        <v>530</v>
      </c>
    </row>
    <row r="124" ht="17" customHeight="1" spans="1:16">
      <c r="A124" s="105">
        <v>602005</v>
      </c>
      <c r="B124" s="41" t="s">
        <v>676</v>
      </c>
      <c r="C124" s="115">
        <f t="shared" si="14"/>
        <v>403.08622</v>
      </c>
      <c r="D124" s="115"/>
      <c r="E124" s="115"/>
      <c r="F124" s="115"/>
      <c r="G124" s="115"/>
      <c r="H124" s="115">
        <v>351.32062</v>
      </c>
      <c r="I124" s="115"/>
      <c r="J124" s="115"/>
      <c r="K124" s="115">
        <v>51.7656</v>
      </c>
      <c r="L124" s="115"/>
      <c r="M124" s="115"/>
      <c r="N124" s="115"/>
      <c r="O124" s="115"/>
      <c r="P124" s="107" t="s">
        <v>530</v>
      </c>
    </row>
    <row r="125" ht="17" customHeight="1" spans="1:16">
      <c r="A125" s="105">
        <v>602006</v>
      </c>
      <c r="B125" s="41" t="s">
        <v>677</v>
      </c>
      <c r="C125" s="115">
        <f t="shared" si="14"/>
        <v>732.128881</v>
      </c>
      <c r="D125" s="115"/>
      <c r="E125" s="115"/>
      <c r="F125" s="115"/>
      <c r="G125" s="115"/>
      <c r="H125" s="115">
        <v>729.086881</v>
      </c>
      <c r="I125" s="115"/>
      <c r="J125" s="115"/>
      <c r="K125" s="115">
        <v>3.042</v>
      </c>
      <c r="L125" s="115"/>
      <c r="M125" s="115"/>
      <c r="N125" s="115"/>
      <c r="O125" s="115"/>
      <c r="P125" s="107" t="s">
        <v>530</v>
      </c>
    </row>
    <row r="126" ht="17" customHeight="1" spans="1:16">
      <c r="A126" s="105">
        <v>602007</v>
      </c>
      <c r="B126" s="41" t="s">
        <v>678</v>
      </c>
      <c r="C126" s="115">
        <f t="shared" si="14"/>
        <v>177.705387</v>
      </c>
      <c r="D126" s="115"/>
      <c r="E126" s="115"/>
      <c r="F126" s="115"/>
      <c r="G126" s="115"/>
      <c r="H126" s="115">
        <v>161.391387</v>
      </c>
      <c r="I126" s="115"/>
      <c r="J126" s="115"/>
      <c r="K126" s="115">
        <v>16.314</v>
      </c>
      <c r="L126" s="115"/>
      <c r="M126" s="115"/>
      <c r="N126" s="115"/>
      <c r="O126" s="115"/>
      <c r="P126" s="107" t="s">
        <v>530</v>
      </c>
    </row>
    <row r="127" ht="17" customHeight="1" spans="1:16">
      <c r="A127" s="105">
        <v>603001</v>
      </c>
      <c r="B127" s="41" t="s">
        <v>679</v>
      </c>
      <c r="C127" s="115">
        <f t="shared" si="14"/>
        <v>803.25153</v>
      </c>
      <c r="D127" s="115"/>
      <c r="E127" s="115"/>
      <c r="F127" s="115"/>
      <c r="G127" s="115"/>
      <c r="H127" s="115">
        <v>787.34513</v>
      </c>
      <c r="I127" s="115">
        <v>10</v>
      </c>
      <c r="J127" s="115"/>
      <c r="K127" s="115">
        <v>5.9064</v>
      </c>
      <c r="L127" s="115"/>
      <c r="M127" s="115"/>
      <c r="N127" s="115"/>
      <c r="O127" s="115"/>
      <c r="P127" s="107" t="s">
        <v>530</v>
      </c>
    </row>
    <row r="128" ht="17" customHeight="1" spans="1:16">
      <c r="A128" s="105">
        <v>604001</v>
      </c>
      <c r="B128" s="41" t="s">
        <v>680</v>
      </c>
      <c r="C128" s="115">
        <f t="shared" si="14"/>
        <v>2944.140271</v>
      </c>
      <c r="D128" s="115"/>
      <c r="E128" s="115"/>
      <c r="F128" s="115"/>
      <c r="G128" s="115"/>
      <c r="H128" s="115">
        <v>2803.685871</v>
      </c>
      <c r="I128" s="115">
        <v>4</v>
      </c>
      <c r="J128" s="115"/>
      <c r="K128" s="115">
        <v>136.4544</v>
      </c>
      <c r="L128" s="115"/>
      <c r="M128" s="115"/>
      <c r="N128" s="115"/>
      <c r="O128" s="115"/>
      <c r="P128" s="107" t="s">
        <v>530</v>
      </c>
    </row>
    <row r="129" ht="17" customHeight="1" spans="1:17">
      <c r="A129" s="105">
        <v>605001</v>
      </c>
      <c r="B129" s="41" t="s">
        <v>681</v>
      </c>
      <c r="C129" s="115">
        <f t="shared" si="14"/>
        <v>3873.51897</v>
      </c>
      <c r="D129" s="115">
        <v>371.864161</v>
      </c>
      <c r="E129" s="115">
        <v>3087.482409</v>
      </c>
      <c r="F129" s="115"/>
      <c r="G129" s="115"/>
      <c r="H129" s="115"/>
      <c r="I129" s="115"/>
      <c r="J129" s="115"/>
      <c r="K129" s="115">
        <v>414.1724</v>
      </c>
      <c r="L129" s="115"/>
      <c r="M129" s="115"/>
      <c r="N129" s="115"/>
      <c r="O129" s="115"/>
      <c r="P129" s="107" t="s">
        <v>530</v>
      </c>
    </row>
    <row r="130" ht="17" customHeight="1" spans="1:17">
      <c r="A130" s="105">
        <v>605002</v>
      </c>
      <c r="B130" s="41" t="s">
        <v>682</v>
      </c>
      <c r="C130" s="115">
        <f t="shared" si="14"/>
        <v>1018.389471</v>
      </c>
      <c r="D130" s="115"/>
      <c r="E130" s="115"/>
      <c r="F130" s="115"/>
      <c r="G130" s="115"/>
      <c r="H130" s="115">
        <v>998.995471</v>
      </c>
      <c r="I130" s="115">
        <v>0.38</v>
      </c>
      <c r="J130" s="115"/>
      <c r="K130" s="115">
        <v>19.014</v>
      </c>
      <c r="L130" s="115"/>
      <c r="M130" s="115"/>
      <c r="N130" s="115"/>
      <c r="O130" s="115"/>
      <c r="P130" s="107" t="s">
        <v>530</v>
      </c>
    </row>
    <row r="131" ht="17" customHeight="1" spans="1:17">
      <c r="A131" s="105">
        <v>605003</v>
      </c>
      <c r="B131" s="41" t="s">
        <v>683</v>
      </c>
      <c r="C131" s="115">
        <f t="shared" si="14"/>
        <v>258.974006</v>
      </c>
      <c r="D131" s="115"/>
      <c r="E131" s="115"/>
      <c r="F131" s="115"/>
      <c r="G131" s="115"/>
      <c r="H131" s="115">
        <v>245.774006</v>
      </c>
      <c r="I131" s="115"/>
      <c r="J131" s="115"/>
      <c r="K131" s="115">
        <v>13.2</v>
      </c>
      <c r="L131" s="115"/>
      <c r="M131" s="115"/>
      <c r="N131" s="115"/>
      <c r="O131" s="115"/>
      <c r="P131" s="107" t="s">
        <v>530</v>
      </c>
    </row>
    <row r="132" ht="17" customHeight="1" spans="1:17">
      <c r="A132" s="105">
        <v>605004</v>
      </c>
      <c r="B132" s="41" t="s">
        <v>684</v>
      </c>
      <c r="C132" s="115">
        <f t="shared" si="14"/>
        <v>562.01638</v>
      </c>
      <c r="D132" s="115"/>
      <c r="E132" s="115"/>
      <c r="F132" s="115"/>
      <c r="G132" s="115"/>
      <c r="H132" s="115">
        <v>527.21638</v>
      </c>
      <c r="I132" s="115"/>
      <c r="J132" s="115"/>
      <c r="K132" s="115">
        <v>34.8</v>
      </c>
      <c r="L132" s="115"/>
      <c r="M132" s="115"/>
      <c r="N132" s="115"/>
      <c r="O132" s="115"/>
      <c r="P132" s="107" t="s">
        <v>530</v>
      </c>
      <c r="Q132" s="83">
        <v>1</v>
      </c>
    </row>
    <row r="133" ht="17" customHeight="1" spans="1:17">
      <c r="A133" s="105">
        <v>605005</v>
      </c>
      <c r="B133" s="41" t="s">
        <v>685</v>
      </c>
      <c r="C133" s="115">
        <f t="shared" si="14"/>
        <v>272.900909</v>
      </c>
      <c r="D133" s="115"/>
      <c r="E133" s="115"/>
      <c r="F133" s="115"/>
      <c r="G133" s="115"/>
      <c r="H133" s="115">
        <v>235.886909</v>
      </c>
      <c r="I133" s="115"/>
      <c r="J133" s="115"/>
      <c r="K133" s="115">
        <v>37.014</v>
      </c>
      <c r="L133" s="115"/>
      <c r="M133" s="115"/>
      <c r="N133" s="115"/>
      <c r="O133" s="115"/>
      <c r="P133" s="107" t="s">
        <v>530</v>
      </c>
    </row>
    <row r="134" ht="17" customHeight="1" spans="1:17">
      <c r="A134" s="105">
        <v>605006</v>
      </c>
      <c r="B134" s="41" t="s">
        <v>686</v>
      </c>
      <c r="C134" s="115">
        <f t="shared" si="14"/>
        <v>164.683791</v>
      </c>
      <c r="D134" s="115"/>
      <c r="E134" s="115"/>
      <c r="F134" s="115"/>
      <c r="G134" s="115"/>
      <c r="H134" s="115">
        <v>161.083791</v>
      </c>
      <c r="I134" s="115"/>
      <c r="J134" s="115"/>
      <c r="K134" s="115">
        <v>3.6</v>
      </c>
      <c r="L134" s="115"/>
      <c r="M134" s="115"/>
      <c r="N134" s="115"/>
      <c r="O134" s="115"/>
      <c r="P134" s="107" t="s">
        <v>530</v>
      </c>
    </row>
    <row r="135" ht="17" customHeight="1" spans="1:17">
      <c r="A135" s="105">
        <v>605007</v>
      </c>
      <c r="B135" s="41" t="s">
        <v>687</v>
      </c>
      <c r="C135" s="115">
        <f t="shared" si="14"/>
        <v>880.529067</v>
      </c>
      <c r="D135" s="115"/>
      <c r="E135" s="115"/>
      <c r="F135" s="115"/>
      <c r="G135" s="115"/>
      <c r="H135" s="115">
        <v>849.329067</v>
      </c>
      <c r="I135" s="115"/>
      <c r="J135" s="115"/>
      <c r="K135" s="115">
        <v>31.2</v>
      </c>
      <c r="L135" s="115"/>
      <c r="M135" s="115"/>
      <c r="N135" s="115"/>
      <c r="O135" s="115"/>
      <c r="P135" s="107" t="s">
        <v>530</v>
      </c>
    </row>
    <row r="136" ht="17" customHeight="1" spans="1:17">
      <c r="A136" s="105">
        <v>605008</v>
      </c>
      <c r="B136" s="41" t="s">
        <v>688</v>
      </c>
      <c r="C136" s="115">
        <f t="shared" si="14"/>
        <v>884.144174</v>
      </c>
      <c r="D136" s="115"/>
      <c r="E136" s="115"/>
      <c r="F136" s="115"/>
      <c r="G136" s="115"/>
      <c r="H136" s="115">
        <v>840.674174</v>
      </c>
      <c r="I136" s="115"/>
      <c r="J136" s="115"/>
      <c r="K136" s="115">
        <v>43.47</v>
      </c>
      <c r="L136" s="115"/>
      <c r="M136" s="115"/>
      <c r="N136" s="115"/>
      <c r="O136" s="115"/>
      <c r="P136" s="107" t="s">
        <v>530</v>
      </c>
    </row>
    <row r="137" ht="17" customHeight="1" spans="1:17">
      <c r="A137" s="105">
        <v>605009</v>
      </c>
      <c r="B137" s="41" t="s">
        <v>689</v>
      </c>
      <c r="C137" s="115">
        <f t="shared" si="14"/>
        <v>2144.389997</v>
      </c>
      <c r="D137" s="115"/>
      <c r="E137" s="115"/>
      <c r="F137" s="115"/>
      <c r="G137" s="115"/>
      <c r="H137" s="115">
        <v>2003.983197</v>
      </c>
      <c r="I137" s="115">
        <v>8</v>
      </c>
      <c r="J137" s="115"/>
      <c r="K137" s="115">
        <v>132.4068</v>
      </c>
      <c r="L137" s="115"/>
      <c r="M137" s="115"/>
      <c r="N137" s="115"/>
      <c r="O137" s="115"/>
      <c r="P137" s="107" t="s">
        <v>530</v>
      </c>
    </row>
    <row r="138" ht="17" customHeight="1" spans="1:17">
      <c r="A138" s="105">
        <v>605010</v>
      </c>
      <c r="B138" s="41" t="s">
        <v>690</v>
      </c>
      <c r="C138" s="115">
        <f t="shared" si="14"/>
        <v>2710.932439</v>
      </c>
      <c r="D138" s="115"/>
      <c r="E138" s="115"/>
      <c r="F138" s="115"/>
      <c r="G138" s="115"/>
      <c r="H138" s="115">
        <v>2542.709239</v>
      </c>
      <c r="I138" s="115"/>
      <c r="J138" s="115"/>
      <c r="K138" s="115">
        <v>168.2232</v>
      </c>
      <c r="L138" s="115"/>
      <c r="M138" s="115"/>
      <c r="N138" s="115"/>
      <c r="O138" s="115"/>
      <c r="P138" s="107" t="s">
        <v>530</v>
      </c>
    </row>
    <row r="139" ht="17" customHeight="1" spans="1:17">
      <c r="A139" s="105">
        <v>605011</v>
      </c>
      <c r="B139" s="41" t="s">
        <v>691</v>
      </c>
      <c r="C139" s="115">
        <f t="shared" si="14"/>
        <v>1638.731176</v>
      </c>
      <c r="D139" s="115"/>
      <c r="E139" s="115"/>
      <c r="F139" s="115"/>
      <c r="G139" s="115"/>
      <c r="H139" s="115">
        <v>1534.558776</v>
      </c>
      <c r="I139" s="115">
        <v>1</v>
      </c>
      <c r="J139" s="115"/>
      <c r="K139" s="115">
        <v>103.1724</v>
      </c>
      <c r="L139" s="115"/>
      <c r="M139" s="115"/>
      <c r="N139" s="115"/>
      <c r="O139" s="115"/>
      <c r="P139" s="107" t="s">
        <v>530</v>
      </c>
    </row>
    <row r="140" ht="17" customHeight="1" spans="1:17">
      <c r="A140" s="105">
        <v>605012</v>
      </c>
      <c r="B140" s="41" t="s">
        <v>692</v>
      </c>
      <c r="C140" s="115">
        <f t="shared" si="14"/>
        <v>955.850919</v>
      </c>
      <c r="D140" s="115"/>
      <c r="E140" s="115"/>
      <c r="F140" s="115"/>
      <c r="G140" s="115"/>
      <c r="H140" s="115">
        <v>918.436119</v>
      </c>
      <c r="I140" s="115"/>
      <c r="J140" s="115"/>
      <c r="K140" s="115">
        <v>37.4148</v>
      </c>
      <c r="L140" s="115"/>
      <c r="M140" s="115"/>
      <c r="N140" s="115"/>
      <c r="O140" s="115"/>
      <c r="P140" s="107" t="s">
        <v>530</v>
      </c>
      <c r="Q140" s="83">
        <v>1</v>
      </c>
    </row>
    <row r="141" ht="17" customHeight="1" spans="1:17">
      <c r="A141" s="105">
        <v>605013</v>
      </c>
      <c r="B141" s="41" t="s">
        <v>1981</v>
      </c>
      <c r="C141" s="115">
        <f t="shared" si="14"/>
        <v>1930.535502</v>
      </c>
      <c r="D141" s="115"/>
      <c r="E141" s="115"/>
      <c r="F141" s="115"/>
      <c r="G141" s="115"/>
      <c r="H141" s="115">
        <v>1860.797902</v>
      </c>
      <c r="I141" s="115">
        <v>5</v>
      </c>
      <c r="J141" s="115"/>
      <c r="K141" s="115">
        <v>64.7376</v>
      </c>
      <c r="L141" s="115"/>
      <c r="M141" s="115"/>
      <c r="N141" s="115"/>
      <c r="O141" s="115"/>
      <c r="P141" s="107" t="s">
        <v>530</v>
      </c>
    </row>
    <row r="142" ht="17" customHeight="1" spans="1:17">
      <c r="A142" s="105">
        <v>605014</v>
      </c>
      <c r="B142" s="41" t="s">
        <v>694</v>
      </c>
      <c r="C142" s="115">
        <f t="shared" si="14"/>
        <v>875.851442</v>
      </c>
      <c r="D142" s="115"/>
      <c r="E142" s="115"/>
      <c r="F142" s="115"/>
      <c r="G142" s="115"/>
      <c r="H142" s="115">
        <v>809.110642</v>
      </c>
      <c r="I142" s="115">
        <v>6</v>
      </c>
      <c r="J142" s="115"/>
      <c r="K142" s="115">
        <v>9.9408</v>
      </c>
      <c r="L142" s="115"/>
      <c r="M142" s="115"/>
      <c r="N142" s="115"/>
      <c r="O142" s="115">
        <v>50.8</v>
      </c>
      <c r="P142" s="107" t="s">
        <v>530</v>
      </c>
    </row>
    <row r="143" ht="17" customHeight="1" spans="1:17">
      <c r="A143" s="105">
        <v>605015</v>
      </c>
      <c r="B143" s="41" t="s">
        <v>695</v>
      </c>
      <c r="C143" s="115">
        <f t="shared" si="14"/>
        <v>3578.20389</v>
      </c>
      <c r="D143" s="115"/>
      <c r="E143" s="115"/>
      <c r="F143" s="115"/>
      <c r="G143" s="115"/>
      <c r="H143" s="115">
        <v>3546.07989</v>
      </c>
      <c r="I143" s="115"/>
      <c r="J143" s="115"/>
      <c r="K143" s="115">
        <v>32.124</v>
      </c>
      <c r="L143" s="115"/>
      <c r="M143" s="115"/>
      <c r="N143" s="115"/>
      <c r="O143" s="115"/>
      <c r="P143" s="107" t="s">
        <v>530</v>
      </c>
    </row>
    <row r="144" ht="17" customHeight="1" spans="1:17">
      <c r="A144" s="105">
        <v>605016</v>
      </c>
      <c r="B144" s="41" t="s">
        <v>696</v>
      </c>
      <c r="C144" s="115">
        <f t="shared" si="14"/>
        <v>4911.605947</v>
      </c>
      <c r="D144" s="115"/>
      <c r="E144" s="115"/>
      <c r="F144" s="115"/>
      <c r="G144" s="115"/>
      <c r="H144" s="115">
        <v>4646.373547</v>
      </c>
      <c r="I144" s="115">
        <v>15</v>
      </c>
      <c r="J144" s="115"/>
      <c r="K144" s="115">
        <v>250.2324</v>
      </c>
      <c r="L144" s="115"/>
      <c r="M144" s="115"/>
      <c r="N144" s="115"/>
      <c r="O144" s="115"/>
      <c r="P144" s="107" t="s">
        <v>530</v>
      </c>
    </row>
    <row r="145" ht="17" customHeight="1" spans="1:16">
      <c r="A145" s="105">
        <v>605017</v>
      </c>
      <c r="B145" s="41" t="s">
        <v>697</v>
      </c>
      <c r="C145" s="115">
        <f t="shared" si="14"/>
        <v>3089.104084</v>
      </c>
      <c r="D145" s="115"/>
      <c r="E145" s="115"/>
      <c r="F145" s="115"/>
      <c r="G145" s="115"/>
      <c r="H145" s="115">
        <v>2928.618084</v>
      </c>
      <c r="I145" s="115">
        <v>10</v>
      </c>
      <c r="J145" s="115"/>
      <c r="K145" s="115">
        <v>150.486</v>
      </c>
      <c r="L145" s="115"/>
      <c r="M145" s="115"/>
      <c r="N145" s="115"/>
      <c r="O145" s="115"/>
      <c r="P145" s="107" t="s">
        <v>530</v>
      </c>
    </row>
    <row r="146" ht="17" customHeight="1" spans="1:16">
      <c r="A146" s="105">
        <v>605018</v>
      </c>
      <c r="B146" s="41" t="s">
        <v>698</v>
      </c>
      <c r="C146" s="115">
        <f t="shared" si="14"/>
        <v>5663.038606</v>
      </c>
      <c r="D146" s="115"/>
      <c r="E146" s="115"/>
      <c r="F146" s="115"/>
      <c r="G146" s="115"/>
      <c r="H146" s="115">
        <v>5413.326606</v>
      </c>
      <c r="I146" s="115">
        <v>100</v>
      </c>
      <c r="J146" s="115"/>
      <c r="K146" s="115">
        <v>149.712</v>
      </c>
      <c r="L146" s="115"/>
      <c r="M146" s="115"/>
      <c r="N146" s="115"/>
      <c r="O146" s="115"/>
      <c r="P146" s="107" t="s">
        <v>530</v>
      </c>
    </row>
    <row r="147" ht="17" customHeight="1" spans="1:16">
      <c r="A147" s="105">
        <v>605019</v>
      </c>
      <c r="B147" s="41" t="s">
        <v>699</v>
      </c>
      <c r="C147" s="115">
        <f t="shared" si="14"/>
        <v>5288.719238</v>
      </c>
      <c r="D147" s="115"/>
      <c r="E147" s="115"/>
      <c r="F147" s="115"/>
      <c r="G147" s="115"/>
      <c r="H147" s="115">
        <v>5114.849238</v>
      </c>
      <c r="I147" s="115">
        <v>20</v>
      </c>
      <c r="J147" s="115"/>
      <c r="K147" s="115">
        <v>153.87</v>
      </c>
      <c r="L147" s="115"/>
      <c r="M147" s="115"/>
      <c r="N147" s="115"/>
      <c r="O147" s="115"/>
      <c r="P147" s="107" t="s">
        <v>530</v>
      </c>
    </row>
    <row r="148" ht="17" customHeight="1" spans="1:16">
      <c r="A148" s="105">
        <v>605020</v>
      </c>
      <c r="B148" s="41" t="s">
        <v>700</v>
      </c>
      <c r="C148" s="115">
        <f t="shared" si="14"/>
        <v>4323.233734</v>
      </c>
      <c r="D148" s="115"/>
      <c r="E148" s="115"/>
      <c r="F148" s="115"/>
      <c r="G148" s="115"/>
      <c r="H148" s="115">
        <v>4120.227734</v>
      </c>
      <c r="I148" s="115">
        <v>35.48</v>
      </c>
      <c r="J148" s="115"/>
      <c r="K148" s="115">
        <v>167.526</v>
      </c>
      <c r="L148" s="115"/>
      <c r="M148" s="115"/>
      <c r="N148" s="115"/>
      <c r="O148" s="115"/>
      <c r="P148" s="107" t="s">
        <v>530</v>
      </c>
    </row>
    <row r="149" ht="17" customHeight="1" spans="1:16">
      <c r="A149" s="105">
        <v>605021</v>
      </c>
      <c r="B149" s="41" t="s">
        <v>701</v>
      </c>
      <c r="C149" s="115">
        <f t="shared" si="14"/>
        <v>2700.174882</v>
      </c>
      <c r="D149" s="115"/>
      <c r="E149" s="115"/>
      <c r="F149" s="115"/>
      <c r="G149" s="115"/>
      <c r="H149" s="115">
        <v>2582.598882</v>
      </c>
      <c r="I149" s="115">
        <v>54</v>
      </c>
      <c r="J149" s="115"/>
      <c r="K149" s="115">
        <v>63.576</v>
      </c>
      <c r="L149" s="115"/>
      <c r="M149" s="115"/>
      <c r="N149" s="115"/>
      <c r="O149" s="115"/>
      <c r="P149" s="107" t="s">
        <v>530</v>
      </c>
    </row>
    <row r="150" ht="17" customHeight="1" spans="1:16">
      <c r="A150" s="105">
        <v>605022</v>
      </c>
      <c r="B150" s="41" t="s">
        <v>2061</v>
      </c>
      <c r="C150" s="115">
        <f t="shared" si="14"/>
        <v>375.291985</v>
      </c>
      <c r="D150" s="115"/>
      <c r="E150" s="115"/>
      <c r="F150" s="115"/>
      <c r="G150" s="115"/>
      <c r="H150" s="115">
        <v>342.931585</v>
      </c>
      <c r="I150" s="115"/>
      <c r="J150" s="115"/>
      <c r="K150" s="115">
        <v>32.3604</v>
      </c>
      <c r="L150" s="115"/>
      <c r="M150" s="115"/>
      <c r="N150" s="115"/>
      <c r="O150" s="115"/>
      <c r="P150" s="107" t="s">
        <v>530</v>
      </c>
    </row>
    <row r="151" ht="17" customHeight="1" spans="1:16">
      <c r="A151" s="105">
        <v>605025</v>
      </c>
      <c r="B151" s="41" t="s">
        <v>2071</v>
      </c>
      <c r="C151" s="115">
        <f t="shared" si="14"/>
        <v>2734.018838</v>
      </c>
      <c r="D151" s="115"/>
      <c r="E151" s="115"/>
      <c r="F151" s="115"/>
      <c r="G151" s="115"/>
      <c r="H151" s="115">
        <v>2531.690438</v>
      </c>
      <c r="I151" s="115"/>
      <c r="J151" s="115"/>
      <c r="K151" s="115">
        <v>202.3284</v>
      </c>
      <c r="L151" s="115"/>
      <c r="M151" s="115"/>
      <c r="N151" s="115"/>
      <c r="O151" s="115"/>
      <c r="P151" s="107" t="s">
        <v>530</v>
      </c>
    </row>
    <row r="152" ht="17" customHeight="1" spans="1:16">
      <c r="A152" s="105">
        <v>605026</v>
      </c>
      <c r="B152" s="41" t="s">
        <v>2081</v>
      </c>
      <c r="C152" s="115">
        <f t="shared" si="14"/>
        <v>9591.303609</v>
      </c>
      <c r="D152" s="115"/>
      <c r="E152" s="115"/>
      <c r="F152" s="115"/>
      <c r="G152" s="115"/>
      <c r="H152" s="115">
        <v>8919.857013</v>
      </c>
      <c r="I152" s="115"/>
      <c r="J152" s="115"/>
      <c r="K152" s="115">
        <v>671.446596</v>
      </c>
      <c r="L152" s="115"/>
      <c r="M152" s="115"/>
      <c r="N152" s="115"/>
      <c r="O152" s="115"/>
      <c r="P152" s="107" t="s">
        <v>530</v>
      </c>
    </row>
    <row r="153" ht="17" customHeight="1" spans="1:16">
      <c r="A153" s="105">
        <v>605027</v>
      </c>
      <c r="B153" s="41" t="s">
        <v>705</v>
      </c>
      <c r="C153" s="115">
        <f t="shared" si="14"/>
        <v>5458.344538</v>
      </c>
      <c r="D153" s="115"/>
      <c r="E153" s="115"/>
      <c r="F153" s="115"/>
      <c r="G153" s="115"/>
      <c r="H153" s="115">
        <v>4907.345738</v>
      </c>
      <c r="I153" s="115">
        <v>5</v>
      </c>
      <c r="J153" s="115"/>
      <c r="K153" s="115">
        <v>545.9988</v>
      </c>
      <c r="L153" s="115"/>
      <c r="M153" s="115"/>
      <c r="N153" s="115"/>
      <c r="O153" s="115"/>
      <c r="P153" s="107" t="s">
        <v>530</v>
      </c>
    </row>
    <row r="154" ht="17" customHeight="1" spans="1:16">
      <c r="A154" s="105">
        <v>605028</v>
      </c>
      <c r="B154" s="41" t="s">
        <v>2101</v>
      </c>
      <c r="C154" s="115">
        <f t="shared" si="14"/>
        <v>4582.010566</v>
      </c>
      <c r="D154" s="115"/>
      <c r="E154" s="115"/>
      <c r="F154" s="115"/>
      <c r="G154" s="115"/>
      <c r="H154" s="115">
        <v>4108.423454</v>
      </c>
      <c r="I154" s="115">
        <v>16.088</v>
      </c>
      <c r="J154" s="115"/>
      <c r="K154" s="115">
        <v>457.499112</v>
      </c>
      <c r="L154" s="115"/>
      <c r="M154" s="115"/>
      <c r="N154" s="115"/>
      <c r="O154" s="115"/>
      <c r="P154" s="107" t="s">
        <v>530</v>
      </c>
    </row>
    <row r="155" ht="17" customHeight="1" spans="1:16">
      <c r="A155" s="105">
        <v>605029</v>
      </c>
      <c r="B155" s="41" t="s">
        <v>707</v>
      </c>
      <c r="C155" s="115">
        <f t="shared" si="14"/>
        <v>4675.489419</v>
      </c>
      <c r="D155" s="115"/>
      <c r="E155" s="115"/>
      <c r="F155" s="115"/>
      <c r="G155" s="115"/>
      <c r="H155" s="115">
        <v>4139.777163</v>
      </c>
      <c r="I155" s="115">
        <v>10.5</v>
      </c>
      <c r="J155" s="115"/>
      <c r="K155" s="115">
        <v>525.212256</v>
      </c>
      <c r="L155" s="115"/>
      <c r="M155" s="115"/>
      <c r="N155" s="115"/>
      <c r="O155" s="115"/>
      <c r="P155" s="107" t="s">
        <v>530</v>
      </c>
    </row>
    <row r="156" ht="17" customHeight="1" spans="1:16">
      <c r="A156" s="105">
        <v>605030</v>
      </c>
      <c r="B156" s="41" t="s">
        <v>2122</v>
      </c>
      <c r="C156" s="115">
        <f t="shared" si="14"/>
        <v>3281.748101</v>
      </c>
      <c r="D156" s="115"/>
      <c r="E156" s="115"/>
      <c r="F156" s="115"/>
      <c r="G156" s="115"/>
      <c r="H156" s="115">
        <v>2998.603901</v>
      </c>
      <c r="I156" s="115"/>
      <c r="J156" s="115"/>
      <c r="K156" s="115">
        <v>283.1442</v>
      </c>
      <c r="L156" s="115"/>
      <c r="M156" s="115"/>
      <c r="N156" s="115"/>
      <c r="O156" s="115"/>
      <c r="P156" s="107" t="s">
        <v>530</v>
      </c>
    </row>
    <row r="157" ht="17" customHeight="1" spans="1:16">
      <c r="A157" s="105">
        <v>605031</v>
      </c>
      <c r="B157" s="41" t="s">
        <v>2133</v>
      </c>
      <c r="C157" s="115">
        <f t="shared" si="14"/>
        <v>4463.428233</v>
      </c>
      <c r="D157" s="115"/>
      <c r="E157" s="115"/>
      <c r="F157" s="115"/>
      <c r="G157" s="115"/>
      <c r="H157" s="115">
        <v>4036.897033</v>
      </c>
      <c r="I157" s="115">
        <v>2.3</v>
      </c>
      <c r="J157" s="115"/>
      <c r="K157" s="115">
        <v>424.2312</v>
      </c>
      <c r="L157" s="115"/>
      <c r="M157" s="115"/>
      <c r="N157" s="115"/>
      <c r="O157" s="115"/>
      <c r="P157" s="107" t="s">
        <v>530</v>
      </c>
    </row>
    <row r="158" ht="17" customHeight="1" spans="1:16">
      <c r="A158" s="105">
        <v>605032</v>
      </c>
      <c r="B158" s="41" t="s">
        <v>2143</v>
      </c>
      <c r="C158" s="115">
        <f t="shared" si="14"/>
        <v>6498.099478</v>
      </c>
      <c r="D158" s="115"/>
      <c r="E158" s="115"/>
      <c r="F158" s="115"/>
      <c r="G158" s="115"/>
      <c r="H158" s="115">
        <v>5858.360618</v>
      </c>
      <c r="I158" s="115">
        <v>25</v>
      </c>
      <c r="J158" s="115"/>
      <c r="K158" s="115">
        <v>614.73886</v>
      </c>
      <c r="L158" s="115"/>
      <c r="M158" s="115"/>
      <c r="N158" s="115"/>
      <c r="O158" s="115"/>
      <c r="P158" s="107" t="s">
        <v>530</v>
      </c>
    </row>
    <row r="159" ht="17" customHeight="1" spans="1:16">
      <c r="A159" s="105">
        <v>605033</v>
      </c>
      <c r="B159" s="41" t="s">
        <v>711</v>
      </c>
      <c r="C159" s="115">
        <f t="shared" si="14"/>
        <v>3136.987363</v>
      </c>
      <c r="D159" s="115"/>
      <c r="E159" s="115"/>
      <c r="F159" s="115"/>
      <c r="G159" s="115"/>
      <c r="H159" s="115">
        <v>2883.344563</v>
      </c>
      <c r="I159" s="115"/>
      <c r="J159" s="115"/>
      <c r="K159" s="115">
        <v>253.6428</v>
      </c>
      <c r="L159" s="115"/>
      <c r="M159" s="115"/>
      <c r="N159" s="115"/>
      <c r="O159" s="115"/>
      <c r="P159" s="107" t="s">
        <v>530</v>
      </c>
    </row>
    <row r="160" ht="17" customHeight="1" spans="1:16">
      <c r="A160" s="105">
        <v>605034</v>
      </c>
      <c r="B160" s="41" t="s">
        <v>2164</v>
      </c>
      <c r="C160" s="115">
        <f t="shared" si="14"/>
        <v>3568.289217</v>
      </c>
      <c r="D160" s="115"/>
      <c r="E160" s="115"/>
      <c r="F160" s="115"/>
      <c r="G160" s="115"/>
      <c r="H160" s="115">
        <v>3227.187217</v>
      </c>
      <c r="I160" s="115">
        <v>20</v>
      </c>
      <c r="J160" s="115"/>
      <c r="K160" s="115">
        <v>321.102</v>
      </c>
      <c r="L160" s="115"/>
      <c r="M160" s="115"/>
      <c r="N160" s="115"/>
      <c r="O160" s="115"/>
      <c r="P160" s="107" t="s">
        <v>530</v>
      </c>
    </row>
    <row r="161" ht="17" customHeight="1" spans="1:16">
      <c r="A161" s="105">
        <v>605035</v>
      </c>
      <c r="B161" s="41" t="s">
        <v>2174</v>
      </c>
      <c r="C161" s="115">
        <f t="shared" si="14"/>
        <v>6538.4702</v>
      </c>
      <c r="D161" s="115"/>
      <c r="E161" s="115"/>
      <c r="F161" s="115"/>
      <c r="G161" s="115"/>
      <c r="H161" s="115">
        <v>5930.3086</v>
      </c>
      <c r="I161" s="115">
        <v>25</v>
      </c>
      <c r="J161" s="115"/>
      <c r="K161" s="115">
        <v>583.1616</v>
      </c>
      <c r="L161" s="115"/>
      <c r="M161" s="115"/>
      <c r="N161" s="115"/>
      <c r="O161" s="115"/>
      <c r="P161" s="107" t="s">
        <v>530</v>
      </c>
    </row>
    <row r="162" ht="17" customHeight="1" spans="1:16">
      <c r="A162" s="105">
        <v>605036</v>
      </c>
      <c r="B162" s="41" t="s">
        <v>2184</v>
      </c>
      <c r="C162" s="115">
        <f t="shared" si="14"/>
        <v>4214.44205</v>
      </c>
      <c r="D162" s="115"/>
      <c r="E162" s="115"/>
      <c r="F162" s="115"/>
      <c r="G162" s="115"/>
      <c r="H162" s="115">
        <v>3813.79285</v>
      </c>
      <c r="I162" s="115">
        <v>10</v>
      </c>
      <c r="J162" s="115"/>
      <c r="K162" s="115">
        <v>390.6492</v>
      </c>
      <c r="L162" s="115"/>
      <c r="M162" s="115"/>
      <c r="N162" s="115"/>
      <c r="O162" s="115"/>
      <c r="P162" s="107" t="s">
        <v>530</v>
      </c>
    </row>
    <row r="163" ht="17" customHeight="1" spans="1:16">
      <c r="A163" s="105">
        <v>605037</v>
      </c>
      <c r="B163" s="41" t="s">
        <v>2194</v>
      </c>
      <c r="C163" s="115">
        <f t="shared" si="14"/>
        <v>602.234428</v>
      </c>
      <c r="D163" s="115"/>
      <c r="E163" s="115"/>
      <c r="F163" s="115"/>
      <c r="G163" s="115"/>
      <c r="H163" s="115">
        <v>583.182028</v>
      </c>
      <c r="I163" s="115"/>
      <c r="J163" s="115"/>
      <c r="K163" s="115">
        <v>19.0524</v>
      </c>
      <c r="L163" s="115"/>
      <c r="M163" s="115"/>
      <c r="N163" s="115"/>
      <c r="O163" s="115"/>
      <c r="P163" s="107" t="s">
        <v>530</v>
      </c>
    </row>
    <row r="164" ht="17" customHeight="1" spans="1:16">
      <c r="A164" s="105">
        <v>605038</v>
      </c>
      <c r="B164" s="41" t="s">
        <v>2205</v>
      </c>
      <c r="C164" s="115">
        <f t="shared" si="14"/>
        <v>1573.172774</v>
      </c>
      <c r="D164" s="115"/>
      <c r="E164" s="115"/>
      <c r="F164" s="115"/>
      <c r="G164" s="115"/>
      <c r="H164" s="115">
        <v>1517.355974</v>
      </c>
      <c r="I164" s="115"/>
      <c r="J164" s="115"/>
      <c r="K164" s="115">
        <v>55.8168</v>
      </c>
      <c r="L164" s="115"/>
      <c r="M164" s="115"/>
      <c r="N164" s="115"/>
      <c r="O164" s="115"/>
      <c r="P164" s="107" t="s">
        <v>530</v>
      </c>
    </row>
    <row r="165" ht="17" customHeight="1" spans="1:16">
      <c r="A165" s="105">
        <v>605039</v>
      </c>
      <c r="B165" s="41" t="s">
        <v>717</v>
      </c>
      <c r="C165" s="115">
        <f t="shared" si="14"/>
        <v>2678.956054</v>
      </c>
      <c r="D165" s="115"/>
      <c r="E165" s="115"/>
      <c r="F165" s="115"/>
      <c r="G165" s="115"/>
      <c r="H165" s="115">
        <v>2571.455254</v>
      </c>
      <c r="I165" s="115"/>
      <c r="J165" s="115"/>
      <c r="K165" s="115">
        <v>107.5008</v>
      </c>
      <c r="L165" s="115"/>
      <c r="M165" s="115"/>
      <c r="N165" s="115"/>
      <c r="O165" s="115"/>
      <c r="P165" s="107" t="s">
        <v>530</v>
      </c>
    </row>
    <row r="166" ht="17" customHeight="1" spans="1:16">
      <c r="A166" s="105">
        <v>605041</v>
      </c>
      <c r="B166" s="41" t="s">
        <v>718</v>
      </c>
      <c r="C166" s="115">
        <f t="shared" si="14"/>
        <v>1426.326803</v>
      </c>
      <c r="D166" s="115"/>
      <c r="E166" s="115"/>
      <c r="F166" s="115"/>
      <c r="G166" s="115"/>
      <c r="H166" s="115">
        <v>1422.326803</v>
      </c>
      <c r="I166" s="115">
        <v>4</v>
      </c>
      <c r="J166" s="115"/>
      <c r="K166" s="115"/>
      <c r="L166" s="115"/>
      <c r="M166" s="115"/>
      <c r="N166" s="115"/>
      <c r="O166" s="115"/>
      <c r="P166" s="107" t="s">
        <v>530</v>
      </c>
    </row>
    <row r="167" ht="17" customHeight="1" spans="1:16">
      <c r="A167" s="105">
        <v>605042</v>
      </c>
      <c r="B167" s="41" t="s">
        <v>719</v>
      </c>
      <c r="C167" s="115">
        <f t="shared" si="14"/>
        <v>2522.473931</v>
      </c>
      <c r="D167" s="115"/>
      <c r="E167" s="115"/>
      <c r="F167" s="115"/>
      <c r="G167" s="115"/>
      <c r="H167" s="115">
        <v>2471.950331</v>
      </c>
      <c r="I167" s="115">
        <v>30</v>
      </c>
      <c r="J167" s="115"/>
      <c r="K167" s="115">
        <v>20.5236</v>
      </c>
      <c r="L167" s="115"/>
      <c r="M167" s="115"/>
      <c r="N167" s="115"/>
      <c r="O167" s="115"/>
      <c r="P167" s="107" t="s">
        <v>530</v>
      </c>
    </row>
    <row r="168" ht="17" customHeight="1" spans="1:16">
      <c r="A168" s="105">
        <v>605043</v>
      </c>
      <c r="B168" s="41" t="s">
        <v>720</v>
      </c>
      <c r="C168" s="115">
        <f t="shared" si="14"/>
        <v>5094.715634</v>
      </c>
      <c r="D168" s="115"/>
      <c r="E168" s="115"/>
      <c r="F168" s="115"/>
      <c r="G168" s="115"/>
      <c r="H168" s="115">
        <v>5049.862834</v>
      </c>
      <c r="I168" s="115">
        <v>40</v>
      </c>
      <c r="J168" s="115"/>
      <c r="K168" s="115">
        <v>4.8528</v>
      </c>
      <c r="L168" s="115"/>
      <c r="M168" s="115"/>
      <c r="N168" s="115"/>
      <c r="O168" s="115"/>
      <c r="P168" s="107" t="s">
        <v>530</v>
      </c>
    </row>
    <row r="169" ht="17" customHeight="1" spans="1:16">
      <c r="A169" s="105">
        <v>605044</v>
      </c>
      <c r="B169" s="41" t="s">
        <v>721</v>
      </c>
      <c r="C169" s="115">
        <f t="shared" si="14"/>
        <v>4350.42371</v>
      </c>
      <c r="D169" s="115"/>
      <c r="E169" s="115"/>
      <c r="F169" s="115"/>
      <c r="G169" s="115"/>
      <c r="H169" s="115">
        <v>4328.89131</v>
      </c>
      <c r="I169" s="115">
        <v>5</v>
      </c>
      <c r="J169" s="115"/>
      <c r="K169" s="115">
        <v>16.5324</v>
      </c>
      <c r="L169" s="115"/>
      <c r="M169" s="115"/>
      <c r="N169" s="115"/>
      <c r="O169" s="115"/>
      <c r="P169" s="107" t="s">
        <v>530</v>
      </c>
    </row>
    <row r="170" ht="17" customHeight="1" spans="1:16">
      <c r="A170" s="105">
        <v>605045</v>
      </c>
      <c r="B170" s="41" t="s">
        <v>722</v>
      </c>
      <c r="C170" s="115">
        <f t="shared" si="14"/>
        <v>1969.662933</v>
      </c>
      <c r="D170" s="115"/>
      <c r="E170" s="115"/>
      <c r="F170" s="115"/>
      <c r="G170" s="115"/>
      <c r="H170" s="115">
        <v>1969.662933</v>
      </c>
      <c r="I170" s="115"/>
      <c r="J170" s="115"/>
      <c r="K170" s="115"/>
      <c r="L170" s="115"/>
      <c r="M170" s="115"/>
      <c r="N170" s="115"/>
      <c r="O170" s="115"/>
      <c r="P170" s="107" t="s">
        <v>530</v>
      </c>
    </row>
    <row r="171" ht="17" customHeight="1" spans="1:16">
      <c r="A171" s="105">
        <v>605046</v>
      </c>
      <c r="B171" s="41" t="s">
        <v>723</v>
      </c>
      <c r="C171" s="115">
        <f t="shared" si="14"/>
        <v>2689.067925</v>
      </c>
      <c r="D171" s="115"/>
      <c r="E171" s="115"/>
      <c r="F171" s="115"/>
      <c r="G171" s="115"/>
      <c r="H171" s="115">
        <v>2626.658325</v>
      </c>
      <c r="I171" s="115"/>
      <c r="J171" s="115"/>
      <c r="K171" s="115">
        <v>62.4096</v>
      </c>
      <c r="L171" s="115"/>
      <c r="M171" s="115"/>
      <c r="N171" s="115"/>
      <c r="O171" s="115"/>
      <c r="P171" s="107" t="s">
        <v>530</v>
      </c>
    </row>
    <row r="172" ht="17" customHeight="1" spans="1:16">
      <c r="A172" s="105">
        <v>605047</v>
      </c>
      <c r="B172" s="41" t="s">
        <v>724</v>
      </c>
      <c r="C172" s="115">
        <f t="shared" si="14"/>
        <v>2100.11584</v>
      </c>
      <c r="D172" s="115"/>
      <c r="E172" s="115"/>
      <c r="F172" s="115"/>
      <c r="G172" s="115"/>
      <c r="H172" s="115">
        <v>2090.33104</v>
      </c>
      <c r="I172" s="115"/>
      <c r="J172" s="115"/>
      <c r="K172" s="115">
        <v>9.7848</v>
      </c>
      <c r="L172" s="115"/>
      <c r="M172" s="115"/>
      <c r="N172" s="115"/>
      <c r="O172" s="115"/>
      <c r="P172" s="107" t="s">
        <v>530</v>
      </c>
    </row>
    <row r="173" ht="17" customHeight="1" spans="1:16">
      <c r="A173" s="112">
        <v>605048</v>
      </c>
      <c r="B173" s="113" t="s">
        <v>725</v>
      </c>
      <c r="C173" s="115">
        <f t="shared" si="14"/>
        <v>1865.744522</v>
      </c>
      <c r="D173" s="115"/>
      <c r="E173" s="115"/>
      <c r="F173" s="115"/>
      <c r="G173" s="115"/>
      <c r="H173" s="115">
        <v>1839.720522</v>
      </c>
      <c r="I173" s="115">
        <v>5</v>
      </c>
      <c r="J173" s="115"/>
      <c r="K173" s="115">
        <v>21.024</v>
      </c>
      <c r="L173" s="115"/>
      <c r="M173" s="115"/>
      <c r="N173" s="115"/>
      <c r="O173" s="115"/>
      <c r="P173" s="107" t="s">
        <v>530</v>
      </c>
    </row>
    <row r="174" ht="17" customHeight="1" spans="1:16">
      <c r="A174" s="112">
        <v>605049</v>
      </c>
      <c r="B174" s="113" t="s">
        <v>726</v>
      </c>
      <c r="C174" s="115">
        <f t="shared" si="14"/>
        <v>2540.127993</v>
      </c>
      <c r="D174" s="115"/>
      <c r="E174" s="115"/>
      <c r="F174" s="115"/>
      <c r="G174" s="115"/>
      <c r="H174" s="115">
        <v>2540.127993</v>
      </c>
      <c r="I174" s="115"/>
      <c r="J174" s="115"/>
      <c r="K174" s="115"/>
      <c r="L174" s="115"/>
      <c r="M174" s="115"/>
      <c r="N174" s="115"/>
      <c r="O174" s="115"/>
      <c r="P174" s="107" t="s">
        <v>530</v>
      </c>
    </row>
    <row r="175" ht="17" customHeight="1" spans="1:16">
      <c r="A175" s="112">
        <v>605050</v>
      </c>
      <c r="B175" s="113" t="s">
        <v>727</v>
      </c>
      <c r="C175" s="115">
        <f t="shared" si="14"/>
        <v>2913.808909</v>
      </c>
      <c r="D175" s="115"/>
      <c r="E175" s="115"/>
      <c r="F175" s="115"/>
      <c r="G175" s="115"/>
      <c r="H175" s="115">
        <v>2886.065209</v>
      </c>
      <c r="I175" s="115">
        <v>16.4085</v>
      </c>
      <c r="J175" s="115"/>
      <c r="K175" s="115">
        <v>11.3352</v>
      </c>
      <c r="L175" s="115"/>
      <c r="M175" s="115"/>
      <c r="N175" s="115"/>
      <c r="O175" s="115"/>
      <c r="P175" s="107" t="s">
        <v>530</v>
      </c>
    </row>
    <row r="176" ht="17" customHeight="1" spans="1:16">
      <c r="A176" s="112">
        <v>605051</v>
      </c>
      <c r="B176" s="113" t="s">
        <v>728</v>
      </c>
      <c r="C176" s="115">
        <f t="shared" si="14"/>
        <v>1611.058014</v>
      </c>
      <c r="D176" s="115"/>
      <c r="E176" s="115"/>
      <c r="F176" s="115"/>
      <c r="G176" s="115"/>
      <c r="H176" s="115">
        <v>1611.058014</v>
      </c>
      <c r="I176" s="115"/>
      <c r="J176" s="115"/>
      <c r="K176" s="115"/>
      <c r="L176" s="115"/>
      <c r="M176" s="115"/>
      <c r="N176" s="115"/>
      <c r="O176" s="115"/>
      <c r="P176" s="107" t="s">
        <v>530</v>
      </c>
    </row>
    <row r="177" ht="17" customHeight="1" spans="1:16">
      <c r="A177" s="112">
        <v>605052</v>
      </c>
      <c r="B177" s="113" t="s">
        <v>729</v>
      </c>
      <c r="C177" s="115">
        <f t="shared" si="14"/>
        <v>591.700915</v>
      </c>
      <c r="D177" s="115"/>
      <c r="E177" s="115"/>
      <c r="F177" s="115"/>
      <c r="G177" s="115"/>
      <c r="H177" s="115">
        <v>591.700915</v>
      </c>
      <c r="I177" s="115"/>
      <c r="J177" s="115"/>
      <c r="K177" s="115"/>
      <c r="L177" s="115"/>
      <c r="M177" s="115"/>
      <c r="N177" s="115"/>
      <c r="O177" s="115"/>
      <c r="P177" s="107" t="s">
        <v>530</v>
      </c>
    </row>
    <row r="178" ht="17" customHeight="1" spans="1:16">
      <c r="A178" s="112">
        <v>605053</v>
      </c>
      <c r="B178" s="113" t="s">
        <v>730</v>
      </c>
      <c r="C178" s="115">
        <f t="shared" si="14"/>
        <v>1009.272974</v>
      </c>
      <c r="D178" s="115"/>
      <c r="E178" s="115"/>
      <c r="F178" s="115"/>
      <c r="G178" s="115"/>
      <c r="H178" s="115">
        <v>999.272974</v>
      </c>
      <c r="I178" s="115">
        <v>10</v>
      </c>
      <c r="J178" s="115"/>
      <c r="K178" s="115"/>
      <c r="L178" s="115"/>
      <c r="M178" s="115"/>
      <c r="N178" s="115"/>
      <c r="O178" s="115"/>
      <c r="P178" s="107" t="s">
        <v>530</v>
      </c>
    </row>
    <row r="179" ht="17" customHeight="1" spans="1:16">
      <c r="A179" s="112">
        <v>605054</v>
      </c>
      <c r="B179" s="41" t="s">
        <v>731</v>
      </c>
      <c r="C179" s="115">
        <f t="shared" si="14"/>
        <v>629.527531</v>
      </c>
      <c r="D179" s="115"/>
      <c r="E179" s="115"/>
      <c r="F179" s="115"/>
      <c r="G179" s="115"/>
      <c r="H179" s="115">
        <v>629.527531</v>
      </c>
      <c r="I179" s="115"/>
      <c r="J179" s="115"/>
      <c r="K179" s="115"/>
      <c r="L179" s="115"/>
      <c r="M179" s="115"/>
      <c r="N179" s="115"/>
      <c r="O179" s="115"/>
      <c r="P179" s="107" t="s">
        <v>530</v>
      </c>
    </row>
    <row r="180" ht="17" customHeight="1" spans="1:16">
      <c r="A180" s="105">
        <v>606001</v>
      </c>
      <c r="B180" s="41" t="s">
        <v>732</v>
      </c>
      <c r="C180" s="115">
        <f t="shared" si="14"/>
        <v>666.094323</v>
      </c>
      <c r="D180" s="115"/>
      <c r="E180" s="115"/>
      <c r="F180" s="115"/>
      <c r="G180" s="115"/>
      <c r="H180" s="115">
        <v>602.470323</v>
      </c>
      <c r="I180" s="115"/>
      <c r="J180" s="115"/>
      <c r="K180" s="115">
        <v>63.624</v>
      </c>
      <c r="L180" s="115"/>
      <c r="M180" s="115"/>
      <c r="N180" s="115"/>
      <c r="O180" s="115"/>
      <c r="P180" s="107" t="s">
        <v>530</v>
      </c>
    </row>
    <row r="181" ht="17" customHeight="1" spans="1:16">
      <c r="A181" s="105">
        <v>607001</v>
      </c>
      <c r="B181" s="41" t="s">
        <v>733</v>
      </c>
      <c r="C181" s="115">
        <f t="shared" si="14"/>
        <v>379.862162</v>
      </c>
      <c r="D181" s="115">
        <v>238.892258</v>
      </c>
      <c r="E181" s="115">
        <v>98.539104</v>
      </c>
      <c r="F181" s="115"/>
      <c r="G181" s="115"/>
      <c r="H181" s="115">
        <v>4.4688</v>
      </c>
      <c r="I181" s="115"/>
      <c r="J181" s="115"/>
      <c r="K181" s="115">
        <v>37.962</v>
      </c>
      <c r="L181" s="115"/>
      <c r="M181" s="115"/>
      <c r="N181" s="115"/>
      <c r="O181" s="115"/>
      <c r="P181" s="107" t="s">
        <v>530</v>
      </c>
    </row>
    <row r="182" ht="17" customHeight="1" spans="1:16">
      <c r="A182" s="105">
        <v>608001</v>
      </c>
      <c r="B182" s="41" t="s">
        <v>734</v>
      </c>
      <c r="C182" s="115">
        <f t="shared" si="14"/>
        <v>947.233166</v>
      </c>
      <c r="D182" s="115"/>
      <c r="E182" s="115"/>
      <c r="F182" s="115"/>
      <c r="G182" s="115"/>
      <c r="H182" s="115">
        <v>942.022766</v>
      </c>
      <c r="I182" s="115"/>
      <c r="J182" s="115"/>
      <c r="K182" s="115">
        <v>5.2104</v>
      </c>
      <c r="L182" s="115"/>
      <c r="M182" s="115"/>
      <c r="N182" s="115"/>
      <c r="O182" s="115"/>
      <c r="P182" s="107" t="s">
        <v>530</v>
      </c>
    </row>
    <row r="183" ht="17" customHeight="1" spans="1:16">
      <c r="A183" s="105" t="s">
        <v>2305</v>
      </c>
      <c r="B183" s="41" t="s">
        <v>735</v>
      </c>
      <c r="C183" s="115">
        <f t="shared" si="14"/>
        <v>747.09861</v>
      </c>
      <c r="D183" s="115">
        <v>434.743106</v>
      </c>
      <c r="E183" s="115">
        <v>270.9568</v>
      </c>
      <c r="F183" s="115"/>
      <c r="G183" s="115"/>
      <c r="H183" s="115">
        <v>27.927504</v>
      </c>
      <c r="I183" s="115"/>
      <c r="J183" s="115"/>
      <c r="K183" s="115">
        <v>13.4712</v>
      </c>
      <c r="L183" s="115"/>
      <c r="M183" s="115"/>
      <c r="N183" s="115"/>
      <c r="O183" s="115"/>
      <c r="P183" s="107" t="s">
        <v>530</v>
      </c>
    </row>
    <row r="184" ht="17" customHeight="1" spans="1:16">
      <c r="A184" s="105" t="s">
        <v>2315</v>
      </c>
      <c r="B184" s="41" t="s">
        <v>736</v>
      </c>
      <c r="C184" s="115">
        <f t="shared" ref="C184:C186" si="15">SUM(D184:O184)</f>
        <v>287.749065</v>
      </c>
      <c r="D184" s="115">
        <v>159.773521</v>
      </c>
      <c r="E184" s="115">
        <v>111.15944</v>
      </c>
      <c r="F184" s="115"/>
      <c r="G184" s="115"/>
      <c r="H184" s="115">
        <v>13.582584</v>
      </c>
      <c r="I184" s="115"/>
      <c r="J184" s="115"/>
      <c r="K184" s="115">
        <v>3.23352</v>
      </c>
      <c r="L184" s="115"/>
      <c r="M184" s="115"/>
      <c r="N184" s="115"/>
      <c r="O184" s="115"/>
      <c r="P184" s="107" t="s">
        <v>530</v>
      </c>
    </row>
    <row r="185" ht="17" customHeight="1" spans="1:16">
      <c r="A185" s="105">
        <v>611001</v>
      </c>
      <c r="B185" s="41" t="s">
        <v>4207</v>
      </c>
      <c r="C185" s="115">
        <f t="shared" si="15"/>
        <v>264.486179</v>
      </c>
      <c r="D185" s="115"/>
      <c r="E185" s="115"/>
      <c r="F185" s="115"/>
      <c r="G185" s="115"/>
      <c r="H185" s="115">
        <v>251.319779</v>
      </c>
      <c r="I185" s="115"/>
      <c r="J185" s="115"/>
      <c r="K185" s="115">
        <v>13.1664</v>
      </c>
      <c r="L185" s="115"/>
      <c r="M185" s="115"/>
      <c r="N185" s="115"/>
      <c r="O185" s="115"/>
      <c r="P185" s="107" t="s">
        <v>530</v>
      </c>
    </row>
    <row r="186" ht="17" customHeight="1" spans="1:16">
      <c r="A186" s="105">
        <v>612001</v>
      </c>
      <c r="B186" s="41" t="s">
        <v>738</v>
      </c>
      <c r="C186" s="115">
        <f t="shared" si="15"/>
        <v>102.933671</v>
      </c>
      <c r="D186" s="115"/>
      <c r="E186" s="115"/>
      <c r="F186" s="115"/>
      <c r="G186" s="115"/>
      <c r="H186" s="115">
        <v>102.933671</v>
      </c>
      <c r="I186" s="115"/>
      <c r="J186" s="115"/>
      <c r="K186" s="115"/>
      <c r="L186" s="115"/>
      <c r="M186" s="115"/>
      <c r="N186" s="115"/>
      <c r="O186" s="115"/>
      <c r="P186" s="107" t="s">
        <v>530</v>
      </c>
    </row>
    <row r="187" ht="17" customHeight="1" spans="1:16">
      <c r="A187" s="127"/>
      <c r="B187" s="123" t="s">
        <v>739</v>
      </c>
      <c r="C187" s="125">
        <f t="shared" ref="C187:O187" si="16">SUM(C188:C189)</f>
        <v>7195</v>
      </c>
      <c r="D187" s="125">
        <f t="shared" si="16"/>
        <v>0</v>
      </c>
      <c r="E187" s="125">
        <f t="shared" si="16"/>
        <v>0</v>
      </c>
      <c r="F187" s="125">
        <f t="shared" si="16"/>
        <v>0</v>
      </c>
      <c r="G187" s="125">
        <f t="shared" si="16"/>
        <v>0</v>
      </c>
      <c r="H187" s="125">
        <f t="shared" si="16"/>
        <v>6664</v>
      </c>
      <c r="I187" s="125">
        <f t="shared" si="16"/>
        <v>0</v>
      </c>
      <c r="J187" s="125">
        <f t="shared" si="16"/>
        <v>0</v>
      </c>
      <c r="K187" s="125">
        <f t="shared" si="16"/>
        <v>531</v>
      </c>
      <c r="L187" s="125">
        <f t="shared" si="16"/>
        <v>0</v>
      </c>
      <c r="M187" s="125">
        <f t="shared" si="16"/>
        <v>0</v>
      </c>
      <c r="N187" s="125">
        <f t="shared" si="16"/>
        <v>0</v>
      </c>
      <c r="O187" s="125">
        <f t="shared" si="16"/>
        <v>0</v>
      </c>
      <c r="P187" s="107" t="s">
        <v>530</v>
      </c>
    </row>
    <row r="188" ht="17" customHeight="1" spans="1:16">
      <c r="A188" s="105">
        <v>801001</v>
      </c>
      <c r="B188" s="109" t="s">
        <v>740</v>
      </c>
      <c r="C188" s="115">
        <f t="shared" ref="C188:C252" si="17">SUM(D188:O188)</f>
        <v>195</v>
      </c>
      <c r="D188" s="115"/>
      <c r="E188" s="115"/>
      <c r="F188" s="115"/>
      <c r="G188" s="115"/>
      <c r="H188" s="115">
        <v>195</v>
      </c>
      <c r="I188" s="115"/>
      <c r="J188" s="115"/>
      <c r="K188" s="115"/>
      <c r="L188" s="115"/>
      <c r="M188" s="115"/>
      <c r="N188" s="115"/>
      <c r="O188" s="115"/>
      <c r="P188" s="107" t="s">
        <v>530</v>
      </c>
    </row>
    <row r="189" ht="17" customHeight="1" spans="1:16">
      <c r="A189" s="105">
        <v>899001</v>
      </c>
      <c r="B189" s="113" t="s">
        <v>741</v>
      </c>
      <c r="C189" s="115">
        <f t="shared" si="17"/>
        <v>7000</v>
      </c>
      <c r="D189" s="126"/>
      <c r="E189" s="126"/>
      <c r="F189" s="126"/>
      <c r="G189" s="126"/>
      <c r="H189" s="126">
        <v>6469</v>
      </c>
      <c r="I189" s="126"/>
      <c r="J189" s="126"/>
      <c r="K189" s="126">
        <v>531</v>
      </c>
      <c r="L189" s="126"/>
      <c r="M189" s="126"/>
      <c r="N189" s="126"/>
      <c r="O189" s="126"/>
      <c r="P189" s="107" t="s">
        <v>530</v>
      </c>
    </row>
    <row r="190" ht="16.5" spans="1:16">
      <c r="A190" s="128"/>
      <c r="B190" s="123" t="s">
        <v>742</v>
      </c>
      <c r="C190" s="125">
        <f t="shared" ref="C190:O190" si="18">SUM(C191:C268)</f>
        <v>154308.77027</v>
      </c>
      <c r="D190" s="125">
        <f t="shared" si="18"/>
        <v>18614.858171</v>
      </c>
      <c r="E190" s="125">
        <f t="shared" si="18"/>
        <v>70118.087987</v>
      </c>
      <c r="F190" s="125">
        <f t="shared" si="18"/>
        <v>39267.892</v>
      </c>
      <c r="G190" s="125">
        <f t="shared" si="18"/>
        <v>0</v>
      </c>
      <c r="H190" s="125">
        <f t="shared" si="18"/>
        <v>10820.10956</v>
      </c>
      <c r="I190" s="125">
        <f t="shared" si="18"/>
        <v>5.658</v>
      </c>
      <c r="J190" s="125">
        <f t="shared" si="18"/>
        <v>6577.89</v>
      </c>
      <c r="K190" s="125">
        <f t="shared" si="18"/>
        <v>3036.054552</v>
      </c>
      <c r="L190" s="125">
        <f t="shared" si="18"/>
        <v>0</v>
      </c>
      <c r="M190" s="125">
        <f t="shared" si="18"/>
        <v>0</v>
      </c>
      <c r="N190" s="125">
        <f t="shared" si="18"/>
        <v>0</v>
      </c>
      <c r="O190" s="125">
        <f t="shared" si="18"/>
        <v>5868.22</v>
      </c>
      <c r="P190" s="107" t="s">
        <v>530</v>
      </c>
    </row>
    <row r="191" ht="16.5" hidden="1" spans="1:16">
      <c r="A191" s="129" t="s">
        <v>2326</v>
      </c>
      <c r="B191" s="41" t="s">
        <v>744</v>
      </c>
      <c r="C191" s="115">
        <f t="shared" si="17"/>
        <v>1238.614291</v>
      </c>
      <c r="D191" s="126">
        <v>1026.480651</v>
      </c>
      <c r="E191" s="126">
        <v>86.71324</v>
      </c>
      <c r="F191" s="126">
        <v>3</v>
      </c>
      <c r="G191" s="126"/>
      <c r="H191" s="126"/>
      <c r="I191" s="126"/>
      <c r="J191" s="126"/>
      <c r="K191" s="126">
        <v>122.4204</v>
      </c>
      <c r="L191" s="126"/>
      <c r="M191" s="126"/>
      <c r="N191" s="126"/>
      <c r="O191" s="126"/>
      <c r="P191" s="116"/>
    </row>
    <row r="192" ht="16.5" hidden="1" spans="1:16">
      <c r="A192" s="129" t="s">
        <v>2335</v>
      </c>
      <c r="B192" s="41" t="s">
        <v>745</v>
      </c>
      <c r="C192" s="115">
        <f t="shared" si="17"/>
        <v>252.942425</v>
      </c>
      <c r="D192" s="126"/>
      <c r="E192" s="126"/>
      <c r="F192" s="126"/>
      <c r="G192" s="126"/>
      <c r="H192" s="126">
        <v>236.573225</v>
      </c>
      <c r="I192" s="126"/>
      <c r="J192" s="126"/>
      <c r="K192" s="126">
        <v>16.3692</v>
      </c>
      <c r="L192" s="126"/>
      <c r="M192" s="126"/>
      <c r="N192" s="126"/>
      <c r="O192" s="126"/>
      <c r="P192" s="116"/>
    </row>
    <row r="193" ht="16.5" hidden="1" spans="1:16">
      <c r="A193" s="129" t="s">
        <v>2343</v>
      </c>
      <c r="B193" s="41" t="s">
        <v>746</v>
      </c>
      <c r="C193" s="115">
        <f t="shared" si="17"/>
        <v>278.354309</v>
      </c>
      <c r="D193" s="126"/>
      <c r="E193" s="126"/>
      <c r="F193" s="126"/>
      <c r="G193" s="126"/>
      <c r="H193" s="126">
        <v>265.341509</v>
      </c>
      <c r="I193" s="126"/>
      <c r="J193" s="126"/>
      <c r="K193" s="126">
        <v>13.0128</v>
      </c>
      <c r="L193" s="126"/>
      <c r="M193" s="126"/>
      <c r="N193" s="126"/>
      <c r="O193" s="126"/>
      <c r="P193" s="116"/>
    </row>
    <row r="194" ht="16.5" hidden="1" spans="1:16">
      <c r="A194" s="129" t="s">
        <v>2350</v>
      </c>
      <c r="B194" s="41" t="s">
        <v>747</v>
      </c>
      <c r="C194" s="115">
        <f t="shared" si="17"/>
        <v>146.622827</v>
      </c>
      <c r="D194" s="126"/>
      <c r="E194" s="126"/>
      <c r="F194" s="126"/>
      <c r="G194" s="126"/>
      <c r="H194" s="126">
        <v>146.622827</v>
      </c>
      <c r="I194" s="126"/>
      <c r="J194" s="126"/>
      <c r="K194" s="126"/>
      <c r="L194" s="126"/>
      <c r="M194" s="126"/>
      <c r="N194" s="126"/>
      <c r="O194" s="126"/>
      <c r="P194" s="116"/>
    </row>
    <row r="195" ht="16.5" hidden="1" spans="1:16">
      <c r="A195" s="129" t="s">
        <v>2356</v>
      </c>
      <c r="B195" s="41" t="s">
        <v>748</v>
      </c>
      <c r="C195" s="115">
        <f t="shared" si="17"/>
        <v>105.78383</v>
      </c>
      <c r="D195" s="126"/>
      <c r="E195" s="126"/>
      <c r="F195" s="126"/>
      <c r="G195" s="126"/>
      <c r="H195" s="126">
        <v>103.17863</v>
      </c>
      <c r="I195" s="126"/>
      <c r="J195" s="126"/>
      <c r="K195" s="126">
        <v>2.6052</v>
      </c>
      <c r="L195" s="126"/>
      <c r="M195" s="126"/>
      <c r="N195" s="126"/>
      <c r="O195" s="126"/>
      <c r="P195" s="116"/>
    </row>
    <row r="196" ht="16.5" hidden="1" spans="1:16">
      <c r="A196" s="129" t="s">
        <v>2363</v>
      </c>
      <c r="B196" s="41" t="s">
        <v>750</v>
      </c>
      <c r="C196" s="115">
        <f t="shared" si="17"/>
        <v>18917.057004</v>
      </c>
      <c r="D196" s="126">
        <v>1233.356366</v>
      </c>
      <c r="E196" s="126">
        <v>5456.540434</v>
      </c>
      <c r="F196" s="126">
        <v>12006.552</v>
      </c>
      <c r="G196" s="126"/>
      <c r="H196" s="126"/>
      <c r="I196" s="126"/>
      <c r="J196" s="126"/>
      <c r="K196" s="126">
        <v>220.608204</v>
      </c>
      <c r="L196" s="126"/>
      <c r="M196" s="126"/>
      <c r="N196" s="126"/>
      <c r="O196" s="126"/>
      <c r="P196" s="116"/>
    </row>
    <row r="197" ht="16.5" hidden="1" spans="1:16">
      <c r="A197" s="129" t="s">
        <v>2374</v>
      </c>
      <c r="B197" s="41" t="s">
        <v>751</v>
      </c>
      <c r="C197" s="115">
        <f t="shared" si="17"/>
        <v>266.254116</v>
      </c>
      <c r="D197" s="126"/>
      <c r="E197" s="126"/>
      <c r="F197" s="126"/>
      <c r="G197" s="126"/>
      <c r="H197" s="126">
        <v>227.460516</v>
      </c>
      <c r="I197" s="126"/>
      <c r="J197" s="126"/>
      <c r="K197" s="126">
        <v>38.7936</v>
      </c>
      <c r="L197" s="126"/>
      <c r="M197" s="126"/>
      <c r="N197" s="126"/>
      <c r="O197" s="126"/>
      <c r="P197" s="116"/>
    </row>
    <row r="198" ht="16.5" hidden="1" spans="1:16">
      <c r="A198" s="129" t="s">
        <v>2384</v>
      </c>
      <c r="B198" s="41" t="s">
        <v>752</v>
      </c>
      <c r="C198" s="115">
        <f t="shared" si="17"/>
        <v>102.767397</v>
      </c>
      <c r="D198" s="126"/>
      <c r="E198" s="126"/>
      <c r="F198" s="126"/>
      <c r="G198" s="126"/>
      <c r="H198" s="126">
        <v>95.296197</v>
      </c>
      <c r="I198" s="126"/>
      <c r="J198" s="126"/>
      <c r="K198" s="126">
        <v>7.4712</v>
      </c>
      <c r="L198" s="126"/>
      <c r="M198" s="126"/>
      <c r="N198" s="126"/>
      <c r="O198" s="126"/>
      <c r="P198" s="116"/>
    </row>
    <row r="199" ht="16.5" hidden="1" spans="1:16">
      <c r="A199" s="129" t="s">
        <v>2393</v>
      </c>
      <c r="B199" s="41" t="s">
        <v>753</v>
      </c>
      <c r="C199" s="115">
        <f t="shared" si="17"/>
        <v>115.324498</v>
      </c>
      <c r="D199" s="126"/>
      <c r="E199" s="126"/>
      <c r="F199" s="126"/>
      <c r="G199" s="126"/>
      <c r="H199" s="126">
        <v>115.324498</v>
      </c>
      <c r="I199" s="126"/>
      <c r="J199" s="126"/>
      <c r="K199" s="126"/>
      <c r="L199" s="126"/>
      <c r="M199" s="126"/>
      <c r="N199" s="126"/>
      <c r="O199" s="126"/>
      <c r="P199" s="116"/>
    </row>
    <row r="200" ht="16.5" hidden="1" spans="1:16">
      <c r="A200" s="129" t="s">
        <v>2400</v>
      </c>
      <c r="B200" s="41" t="s">
        <v>754</v>
      </c>
      <c r="C200" s="115">
        <f t="shared" si="17"/>
        <v>108.669989</v>
      </c>
      <c r="D200" s="126"/>
      <c r="E200" s="126"/>
      <c r="F200" s="126"/>
      <c r="G200" s="126"/>
      <c r="H200" s="126">
        <v>108.669989</v>
      </c>
      <c r="I200" s="126"/>
      <c r="J200" s="126"/>
      <c r="K200" s="126"/>
      <c r="L200" s="126"/>
      <c r="M200" s="126"/>
      <c r="N200" s="126"/>
      <c r="O200" s="126"/>
      <c r="P200" s="116"/>
    </row>
    <row r="201" ht="16.5" hidden="1" spans="1:16">
      <c r="A201" s="129" t="s">
        <v>2407</v>
      </c>
      <c r="B201" s="41" t="s">
        <v>755</v>
      </c>
      <c r="C201" s="115">
        <f t="shared" si="17"/>
        <v>105.033079</v>
      </c>
      <c r="D201" s="126"/>
      <c r="E201" s="126"/>
      <c r="F201" s="126"/>
      <c r="G201" s="126"/>
      <c r="H201" s="126">
        <v>105.033079</v>
      </c>
      <c r="I201" s="126"/>
      <c r="J201" s="126"/>
      <c r="K201" s="126"/>
      <c r="L201" s="126"/>
      <c r="M201" s="126"/>
      <c r="N201" s="126"/>
      <c r="O201" s="126"/>
      <c r="P201" s="130"/>
    </row>
    <row r="202" ht="16.5" hidden="1" spans="1:16">
      <c r="A202" s="129" t="s">
        <v>2408</v>
      </c>
      <c r="B202" s="41" t="s">
        <v>757</v>
      </c>
      <c r="C202" s="115">
        <f t="shared" si="17"/>
        <v>10569.102976</v>
      </c>
      <c r="D202" s="126">
        <v>873.527416</v>
      </c>
      <c r="E202" s="126">
        <v>9568.32916</v>
      </c>
      <c r="F202" s="126">
        <v>5</v>
      </c>
      <c r="G202" s="126"/>
      <c r="H202" s="126"/>
      <c r="I202" s="126"/>
      <c r="J202" s="126"/>
      <c r="K202" s="126">
        <v>122.2464</v>
      </c>
      <c r="L202" s="126"/>
      <c r="M202" s="126"/>
      <c r="N202" s="126"/>
      <c r="O202" s="126"/>
      <c r="P202" s="116"/>
    </row>
    <row r="203" ht="16.5" hidden="1" spans="1:16">
      <c r="A203" s="129" t="s">
        <v>2419</v>
      </c>
      <c r="B203" s="41" t="s">
        <v>758</v>
      </c>
      <c r="C203" s="115">
        <f t="shared" si="17"/>
        <v>253.259903</v>
      </c>
      <c r="D203" s="126"/>
      <c r="E203" s="126"/>
      <c r="F203" s="126"/>
      <c r="G203" s="126"/>
      <c r="H203" s="126">
        <v>237.011903</v>
      </c>
      <c r="I203" s="126"/>
      <c r="J203" s="126"/>
      <c r="K203" s="126">
        <v>16.248</v>
      </c>
      <c r="L203" s="126"/>
      <c r="M203" s="126"/>
      <c r="N203" s="126"/>
      <c r="O203" s="126"/>
      <c r="P203" s="116"/>
    </row>
    <row r="204" ht="16.5" hidden="1" spans="1:16">
      <c r="A204" s="129" t="s">
        <v>2427</v>
      </c>
      <c r="B204" s="41" t="s">
        <v>759</v>
      </c>
      <c r="C204" s="115">
        <f t="shared" si="17"/>
        <v>65.102704</v>
      </c>
      <c r="D204" s="126"/>
      <c r="E204" s="126"/>
      <c r="F204" s="126"/>
      <c r="G204" s="126"/>
      <c r="H204" s="126">
        <v>59.402704</v>
      </c>
      <c r="I204" s="126"/>
      <c r="J204" s="126"/>
      <c r="K204" s="126">
        <v>5.7</v>
      </c>
      <c r="L204" s="126"/>
      <c r="M204" s="126"/>
      <c r="N204" s="126"/>
      <c r="O204" s="126"/>
      <c r="P204" s="116"/>
    </row>
    <row r="205" ht="16.5" hidden="1" spans="1:16">
      <c r="A205" s="131" t="s">
        <v>2435</v>
      </c>
      <c r="B205" s="113" t="s">
        <v>760</v>
      </c>
      <c r="C205" s="115">
        <f t="shared" si="17"/>
        <v>128.876913</v>
      </c>
      <c r="D205" s="126"/>
      <c r="E205" s="126"/>
      <c r="F205" s="126"/>
      <c r="G205" s="126"/>
      <c r="H205" s="126">
        <v>126.271833</v>
      </c>
      <c r="I205" s="126"/>
      <c r="J205" s="126"/>
      <c r="K205" s="126">
        <v>2.60508</v>
      </c>
      <c r="L205" s="126"/>
      <c r="M205" s="126"/>
      <c r="N205" s="126"/>
      <c r="O205" s="126"/>
      <c r="P205" s="107"/>
    </row>
    <row r="206" ht="16.5" hidden="1" spans="1:16">
      <c r="A206" s="129" t="s">
        <v>2436</v>
      </c>
      <c r="B206" s="41" t="s">
        <v>761</v>
      </c>
      <c r="C206" s="115">
        <f t="shared" si="17"/>
        <v>109.179062</v>
      </c>
      <c r="D206" s="126"/>
      <c r="E206" s="126"/>
      <c r="F206" s="126"/>
      <c r="G206" s="126"/>
      <c r="H206" s="126">
        <v>109.179062</v>
      </c>
      <c r="I206" s="126"/>
      <c r="J206" s="126"/>
      <c r="K206" s="126"/>
      <c r="L206" s="126"/>
      <c r="M206" s="126"/>
      <c r="N206" s="126"/>
      <c r="O206" s="126"/>
      <c r="P206" s="116"/>
    </row>
    <row r="207" ht="16.5" hidden="1" spans="1:16">
      <c r="A207" s="129" t="s">
        <v>2437</v>
      </c>
      <c r="B207" s="41" t="s">
        <v>763</v>
      </c>
      <c r="C207" s="115">
        <f t="shared" si="17"/>
        <v>3965.428022</v>
      </c>
      <c r="D207" s="126">
        <v>618.171073</v>
      </c>
      <c r="E207" s="126">
        <v>3255.692949</v>
      </c>
      <c r="F207" s="126">
        <v>4</v>
      </c>
      <c r="G207" s="126"/>
      <c r="H207" s="126"/>
      <c r="I207" s="126"/>
      <c r="J207" s="126"/>
      <c r="K207" s="126">
        <v>87.564</v>
      </c>
      <c r="L207" s="126"/>
      <c r="M207" s="126"/>
      <c r="N207" s="126"/>
      <c r="O207" s="126"/>
      <c r="P207" s="116"/>
    </row>
    <row r="208" ht="16.5" hidden="1" spans="1:16">
      <c r="A208" s="129" t="s">
        <v>2448</v>
      </c>
      <c r="B208" s="41" t="s">
        <v>764</v>
      </c>
      <c r="C208" s="115">
        <f t="shared" si="17"/>
        <v>266.672981</v>
      </c>
      <c r="D208" s="126"/>
      <c r="E208" s="126"/>
      <c r="F208" s="126"/>
      <c r="G208" s="126"/>
      <c r="H208" s="126">
        <v>243.671669</v>
      </c>
      <c r="I208" s="126"/>
      <c r="J208" s="126"/>
      <c r="K208" s="126">
        <v>23.001312</v>
      </c>
      <c r="L208" s="126"/>
      <c r="M208" s="126"/>
      <c r="N208" s="126"/>
      <c r="O208" s="126"/>
      <c r="P208" s="116"/>
    </row>
    <row r="209" ht="16.5" hidden="1" spans="1:16">
      <c r="A209" s="129" t="s">
        <v>2457</v>
      </c>
      <c r="B209" s="41" t="s">
        <v>765</v>
      </c>
      <c r="C209" s="115">
        <f t="shared" si="17"/>
        <v>104.481634</v>
      </c>
      <c r="D209" s="126"/>
      <c r="E209" s="126"/>
      <c r="F209" s="126"/>
      <c r="G209" s="126"/>
      <c r="H209" s="126">
        <v>103.621634</v>
      </c>
      <c r="I209" s="126">
        <v>0.86</v>
      </c>
      <c r="J209" s="126"/>
      <c r="K209" s="126"/>
      <c r="L209" s="126"/>
      <c r="M209" s="126"/>
      <c r="N209" s="126"/>
      <c r="O209" s="126"/>
      <c r="P209" s="116"/>
    </row>
    <row r="210" ht="16.5" hidden="1" spans="1:16">
      <c r="A210" s="129" t="s">
        <v>2458</v>
      </c>
      <c r="B210" s="41" t="s">
        <v>766</v>
      </c>
      <c r="C210" s="115">
        <f t="shared" si="17"/>
        <v>110.42039</v>
      </c>
      <c r="D210" s="126"/>
      <c r="E210" s="126"/>
      <c r="F210" s="126"/>
      <c r="G210" s="126"/>
      <c r="H210" s="126">
        <v>109.56039</v>
      </c>
      <c r="I210" s="126">
        <v>0.86</v>
      </c>
      <c r="J210" s="126"/>
      <c r="K210" s="126"/>
      <c r="L210" s="126"/>
      <c r="M210" s="126"/>
      <c r="N210" s="126"/>
      <c r="O210" s="126"/>
      <c r="P210" s="116"/>
    </row>
    <row r="211" ht="16.5" hidden="1" spans="1:16">
      <c r="A211" s="129" t="s">
        <v>2459</v>
      </c>
      <c r="B211" s="41" t="s">
        <v>768</v>
      </c>
      <c r="C211" s="115">
        <f t="shared" si="17"/>
        <v>25943.523024</v>
      </c>
      <c r="D211" s="126">
        <v>3444.400292</v>
      </c>
      <c r="E211" s="126">
        <v>1680.659132</v>
      </c>
      <c r="F211" s="126">
        <v>18623.3</v>
      </c>
      <c r="G211" s="126"/>
      <c r="H211" s="126">
        <v>68.56</v>
      </c>
      <c r="I211" s="126"/>
      <c r="J211" s="126">
        <v>20</v>
      </c>
      <c r="K211" s="126">
        <v>233.6936</v>
      </c>
      <c r="L211" s="126"/>
      <c r="M211" s="126"/>
      <c r="N211" s="126"/>
      <c r="O211" s="126">
        <v>1872.91</v>
      </c>
      <c r="P211" s="116"/>
    </row>
    <row r="212" ht="16.5" hidden="1" spans="1:16">
      <c r="A212" s="129" t="s">
        <v>2470</v>
      </c>
      <c r="B212" s="41" t="s">
        <v>769</v>
      </c>
      <c r="C212" s="115">
        <f t="shared" si="17"/>
        <v>234.51598</v>
      </c>
      <c r="D212" s="126"/>
      <c r="E212" s="126"/>
      <c r="F212" s="126"/>
      <c r="G212" s="126"/>
      <c r="H212" s="126">
        <v>219.367204</v>
      </c>
      <c r="I212" s="126"/>
      <c r="J212" s="126"/>
      <c r="K212" s="126">
        <v>15.148776</v>
      </c>
      <c r="L212" s="126"/>
      <c r="M212" s="126"/>
      <c r="N212" s="126"/>
      <c r="O212" s="126"/>
      <c r="P212" s="116"/>
    </row>
    <row r="213" ht="16.5" hidden="1" spans="1:16">
      <c r="A213" s="129" t="s">
        <v>2480</v>
      </c>
      <c r="B213" s="41" t="s">
        <v>770</v>
      </c>
      <c r="C213" s="115">
        <f t="shared" si="17"/>
        <v>121.98659</v>
      </c>
      <c r="D213" s="126"/>
      <c r="E213" s="126"/>
      <c r="F213" s="126"/>
      <c r="G213" s="126"/>
      <c r="H213" s="126">
        <v>118.66955</v>
      </c>
      <c r="I213" s="126"/>
      <c r="J213" s="126"/>
      <c r="K213" s="126">
        <v>3.31704</v>
      </c>
      <c r="L213" s="126"/>
      <c r="M213" s="126"/>
      <c r="N213" s="126"/>
      <c r="O213" s="126"/>
      <c r="P213" s="116"/>
    </row>
    <row r="214" ht="16.5" hidden="1" spans="1:16">
      <c r="A214" s="131" t="s">
        <v>2489</v>
      </c>
      <c r="B214" s="113" t="s">
        <v>771</v>
      </c>
      <c r="C214" s="115">
        <f t="shared" si="17"/>
        <v>117.791698</v>
      </c>
      <c r="D214" s="126"/>
      <c r="E214" s="126"/>
      <c r="F214" s="126"/>
      <c r="G214" s="126"/>
      <c r="H214" s="126">
        <v>117.791698</v>
      </c>
      <c r="I214" s="126"/>
      <c r="J214" s="126"/>
      <c r="K214" s="126"/>
      <c r="L214" s="126"/>
      <c r="M214" s="126"/>
      <c r="N214" s="126"/>
      <c r="O214" s="126"/>
      <c r="P214" s="116"/>
    </row>
    <row r="215" ht="16.5" hidden="1" spans="1:16">
      <c r="A215" s="129" t="s">
        <v>2496</v>
      </c>
      <c r="B215" s="41" t="s">
        <v>772</v>
      </c>
      <c r="C215" s="115">
        <f t="shared" si="17"/>
        <v>130.888536</v>
      </c>
      <c r="D215" s="126"/>
      <c r="E215" s="126"/>
      <c r="F215" s="126"/>
      <c r="G215" s="126"/>
      <c r="H215" s="126">
        <v>125.802576</v>
      </c>
      <c r="I215" s="126"/>
      <c r="J215" s="126"/>
      <c r="K215" s="126">
        <v>5.08596</v>
      </c>
      <c r="L215" s="126"/>
      <c r="M215" s="126"/>
      <c r="N215" s="126"/>
      <c r="O215" s="126"/>
      <c r="P215" s="116"/>
    </row>
    <row r="216" ht="16.5" hidden="1" spans="1:16">
      <c r="A216" s="129" t="s">
        <v>2506</v>
      </c>
      <c r="B216" s="41" t="s">
        <v>773</v>
      </c>
      <c r="C216" s="115">
        <f t="shared" si="17"/>
        <v>99.140676</v>
      </c>
      <c r="D216" s="126"/>
      <c r="E216" s="126"/>
      <c r="F216" s="126"/>
      <c r="G216" s="126"/>
      <c r="H216" s="126">
        <v>99.140676</v>
      </c>
      <c r="I216" s="126"/>
      <c r="J216" s="126"/>
      <c r="K216" s="126"/>
      <c r="L216" s="126"/>
      <c r="M216" s="126"/>
      <c r="N216" s="126"/>
      <c r="O216" s="126"/>
      <c r="P216" s="116"/>
    </row>
    <row r="217" ht="16.5" hidden="1" spans="1:16">
      <c r="A217" s="129" t="s">
        <v>2507</v>
      </c>
      <c r="B217" s="41" t="s">
        <v>775</v>
      </c>
      <c r="C217" s="115">
        <f t="shared" si="17"/>
        <v>2100.781667</v>
      </c>
      <c r="D217" s="126">
        <v>592.489195</v>
      </c>
      <c r="E217" s="126">
        <v>1348.513672</v>
      </c>
      <c r="F217" s="126">
        <v>6.54</v>
      </c>
      <c r="G217" s="126"/>
      <c r="H217" s="126"/>
      <c r="I217" s="126"/>
      <c r="J217" s="126"/>
      <c r="K217" s="126">
        <v>153.2388</v>
      </c>
      <c r="L217" s="126"/>
      <c r="M217" s="126"/>
      <c r="N217" s="126"/>
      <c r="O217" s="126"/>
      <c r="P217" s="116"/>
    </row>
    <row r="218" ht="16.5" hidden="1" spans="1:16">
      <c r="A218" s="129" t="s">
        <v>2518</v>
      </c>
      <c r="B218" s="41" t="s">
        <v>776</v>
      </c>
      <c r="C218" s="115">
        <f t="shared" si="17"/>
        <v>220.914349</v>
      </c>
      <c r="D218" s="126"/>
      <c r="E218" s="126"/>
      <c r="F218" s="126"/>
      <c r="G218" s="126"/>
      <c r="H218" s="126">
        <v>211.097949</v>
      </c>
      <c r="I218" s="126">
        <v>1</v>
      </c>
      <c r="J218" s="126"/>
      <c r="K218" s="126">
        <v>8.8164</v>
      </c>
      <c r="L218" s="126"/>
      <c r="M218" s="126"/>
      <c r="N218" s="126"/>
      <c r="O218" s="126"/>
      <c r="P218" s="116"/>
    </row>
    <row r="219" ht="16.5" hidden="1" spans="1:16">
      <c r="A219" s="129" t="s">
        <v>2526</v>
      </c>
      <c r="B219" s="41" t="s">
        <v>777</v>
      </c>
      <c r="C219" s="115">
        <f t="shared" si="17"/>
        <v>109.181531</v>
      </c>
      <c r="D219" s="126"/>
      <c r="E219" s="126"/>
      <c r="F219" s="126"/>
      <c r="G219" s="126"/>
      <c r="H219" s="126">
        <v>108.681531</v>
      </c>
      <c r="I219" s="126">
        <v>0.5</v>
      </c>
      <c r="J219" s="126"/>
      <c r="K219" s="126"/>
      <c r="L219" s="126"/>
      <c r="M219" s="126"/>
      <c r="N219" s="126"/>
      <c r="O219" s="126"/>
      <c r="P219" s="116"/>
    </row>
    <row r="220" ht="16.5" hidden="1" spans="1:16">
      <c r="A220" s="129" t="s">
        <v>2527</v>
      </c>
      <c r="B220" s="41" t="s">
        <v>778</v>
      </c>
      <c r="C220" s="115">
        <f t="shared" si="17"/>
        <v>87.99996</v>
      </c>
      <c r="D220" s="126"/>
      <c r="E220" s="126"/>
      <c r="F220" s="126"/>
      <c r="G220" s="126"/>
      <c r="H220" s="126">
        <v>85.14876</v>
      </c>
      <c r="I220" s="126"/>
      <c r="J220" s="126"/>
      <c r="K220" s="126">
        <v>2.8512</v>
      </c>
      <c r="L220" s="126"/>
      <c r="M220" s="126"/>
      <c r="N220" s="126"/>
      <c r="O220" s="126"/>
      <c r="P220" s="116"/>
    </row>
    <row r="221" ht="16.5" hidden="1" spans="1:16">
      <c r="A221" s="129" t="s">
        <v>2528</v>
      </c>
      <c r="B221" s="41" t="s">
        <v>780</v>
      </c>
      <c r="C221" s="115">
        <f t="shared" si="17"/>
        <v>13548.00427</v>
      </c>
      <c r="D221" s="126">
        <v>2203.367407</v>
      </c>
      <c r="E221" s="126">
        <v>11173.240423</v>
      </c>
      <c r="F221" s="126">
        <v>20</v>
      </c>
      <c r="G221" s="126"/>
      <c r="H221" s="126"/>
      <c r="I221" s="126"/>
      <c r="J221" s="126"/>
      <c r="K221" s="126">
        <v>151.39644</v>
      </c>
      <c r="L221" s="126"/>
      <c r="M221" s="126"/>
      <c r="N221" s="126"/>
      <c r="O221" s="126"/>
      <c r="P221" s="116"/>
    </row>
    <row r="222" ht="16.5" hidden="1" spans="1:16">
      <c r="A222" s="129" t="s">
        <v>2537</v>
      </c>
      <c r="B222" s="41" t="s">
        <v>781</v>
      </c>
      <c r="C222" s="115">
        <f t="shared" si="17"/>
        <v>204.558778</v>
      </c>
      <c r="D222" s="126"/>
      <c r="E222" s="126"/>
      <c r="F222" s="126"/>
      <c r="G222" s="126"/>
      <c r="H222" s="126">
        <v>191.545978</v>
      </c>
      <c r="I222" s="126"/>
      <c r="J222" s="126"/>
      <c r="K222" s="126">
        <v>13.0128</v>
      </c>
      <c r="L222" s="126"/>
      <c r="M222" s="126"/>
      <c r="N222" s="126"/>
      <c r="O222" s="126"/>
      <c r="P222" s="116"/>
    </row>
    <row r="223" ht="16.5" hidden="1" spans="1:16">
      <c r="A223" s="129" t="s">
        <v>2545</v>
      </c>
      <c r="B223" s="41" t="s">
        <v>782</v>
      </c>
      <c r="C223" s="115">
        <f t="shared" si="17"/>
        <v>86.872774</v>
      </c>
      <c r="D223" s="126"/>
      <c r="E223" s="126"/>
      <c r="F223" s="126"/>
      <c r="G223" s="126"/>
      <c r="H223" s="126">
        <v>86.872774</v>
      </c>
      <c r="I223" s="126"/>
      <c r="J223" s="126"/>
      <c r="K223" s="126"/>
      <c r="L223" s="126"/>
      <c r="M223" s="126"/>
      <c r="N223" s="126"/>
      <c r="O223" s="126"/>
      <c r="P223" s="116"/>
    </row>
    <row r="224" ht="16.5" hidden="1" spans="1:16">
      <c r="A224" s="129" t="s">
        <v>2551</v>
      </c>
      <c r="B224" s="41" t="s">
        <v>783</v>
      </c>
      <c r="C224" s="115">
        <f t="shared" si="17"/>
        <v>112.936794</v>
      </c>
      <c r="D224" s="126"/>
      <c r="E224" s="126"/>
      <c r="F224" s="126"/>
      <c r="G224" s="126"/>
      <c r="H224" s="126">
        <v>112.936794</v>
      </c>
      <c r="I224" s="126"/>
      <c r="J224" s="126"/>
      <c r="K224" s="126"/>
      <c r="L224" s="126"/>
      <c r="M224" s="126"/>
      <c r="N224" s="126"/>
      <c r="O224" s="126"/>
      <c r="P224" s="116"/>
    </row>
    <row r="225" ht="16.5" hidden="1" spans="1:16">
      <c r="A225" s="131" t="s">
        <v>2557</v>
      </c>
      <c r="B225" s="113" t="s">
        <v>784</v>
      </c>
      <c r="C225" s="115">
        <f t="shared" si="17"/>
        <v>194.314941</v>
      </c>
      <c r="D225" s="126"/>
      <c r="E225" s="126"/>
      <c r="F225" s="126"/>
      <c r="G225" s="126"/>
      <c r="H225" s="126">
        <v>176.559741</v>
      </c>
      <c r="I225" s="126"/>
      <c r="J225" s="126"/>
      <c r="K225" s="126">
        <v>17.7552</v>
      </c>
      <c r="L225" s="126"/>
      <c r="M225" s="126"/>
      <c r="N225" s="126"/>
      <c r="O225" s="126"/>
      <c r="P225" s="116"/>
    </row>
    <row r="226" ht="16.5" hidden="1" spans="1:16">
      <c r="A226" s="129" t="s">
        <v>2565</v>
      </c>
      <c r="B226" s="41" t="s">
        <v>785</v>
      </c>
      <c r="C226" s="115">
        <f t="shared" si="17"/>
        <v>105.842234</v>
      </c>
      <c r="D226" s="126"/>
      <c r="E226" s="126"/>
      <c r="F226" s="126"/>
      <c r="G226" s="126"/>
      <c r="H226" s="126">
        <v>105.842234</v>
      </c>
      <c r="I226" s="126"/>
      <c r="J226" s="126"/>
      <c r="K226" s="126"/>
      <c r="L226" s="126"/>
      <c r="M226" s="126"/>
      <c r="N226" s="126"/>
      <c r="O226" s="126"/>
      <c r="P226" s="116"/>
    </row>
    <row r="227" ht="16.5" hidden="1" spans="1:16">
      <c r="A227" s="129" t="s">
        <v>2566</v>
      </c>
      <c r="B227" s="41" t="s">
        <v>787</v>
      </c>
      <c r="C227" s="115">
        <f t="shared" si="17"/>
        <v>2590.554996</v>
      </c>
      <c r="D227" s="126">
        <v>1044.84618</v>
      </c>
      <c r="E227" s="126">
        <v>804.791996</v>
      </c>
      <c r="F227" s="126">
        <v>90</v>
      </c>
      <c r="G227" s="126"/>
      <c r="H227" s="126"/>
      <c r="I227" s="126"/>
      <c r="J227" s="126"/>
      <c r="K227" s="126">
        <v>191.90682</v>
      </c>
      <c r="L227" s="126"/>
      <c r="M227" s="126"/>
      <c r="N227" s="126"/>
      <c r="O227" s="126">
        <v>459.01</v>
      </c>
      <c r="P227" s="116"/>
    </row>
    <row r="228" ht="16.5" hidden="1" spans="1:16">
      <c r="A228" s="129" t="s">
        <v>2577</v>
      </c>
      <c r="B228" s="41" t="s">
        <v>788</v>
      </c>
      <c r="C228" s="115">
        <f t="shared" si="17"/>
        <v>277.661732</v>
      </c>
      <c r="D228" s="126"/>
      <c r="E228" s="126"/>
      <c r="F228" s="126"/>
      <c r="G228" s="126"/>
      <c r="H228" s="126">
        <v>257.574932</v>
      </c>
      <c r="I228" s="126"/>
      <c r="J228" s="126"/>
      <c r="K228" s="126">
        <v>20.0868</v>
      </c>
      <c r="L228" s="126"/>
      <c r="M228" s="126"/>
      <c r="N228" s="126"/>
      <c r="O228" s="126"/>
      <c r="P228" s="116"/>
    </row>
    <row r="229" ht="16.5" hidden="1" spans="1:16">
      <c r="A229" s="129" t="s">
        <v>2586</v>
      </c>
      <c r="B229" s="41" t="s">
        <v>789</v>
      </c>
      <c r="C229" s="115">
        <f t="shared" si="17"/>
        <v>99.40004</v>
      </c>
      <c r="D229" s="126"/>
      <c r="E229" s="126"/>
      <c r="F229" s="126"/>
      <c r="G229" s="126"/>
      <c r="H229" s="126">
        <v>83.76044</v>
      </c>
      <c r="I229" s="126"/>
      <c r="J229" s="126"/>
      <c r="K229" s="126">
        <v>15.6396</v>
      </c>
      <c r="L229" s="126"/>
      <c r="M229" s="126"/>
      <c r="N229" s="126"/>
      <c r="O229" s="126"/>
      <c r="P229" s="116"/>
    </row>
    <row r="230" ht="16.5" hidden="1" spans="1:16">
      <c r="A230" s="129" t="s">
        <v>2594</v>
      </c>
      <c r="B230" s="41" t="s">
        <v>790</v>
      </c>
      <c r="C230" s="115">
        <f t="shared" si="17"/>
        <v>104.628406</v>
      </c>
      <c r="D230" s="126"/>
      <c r="E230" s="126"/>
      <c r="F230" s="126"/>
      <c r="G230" s="126"/>
      <c r="H230" s="126">
        <v>102.023206</v>
      </c>
      <c r="I230" s="126"/>
      <c r="J230" s="126"/>
      <c r="K230" s="126">
        <v>2.6052</v>
      </c>
      <c r="L230" s="126"/>
      <c r="M230" s="126"/>
      <c r="N230" s="126"/>
      <c r="O230" s="126"/>
      <c r="P230" s="116"/>
    </row>
    <row r="231" ht="16.5" hidden="1" spans="1:16">
      <c r="A231" s="129" t="s">
        <v>2601</v>
      </c>
      <c r="B231" s="41" t="s">
        <v>791</v>
      </c>
      <c r="C231" s="115">
        <f t="shared" si="17"/>
        <v>105.140875</v>
      </c>
      <c r="D231" s="126"/>
      <c r="E231" s="126"/>
      <c r="F231" s="126"/>
      <c r="G231" s="126"/>
      <c r="H231" s="126">
        <v>105.140875</v>
      </c>
      <c r="I231" s="126"/>
      <c r="J231" s="126"/>
      <c r="K231" s="126"/>
      <c r="L231" s="126"/>
      <c r="M231" s="126"/>
      <c r="N231" s="126"/>
      <c r="O231" s="126"/>
      <c r="P231" s="116"/>
    </row>
    <row r="232" ht="16.5" hidden="1" spans="1:16">
      <c r="A232" s="129" t="s">
        <v>2602</v>
      </c>
      <c r="B232" s="41" t="s">
        <v>792</v>
      </c>
      <c r="C232" s="115">
        <f t="shared" si="17"/>
        <v>116.665114</v>
      </c>
      <c r="D232" s="126"/>
      <c r="E232" s="126"/>
      <c r="F232" s="126"/>
      <c r="G232" s="126"/>
      <c r="H232" s="126">
        <v>116.665114</v>
      </c>
      <c r="I232" s="126"/>
      <c r="J232" s="126"/>
      <c r="K232" s="126"/>
      <c r="L232" s="126"/>
      <c r="M232" s="126"/>
      <c r="N232" s="126"/>
      <c r="O232" s="126"/>
      <c r="P232" s="116"/>
    </row>
    <row r="233" ht="16.5" hidden="1" spans="1:16">
      <c r="A233" s="129" t="s">
        <v>2603</v>
      </c>
      <c r="B233" s="41" t="s">
        <v>794</v>
      </c>
      <c r="C233" s="115">
        <f t="shared" si="17"/>
        <v>2137.807867</v>
      </c>
      <c r="D233" s="126">
        <v>775.890633</v>
      </c>
      <c r="E233" s="126">
        <v>782.67743</v>
      </c>
      <c r="F233" s="126">
        <v>293</v>
      </c>
      <c r="G233" s="126"/>
      <c r="H233" s="126"/>
      <c r="I233" s="126"/>
      <c r="J233" s="126"/>
      <c r="K233" s="126">
        <v>286.239804</v>
      </c>
      <c r="L233" s="126"/>
      <c r="M233" s="126"/>
      <c r="N233" s="126"/>
      <c r="O233" s="126"/>
      <c r="P233" s="116"/>
    </row>
    <row r="234" ht="16.5" hidden="1" spans="1:16">
      <c r="A234" s="129" t="s">
        <v>2614</v>
      </c>
      <c r="B234" s="41" t="s">
        <v>795</v>
      </c>
      <c r="C234" s="115">
        <f t="shared" si="17"/>
        <v>266.933935</v>
      </c>
      <c r="D234" s="126"/>
      <c r="E234" s="126"/>
      <c r="F234" s="126"/>
      <c r="G234" s="126"/>
      <c r="H234" s="126">
        <v>257.808655</v>
      </c>
      <c r="I234" s="126"/>
      <c r="J234" s="126"/>
      <c r="K234" s="126">
        <v>9.12528</v>
      </c>
      <c r="L234" s="126"/>
      <c r="M234" s="126"/>
      <c r="N234" s="126"/>
      <c r="O234" s="126"/>
      <c r="P234" s="116"/>
    </row>
    <row r="235" ht="16.5" hidden="1" spans="1:16">
      <c r="A235" s="129" t="s">
        <v>2623</v>
      </c>
      <c r="B235" s="41" t="s">
        <v>796</v>
      </c>
      <c r="C235" s="115">
        <f t="shared" si="17"/>
        <v>113.40441</v>
      </c>
      <c r="D235" s="126"/>
      <c r="E235" s="126"/>
      <c r="F235" s="126"/>
      <c r="G235" s="126"/>
      <c r="H235" s="126">
        <v>103.79933</v>
      </c>
      <c r="I235" s="126"/>
      <c r="J235" s="126"/>
      <c r="K235" s="126">
        <v>9.60508</v>
      </c>
      <c r="L235" s="126"/>
      <c r="M235" s="126"/>
      <c r="N235" s="126"/>
      <c r="O235" s="126"/>
      <c r="P235" s="116"/>
    </row>
    <row r="236" ht="16.5" hidden="1" spans="1:16">
      <c r="A236" s="129" t="s">
        <v>2624</v>
      </c>
      <c r="B236" s="41" t="s">
        <v>797</v>
      </c>
      <c r="C236" s="115">
        <f t="shared" si="17"/>
        <v>114.115219</v>
      </c>
      <c r="D236" s="126"/>
      <c r="E236" s="126"/>
      <c r="F236" s="126"/>
      <c r="G236" s="126"/>
      <c r="H236" s="126">
        <v>111.201619</v>
      </c>
      <c r="I236" s="126"/>
      <c r="J236" s="126"/>
      <c r="K236" s="126">
        <v>2.9136</v>
      </c>
      <c r="L236" s="126"/>
      <c r="M236" s="126"/>
      <c r="N236" s="126"/>
      <c r="O236" s="126"/>
      <c r="P236" s="116"/>
    </row>
    <row r="237" ht="16.5" hidden="1" spans="1:16">
      <c r="A237" s="129" t="s">
        <v>2625</v>
      </c>
      <c r="B237" s="41" t="s">
        <v>799</v>
      </c>
      <c r="C237" s="115">
        <f t="shared" si="17"/>
        <v>2270.762386</v>
      </c>
      <c r="D237" s="126">
        <v>627.364205</v>
      </c>
      <c r="E237" s="126">
        <v>1185.230981</v>
      </c>
      <c r="F237" s="126">
        <v>120</v>
      </c>
      <c r="G237" s="126"/>
      <c r="H237" s="126"/>
      <c r="I237" s="126"/>
      <c r="J237" s="126"/>
      <c r="K237" s="126">
        <v>338.1672</v>
      </c>
      <c r="L237" s="126"/>
      <c r="M237" s="126"/>
      <c r="N237" s="126"/>
      <c r="O237" s="126"/>
      <c r="P237" s="116"/>
    </row>
    <row r="238" ht="16.5" hidden="1" spans="1:16">
      <c r="A238" s="129" t="s">
        <v>2635</v>
      </c>
      <c r="B238" s="41" t="s">
        <v>800</v>
      </c>
      <c r="C238" s="115">
        <f t="shared" si="17"/>
        <v>256.289872</v>
      </c>
      <c r="D238" s="126"/>
      <c r="E238" s="126"/>
      <c r="F238" s="126"/>
      <c r="G238" s="126"/>
      <c r="H238" s="126">
        <v>233.092672</v>
      </c>
      <c r="I238" s="126"/>
      <c r="J238" s="126"/>
      <c r="K238" s="126">
        <v>23.1972</v>
      </c>
      <c r="L238" s="126"/>
      <c r="M238" s="126"/>
      <c r="N238" s="126"/>
      <c r="O238" s="126"/>
      <c r="P238" s="116"/>
    </row>
    <row r="239" ht="16.5" hidden="1" spans="1:16">
      <c r="A239" s="129" t="s">
        <v>2644</v>
      </c>
      <c r="B239" s="41" t="s">
        <v>801</v>
      </c>
      <c r="C239" s="115">
        <f t="shared" si="17"/>
        <v>111.180316</v>
      </c>
      <c r="D239" s="126"/>
      <c r="E239" s="126"/>
      <c r="F239" s="126"/>
      <c r="G239" s="126"/>
      <c r="H239" s="126">
        <v>108.575116</v>
      </c>
      <c r="I239" s="126"/>
      <c r="J239" s="126"/>
      <c r="K239" s="126">
        <v>2.6052</v>
      </c>
      <c r="L239" s="126"/>
      <c r="M239" s="126"/>
      <c r="N239" s="126"/>
      <c r="O239" s="126"/>
      <c r="P239" s="116"/>
    </row>
    <row r="240" ht="16.5" hidden="1" spans="1:16">
      <c r="A240" s="129" t="s">
        <v>2645</v>
      </c>
      <c r="B240" s="41" t="s">
        <v>802</v>
      </c>
      <c r="C240" s="115">
        <f t="shared" si="17"/>
        <v>95.506466</v>
      </c>
      <c r="D240" s="126"/>
      <c r="E240" s="126"/>
      <c r="F240" s="126"/>
      <c r="G240" s="126"/>
      <c r="H240" s="126">
        <v>90.296066</v>
      </c>
      <c r="I240" s="126"/>
      <c r="J240" s="126"/>
      <c r="K240" s="126">
        <v>5.2104</v>
      </c>
      <c r="L240" s="126"/>
      <c r="M240" s="126"/>
      <c r="N240" s="126"/>
      <c r="O240" s="126"/>
      <c r="P240" s="116"/>
    </row>
    <row r="241" ht="16.5" hidden="1" spans="1:16">
      <c r="A241" s="129" t="s">
        <v>2646</v>
      </c>
      <c r="B241" s="41" t="s">
        <v>804</v>
      </c>
      <c r="C241" s="115">
        <f t="shared" si="17"/>
        <v>9081.096523</v>
      </c>
      <c r="D241" s="126">
        <v>965.748317</v>
      </c>
      <c r="E241" s="126">
        <v>4164.991006</v>
      </c>
      <c r="F241" s="126">
        <v>2700</v>
      </c>
      <c r="G241" s="126"/>
      <c r="H241" s="126"/>
      <c r="I241" s="126"/>
      <c r="J241" s="126"/>
      <c r="K241" s="126">
        <v>234.0572</v>
      </c>
      <c r="L241" s="126"/>
      <c r="M241" s="126"/>
      <c r="N241" s="126"/>
      <c r="O241" s="126">
        <v>1016.3</v>
      </c>
      <c r="P241" s="116"/>
    </row>
    <row r="242" ht="16.5" hidden="1" spans="1:16">
      <c r="A242" s="129" t="s">
        <v>2656</v>
      </c>
      <c r="B242" s="41" t="s">
        <v>805</v>
      </c>
      <c r="C242" s="115">
        <f t="shared" si="17"/>
        <v>245.644328</v>
      </c>
      <c r="D242" s="126"/>
      <c r="E242" s="126"/>
      <c r="F242" s="126"/>
      <c r="G242" s="126"/>
      <c r="H242" s="126">
        <v>218.19704</v>
      </c>
      <c r="I242" s="126"/>
      <c r="J242" s="126"/>
      <c r="K242" s="126">
        <v>27.447288</v>
      </c>
      <c r="L242" s="126"/>
      <c r="M242" s="126"/>
      <c r="N242" s="126"/>
      <c r="O242" s="126"/>
      <c r="P242" s="116"/>
    </row>
    <row r="243" ht="16.5" hidden="1" spans="1:16">
      <c r="A243" s="129" t="s">
        <v>2665</v>
      </c>
      <c r="B243" s="41" t="s">
        <v>806</v>
      </c>
      <c r="C243" s="115">
        <f t="shared" si="17"/>
        <v>343.628438</v>
      </c>
      <c r="D243" s="126"/>
      <c r="E243" s="126"/>
      <c r="F243" s="126"/>
      <c r="G243" s="126"/>
      <c r="H243" s="126">
        <v>340.688438</v>
      </c>
      <c r="I243" s="126"/>
      <c r="J243" s="126"/>
      <c r="K243" s="126">
        <v>2.94</v>
      </c>
      <c r="L243" s="126"/>
      <c r="M243" s="126"/>
      <c r="N243" s="126"/>
      <c r="O243" s="126"/>
      <c r="P243" s="116"/>
    </row>
    <row r="244" ht="16.5" hidden="1" spans="1:16">
      <c r="A244" s="129" t="s">
        <v>2673</v>
      </c>
      <c r="B244" s="41" t="s">
        <v>807</v>
      </c>
      <c r="C244" s="115">
        <f t="shared" si="17"/>
        <v>517.398418</v>
      </c>
      <c r="D244" s="126"/>
      <c r="E244" s="126"/>
      <c r="F244" s="126"/>
      <c r="G244" s="126"/>
      <c r="H244" s="126">
        <v>511.048918</v>
      </c>
      <c r="I244" s="126"/>
      <c r="J244" s="126"/>
      <c r="K244" s="126">
        <v>6.3495</v>
      </c>
      <c r="L244" s="126"/>
      <c r="M244" s="126"/>
      <c r="N244" s="126"/>
      <c r="O244" s="126"/>
      <c r="P244" s="116"/>
    </row>
    <row r="245" ht="16.5" hidden="1" spans="1:16">
      <c r="A245" s="129" t="s">
        <v>2681</v>
      </c>
      <c r="B245" s="41" t="s">
        <v>808</v>
      </c>
      <c r="C245" s="115">
        <f t="shared" si="17"/>
        <v>104.328135</v>
      </c>
      <c r="D245" s="126"/>
      <c r="E245" s="126"/>
      <c r="F245" s="126"/>
      <c r="G245" s="126"/>
      <c r="H245" s="126">
        <v>104.328135</v>
      </c>
      <c r="I245" s="126"/>
      <c r="J245" s="126"/>
      <c r="K245" s="126"/>
      <c r="L245" s="126"/>
      <c r="M245" s="126"/>
      <c r="N245" s="126"/>
      <c r="O245" s="126"/>
      <c r="P245" s="116"/>
    </row>
    <row r="246" ht="16.5" hidden="1" spans="1:16">
      <c r="A246" s="129" t="s">
        <v>2687</v>
      </c>
      <c r="B246" s="41" t="s">
        <v>810</v>
      </c>
      <c r="C246" s="115">
        <f t="shared" si="17"/>
        <v>4964.639101</v>
      </c>
      <c r="D246" s="126">
        <v>703.491515</v>
      </c>
      <c r="E246" s="126">
        <v>1639.981586</v>
      </c>
      <c r="F246" s="126"/>
      <c r="G246" s="126"/>
      <c r="H246" s="126"/>
      <c r="I246" s="126"/>
      <c r="J246" s="126"/>
      <c r="K246" s="126">
        <v>101.166</v>
      </c>
      <c r="L246" s="126"/>
      <c r="M246" s="126"/>
      <c r="N246" s="126"/>
      <c r="O246" s="126">
        <v>2520</v>
      </c>
      <c r="P246" s="116"/>
    </row>
    <row r="247" ht="16.5" hidden="1" spans="1:16">
      <c r="A247" s="129" t="s">
        <v>2697</v>
      </c>
      <c r="B247" s="41" t="s">
        <v>811</v>
      </c>
      <c r="C247" s="115">
        <f t="shared" si="17"/>
        <v>260.988151</v>
      </c>
      <c r="D247" s="126"/>
      <c r="E247" s="126"/>
      <c r="F247" s="126"/>
      <c r="G247" s="126"/>
      <c r="H247" s="126">
        <v>239.605351</v>
      </c>
      <c r="I247" s="126"/>
      <c r="J247" s="126"/>
      <c r="K247" s="126">
        <v>21.3828</v>
      </c>
      <c r="L247" s="126"/>
      <c r="M247" s="126"/>
      <c r="N247" s="126"/>
      <c r="O247" s="126"/>
      <c r="P247" s="116"/>
    </row>
    <row r="248" ht="16.5" hidden="1" spans="1:16">
      <c r="A248" s="129" t="s">
        <v>2704</v>
      </c>
      <c r="B248" s="41" t="s">
        <v>812</v>
      </c>
      <c r="C248" s="115">
        <f t="shared" si="17"/>
        <v>90.486924</v>
      </c>
      <c r="D248" s="126"/>
      <c r="E248" s="126"/>
      <c r="F248" s="126"/>
      <c r="G248" s="126"/>
      <c r="H248" s="126">
        <v>90.486924</v>
      </c>
      <c r="I248" s="126"/>
      <c r="J248" s="126"/>
      <c r="K248" s="126"/>
      <c r="L248" s="126"/>
      <c r="M248" s="126"/>
      <c r="N248" s="126"/>
      <c r="O248" s="126"/>
      <c r="P248" s="116"/>
    </row>
    <row r="249" ht="16.5" hidden="1" spans="1:16">
      <c r="A249" s="129" t="s">
        <v>2705</v>
      </c>
      <c r="B249" s="41" t="s">
        <v>813</v>
      </c>
      <c r="C249" s="115">
        <f t="shared" si="17"/>
        <v>114.185772</v>
      </c>
      <c r="D249" s="126"/>
      <c r="E249" s="126"/>
      <c r="F249" s="126"/>
      <c r="G249" s="126"/>
      <c r="H249" s="126">
        <v>111.272172</v>
      </c>
      <c r="I249" s="126"/>
      <c r="J249" s="126"/>
      <c r="K249" s="126">
        <v>2.9136</v>
      </c>
      <c r="L249" s="126"/>
      <c r="M249" s="126"/>
      <c r="N249" s="126"/>
      <c r="O249" s="126"/>
      <c r="P249" s="116"/>
    </row>
    <row r="250" ht="16.5" hidden="1" spans="1:16">
      <c r="A250" s="129" t="s">
        <v>2706</v>
      </c>
      <c r="B250" s="41" t="s">
        <v>815</v>
      </c>
      <c r="C250" s="115">
        <f t="shared" si="17"/>
        <v>5849.965525</v>
      </c>
      <c r="D250" s="126">
        <v>3127.847553</v>
      </c>
      <c r="E250" s="126">
        <v>2486.757828</v>
      </c>
      <c r="F250" s="126">
        <v>15</v>
      </c>
      <c r="G250" s="126"/>
      <c r="H250" s="126"/>
      <c r="I250" s="126"/>
      <c r="J250" s="126"/>
      <c r="K250" s="126">
        <v>220.360144</v>
      </c>
      <c r="L250" s="126"/>
      <c r="M250" s="126"/>
      <c r="N250" s="126"/>
      <c r="O250" s="126"/>
      <c r="P250" s="116"/>
    </row>
    <row r="251" ht="16.5" hidden="1" spans="1:16">
      <c r="A251" s="129" t="s">
        <v>2718</v>
      </c>
      <c r="B251" s="41" t="s">
        <v>816</v>
      </c>
      <c r="C251" s="115">
        <f t="shared" si="17"/>
        <v>317.23633</v>
      </c>
      <c r="D251" s="126"/>
      <c r="E251" s="126"/>
      <c r="F251" s="126"/>
      <c r="G251" s="126"/>
      <c r="H251" s="126">
        <v>265.86193</v>
      </c>
      <c r="I251" s="126"/>
      <c r="J251" s="126"/>
      <c r="K251" s="126">
        <v>51.3744</v>
      </c>
      <c r="L251" s="126"/>
      <c r="M251" s="126"/>
      <c r="N251" s="126"/>
      <c r="O251" s="126"/>
      <c r="P251" s="116"/>
    </row>
    <row r="252" ht="16.5" hidden="1" spans="1:16">
      <c r="A252" s="129" t="s">
        <v>2726</v>
      </c>
      <c r="B252" s="41" t="s">
        <v>817</v>
      </c>
      <c r="C252" s="115">
        <f t="shared" si="17"/>
        <v>261.758391</v>
      </c>
      <c r="D252" s="126"/>
      <c r="E252" s="126"/>
      <c r="F252" s="126"/>
      <c r="G252" s="126"/>
      <c r="H252" s="126">
        <v>242.703987</v>
      </c>
      <c r="I252" s="126">
        <v>0.048</v>
      </c>
      <c r="J252" s="126"/>
      <c r="K252" s="126">
        <v>19.006404</v>
      </c>
      <c r="L252" s="126"/>
      <c r="M252" s="126"/>
      <c r="N252" s="126"/>
      <c r="O252" s="126"/>
      <c r="P252" s="116"/>
    </row>
    <row r="253" ht="16.5" hidden="1" spans="1:16">
      <c r="A253" s="129" t="s">
        <v>2735</v>
      </c>
      <c r="B253" s="41" t="s">
        <v>818</v>
      </c>
      <c r="C253" s="115">
        <f t="shared" ref="C253:C268" si="19">SUM(D253:O253)</f>
        <v>503.187263</v>
      </c>
      <c r="D253" s="126"/>
      <c r="E253" s="126"/>
      <c r="F253" s="126"/>
      <c r="G253" s="126"/>
      <c r="H253" s="126">
        <v>500.595443</v>
      </c>
      <c r="I253" s="126"/>
      <c r="J253" s="126"/>
      <c r="K253" s="126">
        <v>2.59182</v>
      </c>
      <c r="L253" s="126"/>
      <c r="M253" s="126"/>
      <c r="N253" s="126"/>
      <c r="O253" s="126"/>
      <c r="P253" s="116"/>
    </row>
    <row r="254" ht="16.5" hidden="1" spans="1:16">
      <c r="A254" s="129" t="s">
        <v>2744</v>
      </c>
      <c r="B254" s="41" t="s">
        <v>819</v>
      </c>
      <c r="C254" s="115">
        <f t="shared" si="19"/>
        <v>109.208645</v>
      </c>
      <c r="D254" s="126"/>
      <c r="E254" s="126"/>
      <c r="F254" s="126"/>
      <c r="G254" s="126"/>
      <c r="H254" s="126">
        <v>109.208645</v>
      </c>
      <c r="I254" s="126"/>
      <c r="J254" s="126"/>
      <c r="K254" s="126"/>
      <c r="L254" s="126"/>
      <c r="M254" s="126"/>
      <c r="N254" s="126"/>
      <c r="O254" s="126"/>
      <c r="P254" s="116"/>
    </row>
    <row r="255" ht="16.5" hidden="1" spans="1:16">
      <c r="A255" s="129" t="s">
        <v>2750</v>
      </c>
      <c r="B255" s="41" t="s">
        <v>4208</v>
      </c>
      <c r="C255" s="115">
        <f t="shared" si="19"/>
        <v>291.257873</v>
      </c>
      <c r="D255" s="126"/>
      <c r="E255" s="126"/>
      <c r="F255" s="126"/>
      <c r="G255" s="126"/>
      <c r="H255" s="126">
        <v>272.852673</v>
      </c>
      <c r="I255" s="126">
        <v>2</v>
      </c>
      <c r="J255" s="126"/>
      <c r="K255" s="126">
        <v>16.4052</v>
      </c>
      <c r="L255" s="126"/>
      <c r="M255" s="126"/>
      <c r="N255" s="126"/>
      <c r="O255" s="126"/>
      <c r="P255" s="116"/>
    </row>
    <row r="256" ht="16.5" hidden="1" spans="1:16">
      <c r="A256" s="129" t="s">
        <v>2759</v>
      </c>
      <c r="B256" s="41" t="s">
        <v>822</v>
      </c>
      <c r="C256" s="115">
        <f t="shared" si="19"/>
        <v>6307.517589</v>
      </c>
      <c r="D256" s="126">
        <v>335.033342</v>
      </c>
      <c r="E256" s="126">
        <v>5966.838247</v>
      </c>
      <c r="F256" s="126"/>
      <c r="G256" s="126"/>
      <c r="H256" s="126"/>
      <c r="I256" s="126"/>
      <c r="J256" s="126"/>
      <c r="K256" s="126">
        <v>5.646</v>
      </c>
      <c r="L256" s="126"/>
      <c r="M256" s="126"/>
      <c r="N256" s="126"/>
      <c r="O256" s="126"/>
      <c r="P256" s="116"/>
    </row>
    <row r="257" ht="16.5" hidden="1" spans="1:16">
      <c r="A257" s="129" t="s">
        <v>2769</v>
      </c>
      <c r="B257" s="41" t="s">
        <v>823</v>
      </c>
      <c r="C257" s="115">
        <f t="shared" si="19"/>
        <v>247.221874</v>
      </c>
      <c r="D257" s="126"/>
      <c r="E257" s="126"/>
      <c r="F257" s="126"/>
      <c r="G257" s="126"/>
      <c r="H257" s="126">
        <v>247.221874</v>
      </c>
      <c r="I257" s="126"/>
      <c r="J257" s="126"/>
      <c r="K257" s="126"/>
      <c r="L257" s="126"/>
      <c r="M257" s="126"/>
      <c r="N257" s="126"/>
      <c r="O257" s="126"/>
      <c r="P257" s="116"/>
    </row>
    <row r="258" ht="16.5" hidden="1" spans="1:16">
      <c r="A258" s="129" t="s">
        <v>2776</v>
      </c>
      <c r="B258" s="41" t="s">
        <v>824</v>
      </c>
      <c r="C258" s="115">
        <f t="shared" si="19"/>
        <v>361.282029</v>
      </c>
      <c r="D258" s="126"/>
      <c r="E258" s="126"/>
      <c r="F258" s="126"/>
      <c r="G258" s="126"/>
      <c r="H258" s="126">
        <v>358.704429</v>
      </c>
      <c r="I258" s="126"/>
      <c r="J258" s="126"/>
      <c r="K258" s="126">
        <v>2.5776</v>
      </c>
      <c r="L258" s="126"/>
      <c r="M258" s="126"/>
      <c r="N258" s="126"/>
      <c r="O258" s="126"/>
      <c r="P258" s="116"/>
    </row>
    <row r="259" ht="16.5" hidden="1" spans="1:16">
      <c r="A259" s="129" t="s">
        <v>2785</v>
      </c>
      <c r="B259" s="41" t="s">
        <v>825</v>
      </c>
      <c r="C259" s="115">
        <f t="shared" si="19"/>
        <v>101.635838</v>
      </c>
      <c r="D259" s="126"/>
      <c r="E259" s="126"/>
      <c r="F259" s="126"/>
      <c r="G259" s="126"/>
      <c r="H259" s="126">
        <v>101.635838</v>
      </c>
      <c r="I259" s="126"/>
      <c r="J259" s="126"/>
      <c r="K259" s="126"/>
      <c r="L259" s="126"/>
      <c r="M259" s="126"/>
      <c r="N259" s="126"/>
      <c r="O259" s="126"/>
      <c r="P259" s="116"/>
    </row>
    <row r="260" ht="16.5" hidden="1" spans="1:16">
      <c r="A260" s="129" t="s">
        <v>2791</v>
      </c>
      <c r="B260" s="41" t="s">
        <v>827</v>
      </c>
      <c r="C260" s="115">
        <f t="shared" si="19"/>
        <v>1474.294716</v>
      </c>
      <c r="D260" s="126">
        <v>412.209663</v>
      </c>
      <c r="E260" s="126">
        <v>129.310653</v>
      </c>
      <c r="F260" s="126">
        <v>281.5</v>
      </c>
      <c r="G260" s="126"/>
      <c r="H260" s="126">
        <v>47.5644</v>
      </c>
      <c r="I260" s="126"/>
      <c r="J260" s="126">
        <v>594.89</v>
      </c>
      <c r="K260" s="126">
        <v>8.82</v>
      </c>
      <c r="L260" s="126"/>
      <c r="M260" s="126"/>
      <c r="N260" s="126"/>
      <c r="O260" s="126"/>
      <c r="P260" s="116"/>
    </row>
    <row r="261" ht="16.5" hidden="1" spans="1:16">
      <c r="A261" s="129" t="s">
        <v>2799</v>
      </c>
      <c r="B261" s="41" t="s">
        <v>828</v>
      </c>
      <c r="C261" s="115">
        <f t="shared" si="19"/>
        <v>155.275877</v>
      </c>
      <c r="D261" s="126"/>
      <c r="E261" s="126"/>
      <c r="F261" s="126"/>
      <c r="G261" s="126"/>
      <c r="H261" s="126">
        <v>152.370677</v>
      </c>
      <c r="I261" s="126">
        <v>0.3</v>
      </c>
      <c r="J261" s="126"/>
      <c r="K261" s="126">
        <v>2.6052</v>
      </c>
      <c r="L261" s="126"/>
      <c r="M261" s="126"/>
      <c r="N261" s="126"/>
      <c r="O261" s="126"/>
      <c r="P261" s="116"/>
    </row>
    <row r="262" ht="16.5" hidden="1" spans="1:16">
      <c r="A262" s="129" t="s">
        <v>2806</v>
      </c>
      <c r="B262" s="41" t="s">
        <v>829</v>
      </c>
      <c r="C262" s="115">
        <f t="shared" si="19"/>
        <v>19.361292</v>
      </c>
      <c r="D262" s="126"/>
      <c r="E262" s="126"/>
      <c r="F262" s="126"/>
      <c r="G262" s="126"/>
      <c r="H262" s="126">
        <v>16.391292</v>
      </c>
      <c r="I262" s="126">
        <v>0.03</v>
      </c>
      <c r="J262" s="126"/>
      <c r="K262" s="126">
        <v>2.94</v>
      </c>
      <c r="L262" s="126"/>
      <c r="M262" s="126"/>
      <c r="N262" s="126"/>
      <c r="O262" s="126"/>
      <c r="P262" s="116"/>
    </row>
    <row r="263" ht="16.5" hidden="1" spans="1:16">
      <c r="A263" s="129" t="s">
        <v>2813</v>
      </c>
      <c r="B263" s="41" t="s">
        <v>830</v>
      </c>
      <c r="C263" s="115">
        <f t="shared" si="19"/>
        <v>16.594937</v>
      </c>
      <c r="D263" s="126"/>
      <c r="E263" s="126"/>
      <c r="F263" s="126"/>
      <c r="G263" s="126"/>
      <c r="H263" s="126">
        <v>16.564937</v>
      </c>
      <c r="I263" s="126">
        <v>0.03</v>
      </c>
      <c r="J263" s="126"/>
      <c r="K263" s="126"/>
      <c r="L263" s="126"/>
      <c r="M263" s="126"/>
      <c r="N263" s="126"/>
      <c r="O263" s="126"/>
      <c r="P263" s="116"/>
    </row>
    <row r="264" ht="16.5" hidden="1" spans="1:16">
      <c r="A264" s="129" t="s">
        <v>2819</v>
      </c>
      <c r="B264" s="41" t="s">
        <v>831</v>
      </c>
      <c r="C264" s="115">
        <f t="shared" si="19"/>
        <v>18.354723</v>
      </c>
      <c r="D264" s="126"/>
      <c r="E264" s="126"/>
      <c r="F264" s="126"/>
      <c r="G264" s="126"/>
      <c r="H264" s="126">
        <v>18.324723</v>
      </c>
      <c r="I264" s="126">
        <v>0.03</v>
      </c>
      <c r="J264" s="126"/>
      <c r="K264" s="126"/>
      <c r="L264" s="126"/>
      <c r="M264" s="126"/>
      <c r="N264" s="126"/>
      <c r="O264" s="126"/>
      <c r="P264" s="116"/>
    </row>
    <row r="265" ht="16.5" hidden="1" spans="1:16">
      <c r="A265" s="129" t="s">
        <v>2825</v>
      </c>
      <c r="B265" s="41" t="s">
        <v>833</v>
      </c>
      <c r="C265" s="115">
        <f t="shared" si="19"/>
        <v>32192.781213</v>
      </c>
      <c r="D265" s="126">
        <v>630.634363</v>
      </c>
      <c r="E265" s="126">
        <v>20387.81925</v>
      </c>
      <c r="F265" s="126">
        <v>5100</v>
      </c>
      <c r="G265" s="126"/>
      <c r="H265" s="126"/>
      <c r="I265" s="126"/>
      <c r="J265" s="126">
        <v>5963</v>
      </c>
      <c r="K265" s="126">
        <v>111.3276</v>
      </c>
      <c r="L265" s="126"/>
      <c r="M265" s="126"/>
      <c r="N265" s="126"/>
      <c r="O265" s="126"/>
      <c r="P265" s="116"/>
    </row>
    <row r="266" ht="16.5" hidden="1" spans="1:16">
      <c r="A266" s="129" t="s">
        <v>2826</v>
      </c>
      <c r="B266" s="41" t="s">
        <v>834</v>
      </c>
      <c r="C266" s="115">
        <f t="shared" si="19"/>
        <v>470.09268</v>
      </c>
      <c r="D266" s="126"/>
      <c r="E266" s="126"/>
      <c r="F266" s="126"/>
      <c r="G266" s="126"/>
      <c r="H266" s="126">
        <v>464.21268</v>
      </c>
      <c r="I266" s="126"/>
      <c r="J266" s="126"/>
      <c r="K266" s="126">
        <v>5.88</v>
      </c>
      <c r="L266" s="126"/>
      <c r="M266" s="126"/>
      <c r="N266" s="126"/>
      <c r="O266" s="126"/>
      <c r="P266" s="116"/>
    </row>
    <row r="267" ht="16.5" hidden="1" spans="1:16">
      <c r="A267" s="129" t="s">
        <v>2827</v>
      </c>
      <c r="B267" s="41" t="s">
        <v>835</v>
      </c>
      <c r="C267" s="115">
        <f t="shared" si="19"/>
        <v>213.273724</v>
      </c>
      <c r="D267" s="126"/>
      <c r="E267" s="126"/>
      <c r="F267" s="126"/>
      <c r="G267" s="126"/>
      <c r="H267" s="126">
        <v>213.273724</v>
      </c>
      <c r="I267" s="126"/>
      <c r="J267" s="126"/>
      <c r="K267" s="126"/>
      <c r="L267" s="126"/>
      <c r="M267" s="126"/>
      <c r="N267" s="126"/>
      <c r="O267" s="126"/>
      <c r="P267" s="116"/>
    </row>
    <row r="268" ht="17" hidden="1" customHeight="1" spans="1:16">
      <c r="A268" s="129" t="s">
        <v>2828</v>
      </c>
      <c r="B268" s="41" t="s">
        <v>836</v>
      </c>
      <c r="C268" s="115">
        <f t="shared" si="19"/>
        <v>386.820175</v>
      </c>
      <c r="D268" s="126"/>
      <c r="E268" s="126"/>
      <c r="F268" s="126"/>
      <c r="G268" s="126"/>
      <c r="H268" s="126">
        <v>386.820175</v>
      </c>
      <c r="I268" s="126"/>
      <c r="J268" s="126"/>
      <c r="K268" s="126"/>
      <c r="L268" s="126"/>
      <c r="M268" s="126"/>
      <c r="N268" s="126"/>
      <c r="O268" s="126"/>
      <c r="P268" s="116"/>
    </row>
    <row r="269" s="83" customFormat="1" ht="16.5" spans="1:16">
      <c r="A269" s="100"/>
      <c r="B269" s="123" t="s">
        <v>837</v>
      </c>
      <c r="C269" s="102">
        <f>SUM(C270:C281)</f>
        <v>157383.553</v>
      </c>
      <c r="D269" s="102">
        <f t="shared" ref="C269:O269" si="20">SUM(D270:D281)</f>
        <v>12464.64</v>
      </c>
      <c r="E269" s="102">
        <f t="shared" si="20"/>
        <v>30709.75</v>
      </c>
      <c r="F269" s="102">
        <f t="shared" si="20"/>
        <v>373</v>
      </c>
      <c r="G269" s="102">
        <f t="shared" si="20"/>
        <v>0</v>
      </c>
      <c r="H269" s="102">
        <f t="shared" si="20"/>
        <v>876</v>
      </c>
      <c r="I269" s="102">
        <f t="shared" si="20"/>
        <v>220</v>
      </c>
      <c r="J269" s="102">
        <f t="shared" si="20"/>
        <v>28517</v>
      </c>
      <c r="K269" s="102">
        <f t="shared" si="20"/>
        <v>4727.163</v>
      </c>
      <c r="L269" s="102">
        <f t="shared" si="20"/>
        <v>54491</v>
      </c>
      <c r="M269" s="102">
        <f t="shared" si="20"/>
        <v>19175</v>
      </c>
      <c r="N269" s="102">
        <f t="shared" si="20"/>
        <v>0</v>
      </c>
      <c r="O269" s="102">
        <f t="shared" si="20"/>
        <v>5830</v>
      </c>
      <c r="P269" s="99" t="s">
        <v>530</v>
      </c>
    </row>
    <row r="270" ht="16.5" hidden="1" spans="1:16">
      <c r="A270" s="112" t="s">
        <v>3812</v>
      </c>
      <c r="B270" s="113" t="s">
        <v>845</v>
      </c>
      <c r="C270" s="132">
        <f>SUM(D270:O270)</f>
        <v>23233.8</v>
      </c>
      <c r="D270" s="126">
        <v>5000</v>
      </c>
      <c r="E270" s="126">
        <v>15603.8</v>
      </c>
      <c r="F270" s="126">
        <v>0</v>
      </c>
      <c r="G270" s="126">
        <v>0</v>
      </c>
      <c r="H270" s="126">
        <v>0</v>
      </c>
      <c r="I270" s="126">
        <v>0</v>
      </c>
      <c r="J270" s="126">
        <v>0</v>
      </c>
      <c r="K270" s="126">
        <v>1800</v>
      </c>
      <c r="L270" s="126">
        <v>0</v>
      </c>
      <c r="M270" s="126">
        <v>0</v>
      </c>
      <c r="N270" s="126">
        <v>0</v>
      </c>
      <c r="O270" s="126">
        <v>830</v>
      </c>
      <c r="P270" s="116"/>
    </row>
    <row r="271" ht="16.5" hidden="1" spans="1:16">
      <c r="A271" s="112" t="s">
        <v>3813</v>
      </c>
      <c r="B271" s="113" t="s">
        <v>841</v>
      </c>
      <c r="C271" s="115">
        <f t="shared" ref="C270:C283" si="21">SUM(D271:O271)</f>
        <v>15820</v>
      </c>
      <c r="D271" s="126"/>
      <c r="E271" s="126">
        <v>1900</v>
      </c>
      <c r="F271" s="126"/>
      <c r="G271" s="126"/>
      <c r="H271" s="126"/>
      <c r="I271" s="126">
        <v>220</v>
      </c>
      <c r="J271" s="126">
        <v>13700</v>
      </c>
      <c r="K271" s="126"/>
      <c r="L271" s="126"/>
      <c r="M271" s="126"/>
      <c r="N271" s="126"/>
      <c r="O271" s="126"/>
      <c r="P271" s="116"/>
    </row>
    <row r="272" ht="16.5" hidden="1" spans="1:16">
      <c r="A272" s="112" t="s">
        <v>3814</v>
      </c>
      <c r="B272" s="113" t="s">
        <v>838</v>
      </c>
      <c r="C272" s="115">
        <f t="shared" si="21"/>
        <v>3590</v>
      </c>
      <c r="D272" s="126"/>
      <c r="E272" s="126">
        <v>3217</v>
      </c>
      <c r="F272" s="126">
        <v>373</v>
      </c>
      <c r="G272" s="126"/>
      <c r="H272" s="126"/>
      <c r="I272" s="126"/>
      <c r="J272" s="126"/>
      <c r="K272" s="126"/>
      <c r="L272" s="126"/>
      <c r="M272" s="126"/>
      <c r="N272" s="126"/>
      <c r="O272" s="126"/>
      <c r="P272" s="116"/>
    </row>
    <row r="273" ht="16.5" hidden="1" spans="1:16">
      <c r="A273" s="112" t="s">
        <v>3815</v>
      </c>
      <c r="B273" s="113" t="s">
        <v>844</v>
      </c>
      <c r="C273" s="115">
        <f t="shared" si="21"/>
        <v>1978</v>
      </c>
      <c r="D273" s="126"/>
      <c r="E273" s="126">
        <v>500</v>
      </c>
      <c r="F273" s="126"/>
      <c r="G273" s="126"/>
      <c r="H273" s="126">
        <v>675</v>
      </c>
      <c r="I273" s="126"/>
      <c r="J273" s="126"/>
      <c r="K273" s="126">
        <v>803</v>
      </c>
      <c r="L273" s="126"/>
      <c r="M273" s="126"/>
      <c r="N273" s="126"/>
      <c r="O273" s="126"/>
      <c r="P273" s="116"/>
    </row>
    <row r="274" ht="16.5" hidden="1" spans="1:16">
      <c r="A274" s="112" t="s">
        <v>3816</v>
      </c>
      <c r="B274" s="113" t="s">
        <v>840</v>
      </c>
      <c r="C274" s="115">
        <f t="shared" si="21"/>
        <v>59973.163</v>
      </c>
      <c r="D274" s="126"/>
      <c r="E274" s="126">
        <v>3478</v>
      </c>
      <c r="F274" s="126"/>
      <c r="G274" s="126"/>
      <c r="H274" s="126"/>
      <c r="I274" s="126"/>
      <c r="J274" s="126"/>
      <c r="K274" s="126">
        <v>2004.163</v>
      </c>
      <c r="L274" s="126">
        <v>54491</v>
      </c>
      <c r="M274" s="126"/>
      <c r="N274" s="126"/>
      <c r="O274" s="126"/>
      <c r="P274" s="116"/>
    </row>
    <row r="275" ht="16.5" hidden="1" spans="1:16">
      <c r="A275" s="112" t="s">
        <v>3817</v>
      </c>
      <c r="B275" s="113" t="s">
        <v>4209</v>
      </c>
      <c r="C275" s="115">
        <f t="shared" si="21"/>
        <v>5000</v>
      </c>
      <c r="D275" s="126"/>
      <c r="E275" s="126"/>
      <c r="F275" s="126"/>
      <c r="G275" s="126"/>
      <c r="H275" s="126"/>
      <c r="I275" s="126"/>
      <c r="J275" s="126"/>
      <c r="K275" s="126"/>
      <c r="L275" s="126"/>
      <c r="M275" s="126"/>
      <c r="N275" s="126"/>
      <c r="O275" s="126">
        <v>5000</v>
      </c>
      <c r="P275" s="116"/>
    </row>
    <row r="276" ht="16.5" hidden="1" spans="1:16">
      <c r="A276" s="112" t="s">
        <v>3818</v>
      </c>
      <c r="B276" s="113" t="s">
        <v>843</v>
      </c>
      <c r="C276" s="115">
        <f t="shared" si="21"/>
        <v>17342</v>
      </c>
      <c r="D276" s="126"/>
      <c r="E276" s="126">
        <v>654</v>
      </c>
      <c r="F276" s="126"/>
      <c r="G276" s="126"/>
      <c r="H276" s="126"/>
      <c r="I276" s="126"/>
      <c r="J276" s="126">
        <v>14817</v>
      </c>
      <c r="K276" s="126"/>
      <c r="L276" s="126"/>
      <c r="M276" s="126">
        <v>1871</v>
      </c>
      <c r="N276" s="126"/>
      <c r="O276" s="126"/>
      <c r="P276" s="116"/>
    </row>
    <row r="277" ht="16.5" hidden="1" spans="1:16">
      <c r="A277" s="112" t="s">
        <v>3819</v>
      </c>
      <c r="B277" s="113" t="s">
        <v>842</v>
      </c>
      <c r="C277" s="115">
        <f t="shared" si="21"/>
        <v>171.95</v>
      </c>
      <c r="D277" s="126"/>
      <c r="E277" s="126">
        <v>171.95</v>
      </c>
      <c r="F277" s="126"/>
      <c r="G277" s="126"/>
      <c r="H277" s="126"/>
      <c r="I277" s="126"/>
      <c r="J277" s="126"/>
      <c r="K277" s="126"/>
      <c r="L277" s="126"/>
      <c r="M277" s="126"/>
      <c r="N277" s="126"/>
      <c r="O277" s="126"/>
      <c r="P277" s="116"/>
    </row>
    <row r="278" ht="16.5" hidden="1" spans="1:16">
      <c r="A278" s="112" t="s">
        <v>3820</v>
      </c>
      <c r="B278" s="113" t="s">
        <v>4210</v>
      </c>
      <c r="C278" s="115">
        <f t="shared" si="21"/>
        <v>120</v>
      </c>
      <c r="D278" s="126"/>
      <c r="E278" s="126"/>
      <c r="F278" s="126"/>
      <c r="G278" s="126"/>
      <c r="H278" s="126"/>
      <c r="I278" s="126"/>
      <c r="J278" s="126"/>
      <c r="K278" s="126">
        <v>120</v>
      </c>
      <c r="L278" s="126"/>
      <c r="M278" s="126"/>
      <c r="N278" s="126"/>
      <c r="O278" s="133"/>
      <c r="P278" s="116"/>
    </row>
    <row r="279" ht="16.5" hidden="1" spans="1:16">
      <c r="A279" s="112" t="s">
        <v>3821</v>
      </c>
      <c r="B279" s="113" t="s">
        <v>4211</v>
      </c>
      <c r="C279" s="115">
        <f t="shared" si="21"/>
        <v>5185</v>
      </c>
      <c r="D279" s="134"/>
      <c r="E279" s="126">
        <v>5185</v>
      </c>
      <c r="F279" s="126"/>
      <c r="G279" s="126"/>
      <c r="H279" s="126"/>
      <c r="I279" s="126"/>
      <c r="J279" s="126"/>
      <c r="K279" s="126"/>
      <c r="L279" s="126"/>
      <c r="M279" s="126"/>
      <c r="N279" s="135"/>
      <c r="O279" s="136"/>
      <c r="P279" s="137"/>
    </row>
    <row r="280" ht="16.5" hidden="1" spans="1:16">
      <c r="A280" s="112" t="s">
        <v>3822</v>
      </c>
      <c r="B280" s="113" t="s">
        <v>848</v>
      </c>
      <c r="C280" s="115">
        <f t="shared" si="21"/>
        <v>7665.64</v>
      </c>
      <c r="D280" s="134">
        <v>7464.64</v>
      </c>
      <c r="E280" s="134"/>
      <c r="F280" s="134"/>
      <c r="G280" s="134"/>
      <c r="H280" s="134">
        <v>201</v>
      </c>
      <c r="I280" s="134"/>
      <c r="J280" s="134"/>
      <c r="K280" s="134"/>
      <c r="L280" s="134"/>
      <c r="M280" s="134"/>
      <c r="N280" s="134"/>
      <c r="O280" s="134"/>
      <c r="P280" s="107"/>
    </row>
    <row r="281" ht="16.5" hidden="1" spans="1:16">
      <c r="A281" s="112" t="s">
        <v>3823</v>
      </c>
      <c r="B281" s="113" t="s">
        <v>4212</v>
      </c>
      <c r="C281" s="115">
        <f t="shared" si="21"/>
        <v>17304</v>
      </c>
      <c r="D281" s="134"/>
      <c r="E281" s="134"/>
      <c r="F281" s="134"/>
      <c r="G281" s="134"/>
      <c r="H281" s="134"/>
      <c r="I281" s="134"/>
      <c r="J281" s="134"/>
      <c r="K281" s="134"/>
      <c r="L281" s="134"/>
      <c r="M281" s="134">
        <v>17304</v>
      </c>
      <c r="N281" s="134"/>
      <c r="O281" s="134"/>
      <c r="P281" s="107"/>
    </row>
    <row r="282" ht="17" customHeight="1" spans="1:16">
      <c r="A282" s="138"/>
      <c r="B282" s="139" t="s">
        <v>850</v>
      </c>
      <c r="C282" s="140">
        <f t="shared" si="21"/>
        <v>22405</v>
      </c>
      <c r="D282" s="119"/>
      <c r="E282" s="119">
        <v>8800</v>
      </c>
      <c r="F282" s="119">
        <v>9205</v>
      </c>
      <c r="G282" s="119"/>
      <c r="H282" s="119"/>
      <c r="I282" s="119">
        <v>3300</v>
      </c>
      <c r="J282" s="119">
        <v>1100</v>
      </c>
      <c r="K282" s="119"/>
      <c r="L282" s="119"/>
      <c r="M282" s="119"/>
      <c r="N282" s="119"/>
      <c r="O282" s="119"/>
      <c r="P282" s="99" t="s">
        <v>530</v>
      </c>
    </row>
    <row r="283" ht="17" customHeight="1" spans="1:16">
      <c r="A283" s="138"/>
      <c r="B283" s="139" t="s">
        <v>3824</v>
      </c>
      <c r="C283" s="140">
        <f t="shared" si="21"/>
        <v>78702</v>
      </c>
      <c r="D283" s="119"/>
      <c r="E283" s="119">
        <v>22426</v>
      </c>
      <c r="F283" s="119">
        <v>2808</v>
      </c>
      <c r="G283" s="119"/>
      <c r="H283" s="119"/>
      <c r="I283" s="119"/>
      <c r="J283" s="119">
        <v>968</v>
      </c>
      <c r="K283" s="119">
        <v>27216</v>
      </c>
      <c r="L283" s="119">
        <v>25284</v>
      </c>
      <c r="M283" s="119"/>
      <c r="N283" s="119"/>
      <c r="O283" s="119"/>
      <c r="P283" s="99" t="s">
        <v>530</v>
      </c>
    </row>
  </sheetData>
  <sheetProtection sheet="1" autoFilter="0" pivotTables="0" objects="1"/>
  <autoFilter xmlns:etc="http://www.wps.cn/officeDocument/2017/etCustomData" ref="A4:Q283" etc:filterBottomFollowUsedRange="0">
    <filterColumn colId="15">
      <customFilters>
        <customFilter operator="equal" val="是"/>
      </customFilters>
    </filterColumn>
    <extLst/>
  </autoFilter>
  <mergeCells count="1">
    <mergeCell ref="A2:O2"/>
  </mergeCells>
  <printOptions horizontalCentered="1"/>
  <pageMargins left="0.590277777777778" right="0.590277777777778" top="0.984027777777778" bottom="0.786805555555556" header="0.590277777777778" footer="0.590277777777778"/>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1"/>
  </sheetPr>
  <dimension ref="A1:H34"/>
  <sheetViews>
    <sheetView view="pageBreakPreview" zoomScaleNormal="100" workbookViewId="0">
      <pane xSplit="1" ySplit="4" topLeftCell="B5" activePane="bottomRight" state="frozen"/>
      <selection/>
      <selection pane="topRight"/>
      <selection pane="bottomLeft"/>
      <selection pane="bottomRight" activeCell="H6" sqref="H6"/>
    </sheetView>
  </sheetViews>
  <sheetFormatPr defaultColWidth="9" defaultRowHeight="14.25" outlineLevelCol="7"/>
  <cols>
    <col min="1" max="1" width="24.25" customWidth="1"/>
    <col min="2" max="2" width="10.625" customWidth="1"/>
    <col min="3" max="3" width="11.5833333333333" customWidth="1"/>
    <col min="4" max="4" width="11.5833333333333" style="375" customWidth="1"/>
    <col min="5" max="5" width="15.375" customWidth="1"/>
    <col min="6" max="6" width="8.375" customWidth="1"/>
    <col min="8" max="8" width="12.625"/>
  </cols>
  <sheetData>
    <row r="1" s="51" customFormat="1" ht="20.15" customHeight="1" spans="1:8">
      <c r="A1" s="51" t="s">
        <v>4</v>
      </c>
      <c r="D1" s="389"/>
    </row>
    <row r="2" s="52" customFormat="1" ht="45" customHeight="1" spans="1:8">
      <c r="A2" s="307" t="s">
        <v>44</v>
      </c>
      <c r="B2" s="307"/>
      <c r="C2" s="307"/>
      <c r="D2" s="390"/>
      <c r="E2" s="307"/>
      <c r="F2" s="307"/>
      <c r="G2" s="429"/>
    </row>
    <row r="3" s="53" customFormat="1" ht="20.15" customHeight="1" spans="1:8">
      <c r="D3" s="391"/>
      <c r="F3" s="308" t="s">
        <v>45</v>
      </c>
    </row>
    <row r="4" s="54" customFormat="1" ht="40" customHeight="1" spans="1:8">
      <c r="A4" s="309" t="s">
        <v>46</v>
      </c>
      <c r="B4" s="310" t="s">
        <v>47</v>
      </c>
      <c r="C4" s="310" t="s">
        <v>48</v>
      </c>
      <c r="D4" s="368" t="s">
        <v>49</v>
      </c>
      <c r="E4" s="310" t="s">
        <v>50</v>
      </c>
      <c r="F4" s="310" t="s">
        <v>51</v>
      </c>
      <c r="H4" s="62"/>
    </row>
    <row r="5" s="55" customFormat="1" ht="22" customHeight="1" spans="1:8">
      <c r="A5" s="369" t="s">
        <v>52</v>
      </c>
      <c r="B5" s="361">
        <f>B6+B21</f>
        <v>895844.5</v>
      </c>
      <c r="C5" s="346">
        <f>C6+C21</f>
        <v>999500</v>
      </c>
      <c r="D5" s="346">
        <f>D6+D21</f>
        <v>1004947.5</v>
      </c>
      <c r="E5" s="430">
        <f>ROUND(D5/C5*100,2)</f>
        <v>100.55</v>
      </c>
      <c r="F5" s="383">
        <f>ROUND((D5/B5-1)*100,1)</f>
        <v>12.2</v>
      </c>
    </row>
    <row r="6" ht="22" customHeight="1" spans="1:8">
      <c r="A6" s="371" t="s">
        <v>53</v>
      </c>
      <c r="B6" s="354">
        <f>SUM(B7:B20)</f>
        <v>715660.5</v>
      </c>
      <c r="C6" s="354">
        <f>SUM(C7:C20)</f>
        <v>756100</v>
      </c>
      <c r="D6" s="313">
        <f>SUM(D7:D20)</f>
        <v>759746.5</v>
      </c>
      <c r="E6" s="73">
        <f>ROUND(D6/C6*100,2)</f>
        <v>100.48</v>
      </c>
      <c r="F6" s="73">
        <f t="shared" ref="F6:F34" si="0">ROUND((D6/B6-1)*100,1)</f>
        <v>6.2</v>
      </c>
    </row>
    <row r="7" ht="22" customHeight="1" spans="1:8">
      <c r="A7" s="401" t="s">
        <v>54</v>
      </c>
      <c r="B7" s="313">
        <f>'表1-2'!B7*2</f>
        <v>311394</v>
      </c>
      <c r="C7" s="313">
        <f>'表1-2'!C7*2</f>
        <v>334000</v>
      </c>
      <c r="D7" s="313">
        <f>'表1-2'!D7*2-2</f>
        <v>349730</v>
      </c>
      <c r="E7" s="73">
        <f>ROUND(D7/C7*100,2)</f>
        <v>104.71</v>
      </c>
      <c r="F7" s="73">
        <f t="shared" si="0"/>
        <v>12.3</v>
      </c>
    </row>
    <row r="8" ht="22" customHeight="1" spans="1:8">
      <c r="A8" s="401" t="s">
        <v>55</v>
      </c>
      <c r="B8" s="354">
        <v>82496</v>
      </c>
      <c r="C8" s="354">
        <v>73000</v>
      </c>
      <c r="D8" s="313">
        <v>71125</v>
      </c>
      <c r="E8" s="73">
        <f>ROUND(D8/C8*100,2)</f>
        <v>97.43</v>
      </c>
      <c r="F8" s="73">
        <f t="shared" si="0"/>
        <v>-13.8</v>
      </c>
    </row>
    <row r="9" ht="22" customHeight="1" spans="1:8">
      <c r="A9" s="401" t="s">
        <v>56</v>
      </c>
      <c r="B9" s="313">
        <f>'表1-2'!B8/0.4</f>
        <v>173145</v>
      </c>
      <c r="C9" s="313">
        <f>'表1-2'!C8/0.4</f>
        <v>201250</v>
      </c>
      <c r="D9" s="313">
        <f>'表1-2'!D8/0.4+1</f>
        <v>198321</v>
      </c>
      <c r="E9" s="73">
        <f t="shared" ref="E9:E28" si="1">ROUND(D9/C9*100,2)</f>
        <v>98.54</v>
      </c>
      <c r="F9" s="73">
        <f t="shared" si="0"/>
        <v>14.5</v>
      </c>
    </row>
    <row r="10" ht="22" customHeight="1" spans="1:8">
      <c r="A10" s="401" t="s">
        <v>57</v>
      </c>
      <c r="B10" s="313">
        <f>'表1-2'!B9/0.4</f>
        <v>18202.5</v>
      </c>
      <c r="C10" s="313">
        <f>'表1-2'!C9/0.4</f>
        <v>24250</v>
      </c>
      <c r="D10" s="313">
        <f>'表1-2'!D9/0.4-1</f>
        <v>22961.5</v>
      </c>
      <c r="E10" s="73">
        <f t="shared" si="1"/>
        <v>94.69</v>
      </c>
      <c r="F10" s="73">
        <f t="shared" si="0"/>
        <v>26.1</v>
      </c>
    </row>
    <row r="11" ht="22" customHeight="1" spans="1:8">
      <c r="A11" s="401" t="s">
        <v>58</v>
      </c>
      <c r="B11" s="313">
        <f>'表1-2'!B10</f>
        <v>22305</v>
      </c>
      <c r="C11" s="313">
        <f>'表1-2'!C10</f>
        <v>19000</v>
      </c>
      <c r="D11" s="313">
        <f>'表1-2'!D10</f>
        <v>19683</v>
      </c>
      <c r="E11" s="73">
        <f t="shared" si="1"/>
        <v>103.59</v>
      </c>
      <c r="F11" s="73">
        <f t="shared" si="0"/>
        <v>-11.8</v>
      </c>
    </row>
    <row r="12" ht="22" customHeight="1" spans="1:8">
      <c r="A12" s="401" t="s">
        <v>59</v>
      </c>
      <c r="B12" s="313">
        <f>'表1-2'!B11</f>
        <v>20238</v>
      </c>
      <c r="C12" s="313">
        <f>'表1-2'!C11</f>
        <v>21000</v>
      </c>
      <c r="D12" s="313">
        <f>'表1-2'!D11</f>
        <v>22810</v>
      </c>
      <c r="E12" s="73">
        <f t="shared" si="1"/>
        <v>108.62</v>
      </c>
      <c r="F12" s="73">
        <f t="shared" si="0"/>
        <v>12.7</v>
      </c>
    </row>
    <row r="13" ht="22" customHeight="1" spans="1:8">
      <c r="A13" s="401" t="s">
        <v>60</v>
      </c>
      <c r="B13" s="313">
        <f>'表1-2'!B12</f>
        <v>11769</v>
      </c>
      <c r="C13" s="313">
        <f>'表1-2'!C12</f>
        <v>21000</v>
      </c>
      <c r="D13" s="313">
        <f>'表1-2'!D12</f>
        <v>21876</v>
      </c>
      <c r="E13" s="73">
        <f t="shared" si="1"/>
        <v>104.17</v>
      </c>
      <c r="F13" s="73">
        <f t="shared" si="0"/>
        <v>85.9</v>
      </c>
    </row>
    <row r="14" ht="22" customHeight="1" spans="1:8">
      <c r="A14" s="401" t="s">
        <v>61</v>
      </c>
      <c r="B14" s="313">
        <f>'表1-2'!B13</f>
        <v>9384</v>
      </c>
      <c r="C14" s="313">
        <f>'表1-2'!C13</f>
        <v>10000</v>
      </c>
      <c r="D14" s="313">
        <f>'表1-2'!D13</f>
        <v>9700</v>
      </c>
      <c r="E14" s="73">
        <f t="shared" si="1"/>
        <v>97</v>
      </c>
      <c r="F14" s="73">
        <f t="shared" si="0"/>
        <v>3.4</v>
      </c>
    </row>
    <row r="15" ht="22" customHeight="1" spans="1:8">
      <c r="A15" s="401" t="s">
        <v>62</v>
      </c>
      <c r="B15" s="313">
        <f>'表1-2'!B14</f>
        <v>9912</v>
      </c>
      <c r="C15" s="313">
        <f>'表1-2'!C14</f>
        <v>22000</v>
      </c>
      <c r="D15" s="313">
        <f>'表1-2'!D14</f>
        <v>19137</v>
      </c>
      <c r="E15" s="73">
        <f t="shared" si="1"/>
        <v>86.99</v>
      </c>
      <c r="F15" s="73">
        <f t="shared" si="0"/>
        <v>93.1</v>
      </c>
    </row>
    <row r="16" ht="22" customHeight="1" spans="1:8">
      <c r="A16" s="401" t="s">
        <v>63</v>
      </c>
      <c r="B16" s="313">
        <f>'表1-2'!B15</f>
        <v>6806</v>
      </c>
      <c r="C16" s="313">
        <f>'表1-2'!C15</f>
        <v>5000</v>
      </c>
      <c r="D16" s="313">
        <f>'表1-2'!D15</f>
        <v>2896</v>
      </c>
      <c r="E16" s="73">
        <f t="shared" si="1"/>
        <v>57.92</v>
      </c>
      <c r="F16" s="73">
        <f t="shared" si="0"/>
        <v>-57.4</v>
      </c>
    </row>
    <row r="17" ht="22" customHeight="1" spans="1:6">
      <c r="A17" s="401" t="s">
        <v>64</v>
      </c>
      <c r="B17" s="313">
        <f>'表1-2'!B16</f>
        <v>2712</v>
      </c>
      <c r="C17" s="313">
        <f>'表1-2'!C16</f>
        <v>2500</v>
      </c>
      <c r="D17" s="313">
        <f>'表1-2'!D16</f>
        <v>2540</v>
      </c>
      <c r="E17" s="73">
        <f t="shared" si="1"/>
        <v>101.6</v>
      </c>
      <c r="F17" s="73">
        <f t="shared" si="0"/>
        <v>-6.3</v>
      </c>
    </row>
    <row r="18" ht="22" customHeight="1" spans="1:6">
      <c r="A18" s="401" t="s">
        <v>65</v>
      </c>
      <c r="B18" s="313">
        <f>'表1-2'!B17</f>
        <v>19015</v>
      </c>
      <c r="C18" s="313">
        <f>'表1-2'!C17</f>
        <v>2000</v>
      </c>
      <c r="D18" s="313">
        <f>'表1-2'!D17</f>
        <v>1363</v>
      </c>
      <c r="E18" s="73">
        <f t="shared" si="1"/>
        <v>68.15</v>
      </c>
      <c r="F18" s="73">
        <f t="shared" si="0"/>
        <v>-92.8</v>
      </c>
    </row>
    <row r="19" ht="22" customHeight="1" spans="1:6">
      <c r="A19" s="401" t="s">
        <v>66</v>
      </c>
      <c r="B19" s="313">
        <f>'表1-2'!B18</f>
        <v>27835</v>
      </c>
      <c r="C19" s="313">
        <f>'表1-2'!C18</f>
        <v>20600</v>
      </c>
      <c r="D19" s="313">
        <f>'表1-2'!D18</f>
        <v>17129</v>
      </c>
      <c r="E19" s="73">
        <f t="shared" si="1"/>
        <v>83.15</v>
      </c>
      <c r="F19" s="73">
        <f t="shared" si="0"/>
        <v>-38.5</v>
      </c>
    </row>
    <row r="20" ht="22" customHeight="1" spans="1:6">
      <c r="A20" s="401" t="s">
        <v>67</v>
      </c>
      <c r="B20" s="313">
        <f>'表1-2'!B19</f>
        <v>447</v>
      </c>
      <c r="C20" s="313">
        <f>'表1-2'!C19</f>
        <v>500</v>
      </c>
      <c r="D20" s="313">
        <f>'表1-2'!D19</f>
        <v>475</v>
      </c>
      <c r="E20" s="73">
        <f t="shared" si="1"/>
        <v>95</v>
      </c>
      <c r="F20" s="73">
        <f t="shared" si="0"/>
        <v>6.3</v>
      </c>
    </row>
    <row r="21" ht="22" customHeight="1" spans="1:6">
      <c r="A21" s="371" t="s">
        <v>68</v>
      </c>
      <c r="B21" s="354">
        <f>SUM(B22,B29:B34)</f>
        <v>180184</v>
      </c>
      <c r="C21" s="354">
        <f>SUM(C22,C29:C34)</f>
        <v>243400</v>
      </c>
      <c r="D21" s="313">
        <f>SUM(D22,D29:D34)</f>
        <v>245201</v>
      </c>
      <c r="E21" s="73">
        <f t="shared" si="1"/>
        <v>100.74</v>
      </c>
      <c r="F21" s="73">
        <f t="shared" si="0"/>
        <v>36.1</v>
      </c>
    </row>
    <row r="22" ht="22" customHeight="1" spans="1:6">
      <c r="A22" s="401" t="s">
        <v>69</v>
      </c>
      <c r="B22" s="354">
        <f>SUM(B23:B28)</f>
        <v>16178</v>
      </c>
      <c r="C22" s="354">
        <f>SUM(C23:C28)</f>
        <v>31600</v>
      </c>
      <c r="D22" s="313">
        <f>SUM(D23:D28)</f>
        <v>38617</v>
      </c>
      <c r="E22" s="73">
        <f t="shared" si="1"/>
        <v>122.21</v>
      </c>
      <c r="F22" s="73">
        <f t="shared" si="0"/>
        <v>138.7</v>
      </c>
    </row>
    <row r="23" ht="22" customHeight="1" spans="1:6">
      <c r="A23" s="426" t="s">
        <v>70</v>
      </c>
      <c r="B23" s="354">
        <f>'表1-2'!B22</f>
        <v>10158</v>
      </c>
      <c r="C23" s="354">
        <f>'表1-2'!C22</f>
        <v>11200</v>
      </c>
      <c r="D23" s="313">
        <f>'表1-2'!D22</f>
        <v>11491</v>
      </c>
      <c r="E23" s="73">
        <f t="shared" si="1"/>
        <v>102.6</v>
      </c>
      <c r="F23" s="73">
        <f t="shared" si="0"/>
        <v>13.1</v>
      </c>
    </row>
    <row r="24" ht="22" customHeight="1" spans="1:6">
      <c r="A24" s="426" t="s">
        <v>71</v>
      </c>
      <c r="B24" s="354">
        <f>'表1-2'!B23</f>
        <v>4693</v>
      </c>
      <c r="C24" s="354">
        <f>'表1-2'!C23</f>
        <v>5200</v>
      </c>
      <c r="D24" s="313">
        <f>'表1-2'!D23</f>
        <v>5366</v>
      </c>
      <c r="E24" s="73">
        <f t="shared" si="1"/>
        <v>103.19</v>
      </c>
      <c r="F24" s="73">
        <f t="shared" si="0"/>
        <v>14.3</v>
      </c>
    </row>
    <row r="25" ht="22" customHeight="1" spans="1:6">
      <c r="A25" s="426" t="s">
        <v>72</v>
      </c>
      <c r="B25" s="354">
        <f>'表1-2'!B24</f>
        <v>1314</v>
      </c>
      <c r="C25" s="354">
        <f>'表1-2'!C24</f>
        <v>1200</v>
      </c>
      <c r="D25" s="313">
        <f>'表1-2'!D24</f>
        <v>1696</v>
      </c>
      <c r="E25" s="73">
        <f t="shared" si="1"/>
        <v>141.33</v>
      </c>
      <c r="F25" s="73">
        <f t="shared" si="0"/>
        <v>29.1</v>
      </c>
    </row>
    <row r="26" ht="22" customHeight="1" spans="1:6">
      <c r="A26" s="426" t="s">
        <v>73</v>
      </c>
      <c r="B26" s="354"/>
      <c r="C26" s="354">
        <f>'表1-2'!C25</f>
        <v>7000</v>
      </c>
      <c r="D26" s="313">
        <f>'表1-2'!D25</f>
        <v>10028</v>
      </c>
      <c r="E26" s="73">
        <f t="shared" si="1"/>
        <v>143.26</v>
      </c>
      <c r="F26" s="73"/>
    </row>
    <row r="27" ht="22" customHeight="1" spans="1:6">
      <c r="A27" s="426" t="s">
        <v>74</v>
      </c>
      <c r="B27" s="354"/>
      <c r="C27" s="354">
        <f>'表1-2'!C26</f>
        <v>7000</v>
      </c>
      <c r="D27" s="313">
        <f>'表1-2'!D26</f>
        <v>10028</v>
      </c>
      <c r="E27" s="73">
        <f t="shared" si="1"/>
        <v>143.26</v>
      </c>
      <c r="F27" s="73"/>
    </row>
    <row r="28" ht="22" customHeight="1" spans="1:6">
      <c r="A28" s="426" t="s">
        <v>75</v>
      </c>
      <c r="B28" s="354">
        <f>'表1-2'!B27</f>
        <v>13</v>
      </c>
      <c r="C28" s="354"/>
      <c r="D28" s="313">
        <f>'表1-2'!D27</f>
        <v>8</v>
      </c>
      <c r="E28" s="73"/>
      <c r="F28" s="73">
        <f>ROUND((D28/B28-1)*100,1)</f>
        <v>-38.5</v>
      </c>
    </row>
    <row r="29" ht="22" customHeight="1" spans="1:6">
      <c r="A29" s="401" t="s">
        <v>76</v>
      </c>
      <c r="B29" s="354">
        <f>'表1-2'!B28</f>
        <v>6858</v>
      </c>
      <c r="C29" s="354">
        <f>'表1-2'!C28</f>
        <v>7200</v>
      </c>
      <c r="D29" s="313">
        <f>'表1-2'!D28</f>
        <v>6708</v>
      </c>
      <c r="E29" s="73">
        <f t="shared" ref="E29:E34" si="2">ROUND(D29/C29*100,2)</f>
        <v>93.17</v>
      </c>
      <c r="F29" s="73">
        <f t="shared" si="0"/>
        <v>-2.2</v>
      </c>
    </row>
    <row r="30" ht="22" customHeight="1" spans="1:6">
      <c r="A30" s="401" t="s">
        <v>77</v>
      </c>
      <c r="B30" s="354">
        <f>'表1-2'!B29</f>
        <v>34201</v>
      </c>
      <c r="C30" s="354">
        <f>'表1-2'!C29</f>
        <v>14300</v>
      </c>
      <c r="D30" s="313">
        <f>'表1-2'!D29</f>
        <v>13537</v>
      </c>
      <c r="E30" s="73">
        <f t="shared" si="2"/>
        <v>94.66</v>
      </c>
      <c r="F30" s="73">
        <f t="shared" si="0"/>
        <v>-60.4</v>
      </c>
    </row>
    <row r="31" ht="22" customHeight="1" spans="1:6">
      <c r="A31" s="401" t="s">
        <v>78</v>
      </c>
      <c r="B31" s="354"/>
      <c r="C31" s="354"/>
      <c r="D31" s="313"/>
      <c r="E31" s="73"/>
      <c r="F31" s="73"/>
    </row>
    <row r="32" ht="22" customHeight="1" spans="1:6">
      <c r="A32" s="401" t="s">
        <v>79</v>
      </c>
      <c r="B32" s="354">
        <f>'表1-2'!B31</f>
        <v>119118</v>
      </c>
      <c r="C32" s="354">
        <f>'表1-2'!C31</f>
        <v>190110</v>
      </c>
      <c r="D32" s="313">
        <f>'表1-2'!D31</f>
        <v>186330</v>
      </c>
      <c r="E32" s="73">
        <f t="shared" si="2"/>
        <v>98.01</v>
      </c>
      <c r="F32" s="73">
        <f t="shared" si="0"/>
        <v>56.4</v>
      </c>
    </row>
    <row r="33" ht="22" customHeight="1" spans="1:6">
      <c r="A33" s="401" t="s">
        <v>80</v>
      </c>
      <c r="B33" s="354">
        <f>'表1-2'!B32</f>
        <v>598</v>
      </c>
      <c r="C33" s="354">
        <f>'表1-2'!C32</f>
        <v>180</v>
      </c>
      <c r="D33" s="313">
        <f>'表1-2'!D32</f>
        <v>0</v>
      </c>
      <c r="E33" s="73">
        <f t="shared" si="2"/>
        <v>0</v>
      </c>
      <c r="F33" s="73">
        <f t="shared" si="0"/>
        <v>-100</v>
      </c>
    </row>
    <row r="34" ht="22" customHeight="1" spans="1:6">
      <c r="A34" s="401" t="s">
        <v>81</v>
      </c>
      <c r="B34" s="354">
        <f>'表1-2'!B33</f>
        <v>3231</v>
      </c>
      <c r="C34" s="354">
        <f>'表1-2'!C33</f>
        <v>10</v>
      </c>
      <c r="D34" s="313">
        <f>'表1-2'!D33</f>
        <v>9</v>
      </c>
      <c r="E34" s="73">
        <f t="shared" si="2"/>
        <v>90</v>
      </c>
      <c r="F34" s="73">
        <f t="shared" si="0"/>
        <v>-99.7</v>
      </c>
    </row>
  </sheetData>
  <sheetProtection sheet="1" objects="1"/>
  <mergeCells count="1">
    <mergeCell ref="A2:F2"/>
  </mergeCells>
  <printOptions horizontalCentered="1"/>
  <pageMargins left="0.786805555555556" right="0.590277777777778" top="0.984027777777778" bottom="0.786805555555556" header="0.314583333333333" footer="0.314583333333333"/>
  <pageSetup paperSize="9" orientation="portrait" horizont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00B050"/>
    <outlinePr summaryBelow="0" summaryRight="0"/>
  </sheetPr>
  <dimension ref="A1:M283"/>
  <sheetViews>
    <sheetView showZeros="0" view="pageBreakPreview" zoomScaleNormal="100" workbookViewId="0">
      <pane ySplit="4" topLeftCell="A84" activePane="bottomLeft" state="frozen"/>
      <selection/>
      <selection pane="bottomLeft" activeCell="B105" sqref="B105"/>
    </sheetView>
  </sheetViews>
  <sheetFormatPr defaultColWidth="9" defaultRowHeight="14.25"/>
  <cols>
    <col min="1" max="1" width="7.75833333333333" style="84" customWidth="1"/>
    <col min="2" max="2" width="30.5" style="85" customWidth="1"/>
    <col min="3" max="3" width="8.75" style="83" customWidth="1"/>
    <col min="4" max="5" width="9.5" style="83" customWidth="1"/>
    <col min="6" max="6" width="10.25" style="83" customWidth="1"/>
    <col min="7" max="7" width="10.375" style="83" customWidth="1"/>
    <col min="8" max="8" width="7.5" style="83" customWidth="1"/>
    <col min="9" max="9" width="8.25" style="83" customWidth="1"/>
    <col min="10" max="10" width="8.5" style="83" customWidth="1"/>
    <col min="11" max="11" width="9.63333333333333" style="83" customWidth="1"/>
    <col min="12" max="12" width="9.00833333333333" style="83" customWidth="1"/>
    <col min="13" max="16384" width="9" style="83"/>
  </cols>
  <sheetData>
    <row r="1" s="79" customFormat="1" ht="20.1" customHeight="1" spans="1:13">
      <c r="A1" s="86" t="s">
        <v>38</v>
      </c>
      <c r="B1" s="87"/>
      <c r="C1" s="88"/>
      <c r="D1" s="88"/>
      <c r="E1" s="88"/>
      <c r="F1" s="88"/>
      <c r="G1" s="88"/>
      <c r="H1" s="88"/>
      <c r="I1" s="88"/>
      <c r="J1" s="88"/>
      <c r="K1" s="88"/>
      <c r="L1" s="88"/>
      <c r="M1" s="88"/>
    </row>
    <row r="2" s="80" customFormat="1" ht="30" customHeight="1" spans="1:13">
      <c r="A2" s="89" t="s">
        <v>4213</v>
      </c>
      <c r="B2" s="89"/>
      <c r="C2" s="89"/>
      <c r="D2" s="89"/>
      <c r="E2" s="89"/>
      <c r="F2" s="89"/>
      <c r="G2" s="89"/>
      <c r="H2" s="89"/>
      <c r="I2" s="89"/>
      <c r="J2" s="89"/>
      <c r="K2" s="89"/>
      <c r="L2" s="89"/>
      <c r="M2" s="90"/>
    </row>
    <row r="3" s="81" customFormat="1" ht="20.1" customHeight="1" spans="1:13">
      <c r="A3" s="91"/>
      <c r="B3" s="92"/>
      <c r="C3" s="93"/>
      <c r="D3" s="93"/>
      <c r="E3" s="93"/>
      <c r="F3" s="93"/>
      <c r="G3" s="93"/>
      <c r="H3" s="93"/>
      <c r="I3" s="93"/>
      <c r="J3" s="93"/>
      <c r="K3" s="93"/>
      <c r="L3" s="94" t="s">
        <v>45</v>
      </c>
      <c r="M3" s="93"/>
    </row>
    <row r="4" s="82" customFormat="1" ht="60" customHeight="1" spans="1:13">
      <c r="A4" s="95" t="s">
        <v>512</v>
      </c>
      <c r="B4" s="96" t="s">
        <v>4214</v>
      </c>
      <c r="C4" s="97" t="s">
        <v>195</v>
      </c>
      <c r="D4" s="98" t="s">
        <v>4215</v>
      </c>
      <c r="E4" s="98" t="s">
        <v>4216</v>
      </c>
      <c r="F4" s="98" t="s">
        <v>4217</v>
      </c>
      <c r="G4" s="98" t="s">
        <v>4218</v>
      </c>
      <c r="H4" s="98" t="s">
        <v>4219</v>
      </c>
      <c r="I4" s="98" t="s">
        <v>4220</v>
      </c>
      <c r="J4" s="98" t="s">
        <v>4221</v>
      </c>
      <c r="K4" s="98" t="s">
        <v>4222</v>
      </c>
      <c r="L4" s="98" t="s">
        <v>4223</v>
      </c>
      <c r="M4" s="99" t="s">
        <v>529</v>
      </c>
    </row>
    <row r="5" s="83" customFormat="1" ht="17" customHeight="1" spans="1:13">
      <c r="A5" s="100"/>
      <c r="B5" s="101" t="s">
        <v>514</v>
      </c>
      <c r="C5" s="102">
        <f t="shared" ref="C5:L5" si="0">SUM(C6,C32,C48,C85,C104,C110,C119,C187,C190,C269,C282,C283)</f>
        <v>765868.291114</v>
      </c>
      <c r="D5" s="102">
        <f t="shared" si="0"/>
        <v>263391.873524</v>
      </c>
      <c r="E5" s="102">
        <f t="shared" si="0"/>
        <v>208817.02503</v>
      </c>
      <c r="F5" s="102">
        <f t="shared" si="0"/>
        <v>73264.246139</v>
      </c>
      <c r="G5" s="102">
        <f t="shared" si="0"/>
        <v>19175</v>
      </c>
      <c r="H5" s="102">
        <f t="shared" si="0"/>
        <v>0</v>
      </c>
      <c r="I5" s="102">
        <f t="shared" si="0"/>
        <v>60562.646421</v>
      </c>
      <c r="J5" s="102">
        <f t="shared" si="0"/>
        <v>39376.39</v>
      </c>
      <c r="K5" s="102">
        <f t="shared" si="0"/>
        <v>79775</v>
      </c>
      <c r="L5" s="102">
        <f t="shared" si="0"/>
        <v>21506.11</v>
      </c>
      <c r="M5" s="103" t="s">
        <v>530</v>
      </c>
    </row>
    <row r="6" s="83" customFormat="1" ht="17" customHeight="1" spans="1:13">
      <c r="A6" s="100"/>
      <c r="B6" s="104" t="s">
        <v>531</v>
      </c>
      <c r="C6" s="102">
        <f t="shared" ref="C6:L6" si="1">SUM(C7:C31)</f>
        <v>65112.342678</v>
      </c>
      <c r="D6" s="102">
        <f t="shared" si="1"/>
        <v>36622.018758</v>
      </c>
      <c r="E6" s="102">
        <f t="shared" si="1"/>
        <v>17479.237716</v>
      </c>
      <c r="F6" s="102">
        <f t="shared" si="1"/>
        <v>3225.406204</v>
      </c>
      <c r="G6" s="102">
        <f t="shared" si="1"/>
        <v>0</v>
      </c>
      <c r="H6" s="102">
        <f t="shared" si="1"/>
        <v>0</v>
      </c>
      <c r="I6" s="102">
        <f t="shared" si="1"/>
        <v>64.49</v>
      </c>
      <c r="J6" s="102">
        <f t="shared" si="1"/>
        <v>0</v>
      </c>
      <c r="K6" s="102">
        <f t="shared" si="1"/>
        <v>0</v>
      </c>
      <c r="L6" s="102">
        <f t="shared" si="1"/>
        <v>7721.19</v>
      </c>
      <c r="M6" s="103" t="s">
        <v>530</v>
      </c>
    </row>
    <row r="7" s="83" customFormat="1" ht="17" customHeight="1" spans="1:13">
      <c r="A7" s="439" t="s">
        <v>532</v>
      </c>
      <c r="B7" s="41" t="s">
        <v>533</v>
      </c>
      <c r="C7" s="106">
        <f t="shared" ref="C7:C31" si="2">SUM(D7:L7)</f>
        <v>1791.660963</v>
      </c>
      <c r="D7" s="106">
        <v>1244.980361</v>
      </c>
      <c r="E7" s="106">
        <v>429.198666</v>
      </c>
      <c r="F7" s="106">
        <v>104.481936</v>
      </c>
      <c r="G7" s="106"/>
      <c r="H7" s="106"/>
      <c r="I7" s="106">
        <v>13</v>
      </c>
      <c r="J7" s="106"/>
      <c r="K7" s="106"/>
      <c r="L7" s="106"/>
      <c r="M7" s="107" t="s">
        <v>530</v>
      </c>
    </row>
    <row r="8" s="83" customFormat="1" ht="17" customHeight="1" spans="1:13">
      <c r="A8" s="439" t="s">
        <v>534</v>
      </c>
      <c r="B8" s="41" t="s">
        <v>535</v>
      </c>
      <c r="C8" s="106">
        <f t="shared" si="2"/>
        <v>264.945102</v>
      </c>
      <c r="D8" s="106">
        <v>201.378304</v>
      </c>
      <c r="E8" s="106">
        <v>55.589798</v>
      </c>
      <c r="F8" s="106">
        <v>6.477</v>
      </c>
      <c r="G8" s="106"/>
      <c r="H8" s="106"/>
      <c r="I8" s="106">
        <v>1.5</v>
      </c>
      <c r="J8" s="106"/>
      <c r="K8" s="106"/>
      <c r="L8" s="106"/>
      <c r="M8" s="107" t="s">
        <v>530</v>
      </c>
    </row>
    <row r="9" s="83" customFormat="1" ht="17" customHeight="1" spans="1:13">
      <c r="A9" s="439" t="s">
        <v>536</v>
      </c>
      <c r="B9" s="41" t="s">
        <v>537</v>
      </c>
      <c r="C9" s="106">
        <f t="shared" si="2"/>
        <v>702.423868</v>
      </c>
      <c r="D9" s="106">
        <v>363.107418</v>
      </c>
      <c r="E9" s="106">
        <v>323.04085</v>
      </c>
      <c r="F9" s="106">
        <v>16.2756</v>
      </c>
      <c r="G9" s="106"/>
      <c r="H9" s="106"/>
      <c r="I9" s="106"/>
      <c r="J9" s="106"/>
      <c r="K9" s="106"/>
      <c r="L9" s="106"/>
      <c r="M9" s="107" t="s">
        <v>530</v>
      </c>
    </row>
    <row r="10" s="83" customFormat="1" ht="17" customHeight="1" spans="1:13">
      <c r="A10" s="439" t="s">
        <v>538</v>
      </c>
      <c r="B10" s="41" t="s">
        <v>539</v>
      </c>
      <c r="C10" s="106">
        <f t="shared" si="2"/>
        <v>1662.435226</v>
      </c>
      <c r="D10" s="106">
        <v>973.355386</v>
      </c>
      <c r="E10" s="106">
        <v>599.203608</v>
      </c>
      <c r="F10" s="106">
        <v>87.876232</v>
      </c>
      <c r="G10" s="106"/>
      <c r="H10" s="106"/>
      <c r="I10" s="106">
        <v>2</v>
      </c>
      <c r="J10" s="106"/>
      <c r="K10" s="106"/>
      <c r="L10" s="106"/>
      <c r="M10" s="107" t="s">
        <v>530</v>
      </c>
    </row>
    <row r="11" s="83" customFormat="1" ht="17" customHeight="1" spans="1:13">
      <c r="A11" s="439" t="s">
        <v>540</v>
      </c>
      <c r="B11" s="41" t="s">
        <v>541</v>
      </c>
      <c r="C11" s="106">
        <f t="shared" si="2"/>
        <v>1300</v>
      </c>
      <c r="D11" s="106"/>
      <c r="E11" s="106">
        <v>1300</v>
      </c>
      <c r="F11" s="106"/>
      <c r="G11" s="106"/>
      <c r="H11" s="106"/>
      <c r="I11" s="106"/>
      <c r="J11" s="106"/>
      <c r="K11" s="106"/>
      <c r="L11" s="106"/>
      <c r="M11" s="107" t="s">
        <v>530</v>
      </c>
    </row>
    <row r="12" s="83" customFormat="1" ht="17" customHeight="1" spans="1:13">
      <c r="A12" s="438" t="s">
        <v>542</v>
      </c>
      <c r="B12" s="109" t="s">
        <v>543</v>
      </c>
      <c r="C12" s="106">
        <f t="shared" si="2"/>
        <v>1356.974976</v>
      </c>
      <c r="D12" s="106">
        <v>701.542688</v>
      </c>
      <c r="E12" s="106">
        <v>612.352624</v>
      </c>
      <c r="F12" s="106">
        <v>40.079664</v>
      </c>
      <c r="G12" s="106"/>
      <c r="H12" s="106"/>
      <c r="I12" s="106">
        <v>3</v>
      </c>
      <c r="J12" s="106"/>
      <c r="K12" s="106"/>
      <c r="L12" s="106"/>
      <c r="M12" s="107" t="s">
        <v>530</v>
      </c>
    </row>
    <row r="13" s="83" customFormat="1" ht="17" customHeight="1" spans="1:13">
      <c r="A13" s="439" t="s">
        <v>544</v>
      </c>
      <c r="B13" s="41" t="s">
        <v>545</v>
      </c>
      <c r="C13" s="106">
        <f t="shared" si="2"/>
        <v>529.51738</v>
      </c>
      <c r="D13" s="106">
        <v>262.754786</v>
      </c>
      <c r="E13" s="106">
        <v>234.292994</v>
      </c>
      <c r="F13" s="106">
        <v>32.4696</v>
      </c>
      <c r="G13" s="106"/>
      <c r="H13" s="106"/>
      <c r="I13" s="106"/>
      <c r="J13" s="106"/>
      <c r="K13" s="106"/>
      <c r="L13" s="106"/>
      <c r="M13" s="107" t="s">
        <v>530</v>
      </c>
    </row>
    <row r="14" s="83" customFormat="1" ht="17" customHeight="1" spans="1:13">
      <c r="A14" s="439" t="s">
        <v>546</v>
      </c>
      <c r="B14" s="41" t="s">
        <v>547</v>
      </c>
      <c r="C14" s="106">
        <f t="shared" si="2"/>
        <v>209.975666</v>
      </c>
      <c r="D14" s="106">
        <v>129.064621</v>
      </c>
      <c r="E14" s="106">
        <v>80.911045</v>
      </c>
      <c r="F14" s="106"/>
      <c r="G14" s="106"/>
      <c r="H14" s="106"/>
      <c r="I14" s="106"/>
      <c r="J14" s="106"/>
      <c r="K14" s="106"/>
      <c r="L14" s="106"/>
      <c r="M14" s="107" t="s">
        <v>530</v>
      </c>
    </row>
    <row r="15" s="83" customFormat="1" ht="17" customHeight="1" spans="1:13">
      <c r="A15" s="439" t="s">
        <v>548</v>
      </c>
      <c r="B15" s="41" t="s">
        <v>549</v>
      </c>
      <c r="C15" s="106">
        <f t="shared" si="2"/>
        <v>307.56014</v>
      </c>
      <c r="D15" s="106">
        <v>168.735796</v>
      </c>
      <c r="E15" s="106">
        <v>135.324344</v>
      </c>
      <c r="F15" s="106"/>
      <c r="G15" s="106"/>
      <c r="H15" s="106"/>
      <c r="I15" s="106">
        <v>3.5</v>
      </c>
      <c r="J15" s="106"/>
      <c r="K15" s="106"/>
      <c r="L15" s="106"/>
      <c r="M15" s="107" t="s">
        <v>530</v>
      </c>
    </row>
    <row r="16" s="83" customFormat="1" ht="17" customHeight="1" spans="1:13">
      <c r="A16" s="439" t="s">
        <v>550</v>
      </c>
      <c r="B16" s="41" t="s">
        <v>551</v>
      </c>
      <c r="C16" s="106">
        <f t="shared" si="2"/>
        <v>1832.261307</v>
      </c>
      <c r="D16" s="106">
        <v>979.318285</v>
      </c>
      <c r="E16" s="106">
        <v>552.559406</v>
      </c>
      <c r="F16" s="106">
        <v>300.383616</v>
      </c>
      <c r="G16" s="106"/>
      <c r="H16" s="106"/>
      <c r="I16" s="106"/>
      <c r="J16" s="106"/>
      <c r="K16" s="106"/>
      <c r="L16" s="106"/>
      <c r="M16" s="107" t="s">
        <v>530</v>
      </c>
    </row>
    <row r="17" s="83" customFormat="1" ht="17" customHeight="1" spans="1:13">
      <c r="A17" s="439" t="s">
        <v>552</v>
      </c>
      <c r="B17" s="41" t="s">
        <v>553</v>
      </c>
      <c r="C17" s="106">
        <f t="shared" si="2"/>
        <v>1519.922649</v>
      </c>
      <c r="D17" s="106">
        <v>757.271371</v>
      </c>
      <c r="E17" s="106">
        <v>513.198422</v>
      </c>
      <c r="F17" s="106">
        <v>246.452856</v>
      </c>
      <c r="G17" s="106"/>
      <c r="H17" s="106"/>
      <c r="I17" s="106">
        <v>3</v>
      </c>
      <c r="J17" s="106"/>
      <c r="K17" s="106"/>
      <c r="L17" s="106"/>
      <c r="M17" s="107" t="s">
        <v>530</v>
      </c>
    </row>
    <row r="18" s="83" customFormat="1" ht="17" customHeight="1" spans="1:13">
      <c r="A18" s="105" t="s">
        <v>554</v>
      </c>
      <c r="B18" s="41" t="s">
        <v>555</v>
      </c>
      <c r="C18" s="106">
        <f t="shared" si="2"/>
        <v>2774.167556</v>
      </c>
      <c r="D18" s="106">
        <v>2073.186033</v>
      </c>
      <c r="E18" s="106">
        <v>509.009687</v>
      </c>
      <c r="F18" s="106">
        <v>191.971836</v>
      </c>
      <c r="G18" s="106"/>
      <c r="H18" s="106"/>
      <c r="I18" s="106"/>
      <c r="J18" s="106"/>
      <c r="K18" s="106"/>
      <c r="L18" s="106"/>
      <c r="M18" s="107" t="s">
        <v>530</v>
      </c>
    </row>
    <row r="19" s="83" customFormat="1" ht="17" customHeight="1" spans="1:13">
      <c r="A19" s="439" t="s">
        <v>556</v>
      </c>
      <c r="B19" s="41" t="s">
        <v>557</v>
      </c>
      <c r="C19" s="106">
        <f t="shared" si="2"/>
        <v>1904.073499</v>
      </c>
      <c r="D19" s="106">
        <v>441.810447</v>
      </c>
      <c r="E19" s="106">
        <v>1458.198252</v>
      </c>
      <c r="F19" s="106">
        <v>3.0648</v>
      </c>
      <c r="G19" s="106"/>
      <c r="H19" s="106"/>
      <c r="I19" s="106">
        <v>1</v>
      </c>
      <c r="J19" s="106"/>
      <c r="K19" s="106"/>
      <c r="L19" s="106"/>
      <c r="M19" s="107" t="s">
        <v>530</v>
      </c>
    </row>
    <row r="20" s="83" customFormat="1" ht="17" customHeight="1" spans="1:13">
      <c r="A20" s="439" t="s">
        <v>558</v>
      </c>
      <c r="B20" s="41" t="s">
        <v>559</v>
      </c>
      <c r="C20" s="106">
        <f t="shared" si="2"/>
        <v>350.398865</v>
      </c>
      <c r="D20" s="106">
        <v>286.78827</v>
      </c>
      <c r="E20" s="106">
        <v>59.696995</v>
      </c>
      <c r="F20" s="106">
        <v>2.9136</v>
      </c>
      <c r="G20" s="106"/>
      <c r="H20" s="106"/>
      <c r="I20" s="106">
        <v>1</v>
      </c>
      <c r="J20" s="106"/>
      <c r="K20" s="106"/>
      <c r="L20" s="106"/>
      <c r="M20" s="107" t="s">
        <v>530</v>
      </c>
    </row>
    <row r="21" s="83" customFormat="1" ht="17" customHeight="1" spans="1:13">
      <c r="A21" s="439" t="s">
        <v>560</v>
      </c>
      <c r="B21" s="41" t="s">
        <v>561</v>
      </c>
      <c r="C21" s="106">
        <f t="shared" si="2"/>
        <v>871.064328</v>
      </c>
      <c r="D21" s="106">
        <v>422.91865</v>
      </c>
      <c r="E21" s="106">
        <v>405.217478</v>
      </c>
      <c r="F21" s="106">
        <v>41.4282</v>
      </c>
      <c r="G21" s="106"/>
      <c r="H21" s="106"/>
      <c r="I21" s="106">
        <v>1.5</v>
      </c>
      <c r="J21" s="106"/>
      <c r="K21" s="106"/>
      <c r="L21" s="106"/>
      <c r="M21" s="107" t="s">
        <v>530</v>
      </c>
    </row>
    <row r="22" s="83" customFormat="1" ht="17" customHeight="1" spans="1:13">
      <c r="A22" s="439" t="s">
        <v>562</v>
      </c>
      <c r="B22" s="41" t="s">
        <v>563</v>
      </c>
      <c r="C22" s="106">
        <f t="shared" si="2"/>
        <v>1386.859144</v>
      </c>
      <c r="D22" s="106">
        <v>738.06261</v>
      </c>
      <c r="E22" s="106">
        <v>557.71253</v>
      </c>
      <c r="F22" s="106">
        <v>87.494004</v>
      </c>
      <c r="G22" s="106"/>
      <c r="H22" s="106"/>
      <c r="I22" s="106">
        <v>3.59</v>
      </c>
      <c r="J22" s="106"/>
      <c r="K22" s="106"/>
      <c r="L22" s="106"/>
      <c r="M22" s="107" t="s">
        <v>530</v>
      </c>
    </row>
    <row r="23" s="83" customFormat="1" ht="17" customHeight="1" spans="1:13">
      <c r="A23" s="439" t="s">
        <v>564</v>
      </c>
      <c r="B23" s="41" t="s">
        <v>565</v>
      </c>
      <c r="C23" s="106">
        <f t="shared" si="2"/>
        <v>4081.148614</v>
      </c>
      <c r="D23" s="106">
        <v>2408.16919</v>
      </c>
      <c r="E23" s="106">
        <v>1336.073424</v>
      </c>
      <c r="F23" s="106">
        <v>336.906</v>
      </c>
      <c r="G23" s="106"/>
      <c r="H23" s="106"/>
      <c r="I23" s="106"/>
      <c r="J23" s="106"/>
      <c r="K23" s="106"/>
      <c r="L23" s="106"/>
      <c r="M23" s="107" t="s">
        <v>530</v>
      </c>
    </row>
    <row r="24" s="83" customFormat="1" ht="17" customHeight="1" spans="1:13">
      <c r="A24" s="439" t="s">
        <v>566</v>
      </c>
      <c r="B24" s="41" t="s">
        <v>567</v>
      </c>
      <c r="C24" s="106">
        <f t="shared" si="2"/>
        <v>25981.380262</v>
      </c>
      <c r="D24" s="106">
        <v>13348.052748</v>
      </c>
      <c r="E24" s="106">
        <v>4015.420174</v>
      </c>
      <c r="F24" s="106">
        <v>866.71734</v>
      </c>
      <c r="G24" s="106"/>
      <c r="H24" s="106"/>
      <c r="I24" s="106">
        <v>30</v>
      </c>
      <c r="J24" s="106"/>
      <c r="K24" s="106"/>
      <c r="L24" s="106">
        <v>7721.19</v>
      </c>
      <c r="M24" s="107" t="s">
        <v>530</v>
      </c>
    </row>
    <row r="25" s="83" customFormat="1" ht="17" customHeight="1" spans="1:13">
      <c r="A25" s="439" t="s">
        <v>568</v>
      </c>
      <c r="B25" s="41" t="s">
        <v>569</v>
      </c>
      <c r="C25" s="106">
        <f t="shared" si="2"/>
        <v>2432.301792</v>
      </c>
      <c r="D25" s="106">
        <v>1678.265897</v>
      </c>
      <c r="E25" s="106">
        <v>580.566775</v>
      </c>
      <c r="F25" s="106">
        <v>173.46912</v>
      </c>
      <c r="G25" s="106"/>
      <c r="H25" s="106"/>
      <c r="I25" s="106"/>
      <c r="J25" s="106"/>
      <c r="K25" s="106"/>
      <c r="L25" s="106"/>
      <c r="M25" s="107" t="s">
        <v>530</v>
      </c>
    </row>
    <row r="26" s="83" customFormat="1" ht="17" customHeight="1" spans="1:13">
      <c r="A26" s="439" t="s">
        <v>570</v>
      </c>
      <c r="B26" s="41" t="s">
        <v>571</v>
      </c>
      <c r="C26" s="106">
        <f t="shared" si="2"/>
        <v>598.74893</v>
      </c>
      <c r="D26" s="106">
        <v>421.47776</v>
      </c>
      <c r="E26" s="106">
        <v>148.92897</v>
      </c>
      <c r="F26" s="106">
        <v>28.3422</v>
      </c>
      <c r="G26" s="106"/>
      <c r="H26" s="106"/>
      <c r="I26" s="106"/>
      <c r="J26" s="106"/>
      <c r="K26" s="106"/>
      <c r="L26" s="106"/>
      <c r="M26" s="107" t="s">
        <v>530</v>
      </c>
    </row>
    <row r="27" s="83" customFormat="1" ht="17" customHeight="1" spans="1:13">
      <c r="A27" s="439" t="s">
        <v>572</v>
      </c>
      <c r="B27" s="41" t="s">
        <v>573</v>
      </c>
      <c r="C27" s="106">
        <f t="shared" si="2"/>
        <v>4457.052849</v>
      </c>
      <c r="D27" s="106">
        <v>2827.48918</v>
      </c>
      <c r="E27" s="106">
        <v>1579.023869</v>
      </c>
      <c r="F27" s="106">
        <v>50.5398</v>
      </c>
      <c r="G27" s="106"/>
      <c r="H27" s="106"/>
      <c r="I27" s="106"/>
      <c r="J27" s="106"/>
      <c r="K27" s="106"/>
      <c r="L27" s="106"/>
      <c r="M27" s="107" t="s">
        <v>530</v>
      </c>
    </row>
    <row r="28" s="83" customFormat="1" ht="17" customHeight="1" spans="1:13">
      <c r="A28" s="439" t="s">
        <v>574</v>
      </c>
      <c r="B28" s="41" t="s">
        <v>575</v>
      </c>
      <c r="C28" s="106">
        <f t="shared" si="2"/>
        <v>519.978181</v>
      </c>
      <c r="D28" s="106">
        <v>326.517463</v>
      </c>
      <c r="E28" s="106">
        <v>189.490318</v>
      </c>
      <c r="F28" s="106">
        <v>3.4704</v>
      </c>
      <c r="G28" s="106"/>
      <c r="H28" s="106"/>
      <c r="I28" s="106">
        <v>0.5</v>
      </c>
      <c r="J28" s="106"/>
      <c r="K28" s="106"/>
      <c r="L28" s="106"/>
      <c r="M28" s="107" t="s">
        <v>530</v>
      </c>
    </row>
    <row r="29" s="83" customFormat="1" ht="17" customHeight="1" spans="1:13">
      <c r="A29" s="439" t="s">
        <v>576</v>
      </c>
      <c r="B29" s="41" t="s">
        <v>577</v>
      </c>
      <c r="C29" s="106">
        <f t="shared" si="2"/>
        <v>6861.15161</v>
      </c>
      <c r="D29" s="106">
        <v>4974.638034</v>
      </c>
      <c r="E29" s="106">
        <v>1333.789976</v>
      </c>
      <c r="F29" s="106">
        <v>552.7236</v>
      </c>
      <c r="G29" s="106"/>
      <c r="H29" s="106"/>
      <c r="I29" s="106"/>
      <c r="J29" s="106"/>
      <c r="K29" s="106"/>
      <c r="L29" s="106"/>
      <c r="M29" s="107" t="s">
        <v>530</v>
      </c>
    </row>
    <row r="30" s="83" customFormat="1" ht="17" customHeight="1" spans="1:13">
      <c r="A30" s="439" t="s">
        <v>578</v>
      </c>
      <c r="B30" s="41" t="s">
        <v>579</v>
      </c>
      <c r="C30" s="106">
        <f t="shared" si="2"/>
        <v>773.684546</v>
      </c>
      <c r="D30" s="106">
        <v>546.361428</v>
      </c>
      <c r="E30" s="106">
        <v>175.054318</v>
      </c>
      <c r="F30" s="106">
        <v>51.8688</v>
      </c>
      <c r="G30" s="106"/>
      <c r="H30" s="106"/>
      <c r="I30" s="106">
        <v>0.4</v>
      </c>
      <c r="J30" s="106"/>
      <c r="K30" s="106"/>
      <c r="L30" s="106"/>
      <c r="M30" s="107" t="s">
        <v>530</v>
      </c>
    </row>
    <row r="31" s="83" customFormat="1" ht="17" customHeight="1" spans="1:13">
      <c r="A31" s="105" t="s">
        <v>580</v>
      </c>
      <c r="B31" s="41" t="s">
        <v>581</v>
      </c>
      <c r="C31" s="106">
        <f t="shared" si="2"/>
        <v>642.655225</v>
      </c>
      <c r="D31" s="106">
        <v>346.772032</v>
      </c>
      <c r="E31" s="106">
        <v>295.383193</v>
      </c>
      <c r="F31" s="106"/>
      <c r="G31" s="106"/>
      <c r="H31" s="106"/>
      <c r="I31" s="106">
        <v>0.5</v>
      </c>
      <c r="J31" s="106"/>
      <c r="K31" s="106"/>
      <c r="L31" s="106"/>
      <c r="M31" s="107" t="s">
        <v>530</v>
      </c>
    </row>
    <row r="32" s="83" customFormat="1" ht="17" customHeight="1" spans="1:13">
      <c r="A32" s="110"/>
      <c r="B32" s="104" t="s">
        <v>4205</v>
      </c>
      <c r="C32" s="111">
        <f t="shared" ref="C32:L32" si="3">SUM(C33:C47)</f>
        <v>10904.97547</v>
      </c>
      <c r="D32" s="111">
        <f t="shared" si="3"/>
        <v>8199.553632</v>
      </c>
      <c r="E32" s="111">
        <f t="shared" si="3"/>
        <v>1641.296058</v>
      </c>
      <c r="F32" s="111">
        <f t="shared" si="3"/>
        <v>1049.97578</v>
      </c>
      <c r="G32" s="111">
        <f t="shared" si="3"/>
        <v>0</v>
      </c>
      <c r="H32" s="111">
        <f t="shared" si="3"/>
        <v>0</v>
      </c>
      <c r="I32" s="111">
        <f t="shared" si="3"/>
        <v>7.65</v>
      </c>
      <c r="J32" s="111">
        <f t="shared" si="3"/>
        <v>0</v>
      </c>
      <c r="K32" s="111">
        <f t="shared" si="3"/>
        <v>0</v>
      </c>
      <c r="L32" s="111">
        <f t="shared" si="3"/>
        <v>6.5</v>
      </c>
      <c r="M32" s="107" t="s">
        <v>530</v>
      </c>
    </row>
    <row r="33" s="83" customFormat="1" ht="17" customHeight="1" spans="1:13">
      <c r="A33" s="105" t="s">
        <v>1079</v>
      </c>
      <c r="B33" s="41" t="s">
        <v>583</v>
      </c>
      <c r="C33" s="106">
        <f t="shared" ref="C33:C47" si="4">SUM(D33:L33)</f>
        <v>1340.462405</v>
      </c>
      <c r="D33" s="106">
        <v>964.835177</v>
      </c>
      <c r="E33" s="106">
        <v>248.661628</v>
      </c>
      <c r="F33" s="106">
        <v>125.1156</v>
      </c>
      <c r="G33" s="106"/>
      <c r="H33" s="106"/>
      <c r="I33" s="106">
        <v>1.85</v>
      </c>
      <c r="J33" s="106"/>
      <c r="K33" s="106"/>
      <c r="L33" s="106"/>
      <c r="M33" s="103" t="s">
        <v>530</v>
      </c>
    </row>
    <row r="34" s="83" customFormat="1" ht="17" customHeight="1" spans="1:13">
      <c r="A34" s="105" t="s">
        <v>1089</v>
      </c>
      <c r="B34" s="41" t="s">
        <v>584</v>
      </c>
      <c r="C34" s="106">
        <f t="shared" si="4"/>
        <v>639.866051</v>
      </c>
      <c r="D34" s="106">
        <v>423.766681</v>
      </c>
      <c r="E34" s="106">
        <v>122.00497</v>
      </c>
      <c r="F34" s="106">
        <v>94.0944</v>
      </c>
      <c r="G34" s="106"/>
      <c r="H34" s="106"/>
      <c r="I34" s="106"/>
      <c r="J34" s="106"/>
      <c r="K34" s="106"/>
      <c r="L34" s="106"/>
      <c r="M34" s="107" t="s">
        <v>530</v>
      </c>
    </row>
    <row r="35" s="83" customFormat="1" ht="17" customHeight="1" spans="1:13">
      <c r="A35" s="105" t="s">
        <v>1100</v>
      </c>
      <c r="B35" s="41" t="s">
        <v>585</v>
      </c>
      <c r="C35" s="106">
        <f t="shared" si="4"/>
        <v>1847.164602</v>
      </c>
      <c r="D35" s="106">
        <v>1423.05129</v>
      </c>
      <c r="E35" s="106">
        <v>284.625312</v>
      </c>
      <c r="F35" s="106">
        <v>139.488</v>
      </c>
      <c r="G35" s="106"/>
      <c r="H35" s="106"/>
      <c r="I35" s="106"/>
      <c r="J35" s="106"/>
      <c r="K35" s="106"/>
      <c r="L35" s="106"/>
      <c r="M35" s="107" t="s">
        <v>530</v>
      </c>
    </row>
    <row r="36" s="83" customFormat="1" ht="17" customHeight="1" spans="1:13">
      <c r="A36" s="105" t="s">
        <v>1111</v>
      </c>
      <c r="B36" s="41" t="s">
        <v>586</v>
      </c>
      <c r="C36" s="106">
        <f t="shared" si="4"/>
        <v>268.400926</v>
      </c>
      <c r="D36" s="106">
        <v>209.125322</v>
      </c>
      <c r="E36" s="106">
        <v>41.358404</v>
      </c>
      <c r="F36" s="106">
        <v>17.9172</v>
      </c>
      <c r="G36" s="106"/>
      <c r="H36" s="106"/>
      <c r="I36" s="106"/>
      <c r="J36" s="106"/>
      <c r="K36" s="106"/>
      <c r="L36" s="106"/>
      <c r="M36" s="107" t="s">
        <v>530</v>
      </c>
    </row>
    <row r="37" s="83" customFormat="1" ht="17" customHeight="1" spans="1:13">
      <c r="A37" s="105" t="s">
        <v>1120</v>
      </c>
      <c r="B37" s="41" t="s">
        <v>587</v>
      </c>
      <c r="C37" s="106">
        <f t="shared" si="4"/>
        <v>622.858605</v>
      </c>
      <c r="D37" s="106">
        <v>495.939089</v>
      </c>
      <c r="E37" s="106">
        <v>52.226716</v>
      </c>
      <c r="F37" s="106">
        <v>74.6928</v>
      </c>
      <c r="G37" s="106"/>
      <c r="H37" s="106"/>
      <c r="I37" s="106"/>
      <c r="J37" s="106"/>
      <c r="K37" s="106"/>
      <c r="L37" s="106"/>
      <c r="M37" s="107" t="s">
        <v>530</v>
      </c>
    </row>
    <row r="38" s="83" customFormat="1" ht="17" customHeight="1" spans="1:13">
      <c r="A38" s="105" t="s">
        <v>1131</v>
      </c>
      <c r="B38" s="41" t="s">
        <v>588</v>
      </c>
      <c r="C38" s="106">
        <f t="shared" si="4"/>
        <v>363.744187</v>
      </c>
      <c r="D38" s="106">
        <v>277.611745</v>
      </c>
      <c r="E38" s="106">
        <v>34.159242</v>
      </c>
      <c r="F38" s="106">
        <v>50.9732</v>
      </c>
      <c r="G38" s="106"/>
      <c r="H38" s="106"/>
      <c r="I38" s="106">
        <v>1</v>
      </c>
      <c r="J38" s="106"/>
      <c r="K38" s="106"/>
      <c r="L38" s="106"/>
      <c r="M38" s="107" t="s">
        <v>530</v>
      </c>
    </row>
    <row r="39" s="83" customFormat="1" ht="17" customHeight="1" spans="1:13">
      <c r="A39" s="105" t="s">
        <v>1141</v>
      </c>
      <c r="B39" s="41" t="s">
        <v>589</v>
      </c>
      <c r="C39" s="106">
        <f t="shared" si="4"/>
        <v>78.641594</v>
      </c>
      <c r="D39" s="106">
        <v>42.562026</v>
      </c>
      <c r="E39" s="106">
        <v>3.458768</v>
      </c>
      <c r="F39" s="106">
        <v>32.6208</v>
      </c>
      <c r="G39" s="106"/>
      <c r="H39" s="106"/>
      <c r="I39" s="106"/>
      <c r="J39" s="106"/>
      <c r="K39" s="106"/>
      <c r="L39" s="106"/>
      <c r="M39" s="107" t="s">
        <v>530</v>
      </c>
    </row>
    <row r="40" s="83" customFormat="1" ht="17" customHeight="1" spans="1:13">
      <c r="A40" s="105" t="s">
        <v>1149</v>
      </c>
      <c r="B40" s="41" t="s">
        <v>590</v>
      </c>
      <c r="C40" s="106">
        <f t="shared" si="4"/>
        <v>679.458387</v>
      </c>
      <c r="D40" s="106">
        <v>458.984107</v>
      </c>
      <c r="E40" s="106">
        <v>72.5743</v>
      </c>
      <c r="F40" s="106">
        <v>147.89998</v>
      </c>
      <c r="G40" s="106"/>
      <c r="H40" s="106"/>
      <c r="I40" s="106"/>
      <c r="J40" s="106"/>
      <c r="K40" s="106"/>
      <c r="L40" s="106"/>
      <c r="M40" s="107" t="s">
        <v>530</v>
      </c>
    </row>
    <row r="41" s="83" customFormat="1" ht="17" customHeight="1" spans="1:13">
      <c r="A41" s="105" t="s">
        <v>1161</v>
      </c>
      <c r="B41" s="41" t="s">
        <v>591</v>
      </c>
      <c r="C41" s="106">
        <f t="shared" si="4"/>
        <v>450.896338</v>
      </c>
      <c r="D41" s="106">
        <v>311.286516</v>
      </c>
      <c r="E41" s="106">
        <v>69.165022</v>
      </c>
      <c r="F41" s="106">
        <v>70.4448</v>
      </c>
      <c r="G41" s="106"/>
      <c r="H41" s="106"/>
      <c r="I41" s="106"/>
      <c r="J41" s="106"/>
      <c r="K41" s="106"/>
      <c r="L41" s="106"/>
      <c r="M41" s="107" t="s">
        <v>530</v>
      </c>
    </row>
    <row r="42" s="83" customFormat="1" ht="17" customHeight="1" spans="1:13">
      <c r="A42" s="105" t="s">
        <v>1172</v>
      </c>
      <c r="B42" s="41" t="s">
        <v>592</v>
      </c>
      <c r="C42" s="106">
        <f t="shared" si="4"/>
        <v>436.78895</v>
      </c>
      <c r="D42" s="106">
        <v>304.742468</v>
      </c>
      <c r="E42" s="106">
        <v>132.046482</v>
      </c>
      <c r="F42" s="106"/>
      <c r="G42" s="106"/>
      <c r="H42" s="106"/>
      <c r="I42" s="106"/>
      <c r="J42" s="106"/>
      <c r="K42" s="106"/>
      <c r="L42" s="106"/>
      <c r="M42" s="107" t="s">
        <v>530</v>
      </c>
    </row>
    <row r="43" s="83" customFormat="1" ht="17" customHeight="1" spans="1:13">
      <c r="A43" s="105" t="s">
        <v>1179</v>
      </c>
      <c r="B43" s="41" t="s">
        <v>593</v>
      </c>
      <c r="C43" s="106">
        <f t="shared" si="4"/>
        <v>439.581333</v>
      </c>
      <c r="D43" s="106">
        <v>297.920713</v>
      </c>
      <c r="E43" s="106">
        <v>102.33542</v>
      </c>
      <c r="F43" s="106">
        <v>39.3252</v>
      </c>
      <c r="G43" s="106"/>
      <c r="H43" s="106"/>
      <c r="I43" s="106"/>
      <c r="J43" s="106"/>
      <c r="K43" s="106"/>
      <c r="L43" s="106"/>
      <c r="M43" s="107" t="s">
        <v>530</v>
      </c>
    </row>
    <row r="44" s="83" customFormat="1" ht="17" customHeight="1" spans="1:13">
      <c r="A44" s="105" t="s">
        <v>1188</v>
      </c>
      <c r="B44" s="41" t="s">
        <v>594</v>
      </c>
      <c r="C44" s="106">
        <f t="shared" si="4"/>
        <v>1704.712511</v>
      </c>
      <c r="D44" s="106">
        <v>1361.297893</v>
      </c>
      <c r="E44" s="106">
        <v>191.096618</v>
      </c>
      <c r="F44" s="106">
        <v>150.318</v>
      </c>
      <c r="G44" s="106"/>
      <c r="H44" s="106"/>
      <c r="I44" s="106">
        <v>2</v>
      </c>
      <c r="J44" s="106"/>
      <c r="K44" s="106"/>
      <c r="L44" s="106"/>
      <c r="M44" s="107" t="s">
        <v>530</v>
      </c>
    </row>
    <row r="45" s="83" customFormat="1" ht="17" customHeight="1" spans="1:13">
      <c r="A45" s="105" t="s">
        <v>1199</v>
      </c>
      <c r="B45" s="41" t="s">
        <v>595</v>
      </c>
      <c r="C45" s="106">
        <f t="shared" si="4"/>
        <v>1197.059497</v>
      </c>
      <c r="D45" s="106">
        <v>963.590565</v>
      </c>
      <c r="E45" s="106">
        <v>179.723732</v>
      </c>
      <c r="F45" s="106">
        <v>51.7452</v>
      </c>
      <c r="G45" s="106"/>
      <c r="H45" s="106"/>
      <c r="I45" s="106">
        <v>2</v>
      </c>
      <c r="J45" s="106"/>
      <c r="K45" s="106"/>
      <c r="L45" s="106"/>
      <c r="M45" s="107" t="s">
        <v>530</v>
      </c>
    </row>
    <row r="46" s="83" customFormat="1" ht="17" customHeight="1" spans="1:13">
      <c r="A46" s="105" t="s">
        <v>1208</v>
      </c>
      <c r="B46" s="41" t="s">
        <v>596</v>
      </c>
      <c r="C46" s="106">
        <f t="shared" si="4"/>
        <v>242.571438</v>
      </c>
      <c r="D46" s="106">
        <v>197.883266</v>
      </c>
      <c r="E46" s="106">
        <v>37.797572</v>
      </c>
      <c r="F46" s="106">
        <v>6.0906</v>
      </c>
      <c r="G46" s="106"/>
      <c r="H46" s="106"/>
      <c r="I46" s="106">
        <v>0.8</v>
      </c>
      <c r="J46" s="106"/>
      <c r="K46" s="106"/>
      <c r="L46" s="106"/>
      <c r="M46" s="107" t="s">
        <v>530</v>
      </c>
    </row>
    <row r="47" s="83" customFormat="1" ht="17" customHeight="1" spans="1:13">
      <c r="A47" s="105" t="s">
        <v>1217</v>
      </c>
      <c r="B47" s="41" t="s">
        <v>597</v>
      </c>
      <c r="C47" s="106">
        <f t="shared" si="4"/>
        <v>592.768646</v>
      </c>
      <c r="D47" s="106">
        <v>466.956774</v>
      </c>
      <c r="E47" s="106">
        <v>70.061872</v>
      </c>
      <c r="F47" s="106">
        <v>49.25</v>
      </c>
      <c r="G47" s="106"/>
      <c r="H47" s="106"/>
      <c r="I47" s="106"/>
      <c r="J47" s="106"/>
      <c r="K47" s="106"/>
      <c r="L47" s="106">
        <v>6.5</v>
      </c>
      <c r="M47" s="107" t="s">
        <v>530</v>
      </c>
    </row>
    <row r="48" s="83" customFormat="1" ht="17" customHeight="1" spans="1:13">
      <c r="A48" s="110"/>
      <c r="B48" s="104" t="s">
        <v>598</v>
      </c>
      <c r="C48" s="111">
        <f t="shared" ref="C48:L48" si="5">SUM(C49:C84)</f>
        <v>49822.366698</v>
      </c>
      <c r="D48" s="111">
        <f t="shared" si="5"/>
        <v>20919.832563</v>
      </c>
      <c r="E48" s="111">
        <f t="shared" si="5"/>
        <v>6995.564419</v>
      </c>
      <c r="F48" s="111">
        <f t="shared" si="5"/>
        <v>16907.273395</v>
      </c>
      <c r="G48" s="111">
        <f t="shared" si="5"/>
        <v>0</v>
      </c>
      <c r="H48" s="111">
        <f t="shared" si="5"/>
        <v>0</v>
      </c>
      <c r="I48" s="111">
        <f t="shared" si="5"/>
        <v>3906.296321</v>
      </c>
      <c r="J48" s="111">
        <f t="shared" si="5"/>
        <v>0</v>
      </c>
      <c r="K48" s="111">
        <f t="shared" si="5"/>
        <v>0</v>
      </c>
      <c r="L48" s="111">
        <f t="shared" si="5"/>
        <v>1093.4</v>
      </c>
      <c r="M48" s="107" t="s">
        <v>530</v>
      </c>
    </row>
    <row r="49" s="83" customFormat="1" ht="17" customHeight="1" spans="1:13">
      <c r="A49" s="105">
        <v>201001</v>
      </c>
      <c r="B49" s="41" t="s">
        <v>599</v>
      </c>
      <c r="C49" s="106">
        <f t="shared" ref="C49:C84" si="6">SUM(D49:L49)</f>
        <v>10574.385898</v>
      </c>
      <c r="D49" s="106">
        <v>846.278092</v>
      </c>
      <c r="E49" s="106">
        <v>788.381806</v>
      </c>
      <c r="F49" s="106">
        <v>8935.19</v>
      </c>
      <c r="G49" s="106"/>
      <c r="H49" s="106"/>
      <c r="I49" s="106">
        <v>4.536</v>
      </c>
      <c r="J49" s="106"/>
      <c r="K49" s="106"/>
      <c r="L49" s="106"/>
      <c r="M49" s="107" t="s">
        <v>530</v>
      </c>
    </row>
    <row r="50" s="83" customFormat="1" ht="17" customHeight="1" spans="1:13">
      <c r="A50" s="105">
        <v>201002</v>
      </c>
      <c r="B50" s="41" t="s">
        <v>600</v>
      </c>
      <c r="C50" s="106">
        <f t="shared" si="6"/>
        <v>251.025408</v>
      </c>
      <c r="D50" s="106">
        <v>190.161488</v>
      </c>
      <c r="E50" s="106">
        <v>45.00112</v>
      </c>
      <c r="F50" s="106">
        <v>15.8628</v>
      </c>
      <c r="G50" s="106"/>
      <c r="H50" s="106"/>
      <c r="I50" s="106"/>
      <c r="J50" s="106"/>
      <c r="K50" s="106"/>
      <c r="L50" s="106"/>
      <c r="M50" s="107" t="s">
        <v>530</v>
      </c>
    </row>
    <row r="51" s="83" customFormat="1" ht="17" customHeight="1" spans="1:13">
      <c r="A51" s="105">
        <v>201003</v>
      </c>
      <c r="B51" s="41" t="s">
        <v>601</v>
      </c>
      <c r="C51" s="106">
        <f t="shared" si="6"/>
        <v>1012.538896</v>
      </c>
      <c r="D51" s="106">
        <v>365.253536</v>
      </c>
      <c r="E51" s="106">
        <v>18.22376</v>
      </c>
      <c r="F51" s="106">
        <v>627.0616</v>
      </c>
      <c r="G51" s="106"/>
      <c r="H51" s="106"/>
      <c r="I51" s="106">
        <v>2</v>
      </c>
      <c r="J51" s="106"/>
      <c r="K51" s="106"/>
      <c r="L51" s="106"/>
      <c r="M51" s="107" t="s">
        <v>530</v>
      </c>
    </row>
    <row r="52" s="83" customFormat="1" ht="17" customHeight="1" spans="1:13">
      <c r="A52" s="105">
        <v>201004</v>
      </c>
      <c r="B52" s="41" t="s">
        <v>602</v>
      </c>
      <c r="C52" s="106">
        <f t="shared" si="6"/>
        <v>2060.891538</v>
      </c>
      <c r="D52" s="106">
        <v>487.801514</v>
      </c>
      <c r="E52" s="106">
        <v>645.404424</v>
      </c>
      <c r="F52" s="106">
        <v>926.6856</v>
      </c>
      <c r="G52" s="106"/>
      <c r="H52" s="106"/>
      <c r="I52" s="106">
        <v>1</v>
      </c>
      <c r="J52" s="106"/>
      <c r="K52" s="106"/>
      <c r="L52" s="106"/>
      <c r="M52" s="107" t="s">
        <v>530</v>
      </c>
    </row>
    <row r="53" s="83" customFormat="1" ht="17" customHeight="1" spans="1:13">
      <c r="A53" s="105">
        <v>201005</v>
      </c>
      <c r="B53" s="41" t="s">
        <v>603</v>
      </c>
      <c r="C53" s="106">
        <f t="shared" si="6"/>
        <v>145.84146</v>
      </c>
      <c r="D53" s="106">
        <v>90.370482</v>
      </c>
      <c r="E53" s="106">
        <v>36.728886</v>
      </c>
      <c r="F53" s="106">
        <v>18.742092</v>
      </c>
      <c r="G53" s="106"/>
      <c r="H53" s="106"/>
      <c r="I53" s="106"/>
      <c r="J53" s="106"/>
      <c r="K53" s="106"/>
      <c r="L53" s="106"/>
      <c r="M53" s="107" t="s">
        <v>530</v>
      </c>
    </row>
    <row r="54" s="83" customFormat="1" ht="17" customHeight="1" spans="1:13">
      <c r="A54" s="105" t="s">
        <v>1273</v>
      </c>
      <c r="B54" s="41" t="s">
        <v>604</v>
      </c>
      <c r="C54" s="106">
        <f t="shared" si="6"/>
        <v>1200</v>
      </c>
      <c r="D54" s="106">
        <v>48.735595</v>
      </c>
      <c r="E54" s="106">
        <v>28.072484</v>
      </c>
      <c r="F54" s="106">
        <v>9.0804</v>
      </c>
      <c r="G54" s="106"/>
      <c r="H54" s="106"/>
      <c r="I54" s="106">
        <v>1114.111521</v>
      </c>
      <c r="J54" s="106"/>
      <c r="K54" s="106"/>
      <c r="L54" s="106"/>
      <c r="M54" s="107" t="s">
        <v>530</v>
      </c>
    </row>
    <row r="55" s="83" customFormat="1" ht="17" customHeight="1" spans="1:13">
      <c r="A55" s="105">
        <v>202001</v>
      </c>
      <c r="B55" s="41" t="s">
        <v>605</v>
      </c>
      <c r="C55" s="106">
        <f t="shared" si="6"/>
        <v>1416.153351</v>
      </c>
      <c r="D55" s="106">
        <v>264.916457</v>
      </c>
      <c r="E55" s="106">
        <v>32.591694</v>
      </c>
      <c r="F55" s="106">
        <v>24.7452</v>
      </c>
      <c r="G55" s="106"/>
      <c r="H55" s="106"/>
      <c r="I55" s="106">
        <v>0.5</v>
      </c>
      <c r="J55" s="106"/>
      <c r="K55" s="106"/>
      <c r="L55" s="106">
        <v>1093.4</v>
      </c>
      <c r="M55" s="107" t="s">
        <v>530</v>
      </c>
    </row>
    <row r="56" s="83" customFormat="1" ht="17" customHeight="1" spans="1:13">
      <c r="A56" s="105">
        <v>203001</v>
      </c>
      <c r="B56" s="41" t="s">
        <v>606</v>
      </c>
      <c r="C56" s="106">
        <f t="shared" si="6"/>
        <v>4112.835913</v>
      </c>
      <c r="D56" s="106">
        <v>1134.42509</v>
      </c>
      <c r="E56" s="106">
        <v>238.632023</v>
      </c>
      <c r="F56" s="106">
        <v>2733.63</v>
      </c>
      <c r="G56" s="106"/>
      <c r="H56" s="106"/>
      <c r="I56" s="106">
        <v>6.1488</v>
      </c>
      <c r="J56" s="106"/>
      <c r="K56" s="106"/>
      <c r="L56" s="106"/>
      <c r="M56" s="107" t="s">
        <v>530</v>
      </c>
    </row>
    <row r="57" s="83" customFormat="1" ht="17" customHeight="1" spans="1:13">
      <c r="A57" s="105">
        <v>204001</v>
      </c>
      <c r="B57" s="41" t="s">
        <v>607</v>
      </c>
      <c r="C57" s="106">
        <f t="shared" si="6"/>
        <v>1688.971181</v>
      </c>
      <c r="D57" s="106">
        <v>1018.630625</v>
      </c>
      <c r="E57" s="106">
        <v>539.908956</v>
      </c>
      <c r="F57" s="106">
        <v>130.4316</v>
      </c>
      <c r="G57" s="106"/>
      <c r="H57" s="106"/>
      <c r="I57" s="106"/>
      <c r="J57" s="106"/>
      <c r="K57" s="106"/>
      <c r="L57" s="106"/>
      <c r="M57" s="107" t="s">
        <v>530</v>
      </c>
    </row>
    <row r="58" s="83" customFormat="1" ht="17" customHeight="1" spans="1:13">
      <c r="A58" s="105">
        <v>204002</v>
      </c>
      <c r="B58" s="41" t="s">
        <v>608</v>
      </c>
      <c r="C58" s="106">
        <f t="shared" si="6"/>
        <v>2301.414539</v>
      </c>
      <c r="D58" s="106">
        <v>642.625421</v>
      </c>
      <c r="E58" s="106">
        <v>1608.781118</v>
      </c>
      <c r="F58" s="106">
        <v>49.008</v>
      </c>
      <c r="G58" s="106"/>
      <c r="H58" s="106"/>
      <c r="I58" s="106">
        <v>1</v>
      </c>
      <c r="J58" s="106"/>
      <c r="K58" s="106"/>
      <c r="L58" s="106"/>
      <c r="M58" s="103" t="s">
        <v>530</v>
      </c>
    </row>
    <row r="59" s="83" customFormat="1" ht="17" customHeight="1" spans="1:13">
      <c r="A59" s="105">
        <v>204003</v>
      </c>
      <c r="B59" s="41" t="s">
        <v>609</v>
      </c>
      <c r="C59" s="106">
        <f t="shared" si="6"/>
        <v>926.300821</v>
      </c>
      <c r="D59" s="106">
        <v>721.820227</v>
      </c>
      <c r="E59" s="106">
        <v>119.983794</v>
      </c>
      <c r="F59" s="106">
        <v>83.4968</v>
      </c>
      <c r="G59" s="106"/>
      <c r="H59" s="106"/>
      <c r="I59" s="106">
        <v>1</v>
      </c>
      <c r="J59" s="106"/>
      <c r="K59" s="106"/>
      <c r="L59" s="106"/>
      <c r="M59" s="107" t="s">
        <v>530</v>
      </c>
    </row>
    <row r="60" s="83" customFormat="1" ht="17" customHeight="1" spans="1:13">
      <c r="A60" s="105">
        <v>204004</v>
      </c>
      <c r="B60" s="41" t="s">
        <v>610</v>
      </c>
      <c r="C60" s="106">
        <f t="shared" si="6"/>
        <v>616.048791</v>
      </c>
      <c r="D60" s="106">
        <v>271.320209</v>
      </c>
      <c r="E60" s="106">
        <v>55.632582</v>
      </c>
      <c r="F60" s="106">
        <v>289.096</v>
      </c>
      <c r="G60" s="106"/>
      <c r="H60" s="106"/>
      <c r="I60" s="106"/>
      <c r="J60" s="106"/>
      <c r="K60" s="106"/>
      <c r="L60" s="106"/>
      <c r="M60" s="107" t="s">
        <v>530</v>
      </c>
    </row>
    <row r="61" s="83" customFormat="1" ht="17" customHeight="1" spans="1:13">
      <c r="A61" s="105">
        <v>205001</v>
      </c>
      <c r="B61" s="41" t="s">
        <v>611</v>
      </c>
      <c r="C61" s="106">
        <f t="shared" si="6"/>
        <v>2658.109137</v>
      </c>
      <c r="D61" s="106">
        <v>1108.572683</v>
      </c>
      <c r="E61" s="106">
        <v>1343.008654</v>
      </c>
      <c r="F61" s="106">
        <v>206.5278</v>
      </c>
      <c r="G61" s="106"/>
      <c r="H61" s="106"/>
      <c r="I61" s="106"/>
      <c r="J61" s="106"/>
      <c r="K61" s="106"/>
      <c r="L61" s="106"/>
      <c r="M61" s="107" t="s">
        <v>530</v>
      </c>
    </row>
    <row r="62" s="83" customFormat="1" ht="17" customHeight="1" spans="1:13">
      <c r="A62" s="105">
        <v>205003</v>
      </c>
      <c r="B62" s="41" t="s">
        <v>612</v>
      </c>
      <c r="C62" s="106">
        <f t="shared" si="6"/>
        <v>1800</v>
      </c>
      <c r="D62" s="106">
        <v>704.6</v>
      </c>
      <c r="E62" s="106">
        <v>3</v>
      </c>
      <c r="F62" s="106"/>
      <c r="G62" s="106"/>
      <c r="H62" s="106"/>
      <c r="I62" s="106">
        <v>1092.4</v>
      </c>
      <c r="J62" s="106"/>
      <c r="K62" s="106"/>
      <c r="L62" s="106"/>
      <c r="M62" s="107" t="s">
        <v>530</v>
      </c>
    </row>
    <row r="63" s="83" customFormat="1" ht="17" customHeight="1" spans="1:13">
      <c r="A63" s="105">
        <v>205004</v>
      </c>
      <c r="B63" s="41" t="s">
        <v>613</v>
      </c>
      <c r="C63" s="106">
        <f t="shared" si="6"/>
        <v>1386.705007</v>
      </c>
      <c r="D63" s="106">
        <v>1290.683291</v>
      </c>
      <c r="E63" s="106">
        <v>92.979716</v>
      </c>
      <c r="F63" s="106">
        <v>3.042</v>
      </c>
      <c r="G63" s="106"/>
      <c r="H63" s="106"/>
      <c r="I63" s="106"/>
      <c r="J63" s="106"/>
      <c r="K63" s="106"/>
      <c r="L63" s="106"/>
      <c r="M63" s="107" t="s">
        <v>530</v>
      </c>
    </row>
    <row r="64" s="83" customFormat="1" ht="17" customHeight="1" spans="1:13">
      <c r="A64" s="105">
        <v>205005</v>
      </c>
      <c r="B64" s="41" t="s">
        <v>614</v>
      </c>
      <c r="C64" s="106">
        <f t="shared" si="6"/>
        <v>816.178948</v>
      </c>
      <c r="D64" s="106">
        <v>135.557888</v>
      </c>
      <c r="E64" s="106">
        <v>680.62106</v>
      </c>
      <c r="F64" s="106"/>
      <c r="G64" s="106"/>
      <c r="H64" s="106"/>
      <c r="I64" s="106"/>
      <c r="J64" s="106"/>
      <c r="K64" s="106"/>
      <c r="L64" s="106"/>
      <c r="M64" s="107" t="s">
        <v>530</v>
      </c>
    </row>
    <row r="65" s="83" customFormat="1" ht="17" customHeight="1" spans="1:13">
      <c r="A65" s="105">
        <v>205006</v>
      </c>
      <c r="B65" s="41" t="s">
        <v>615</v>
      </c>
      <c r="C65" s="106">
        <f t="shared" si="6"/>
        <v>1827.865009</v>
      </c>
      <c r="D65" s="106">
        <v>1531.422865</v>
      </c>
      <c r="E65" s="106">
        <v>211.822356</v>
      </c>
      <c r="F65" s="106">
        <v>74.619788</v>
      </c>
      <c r="G65" s="106"/>
      <c r="H65" s="106"/>
      <c r="I65" s="106">
        <v>10</v>
      </c>
      <c r="J65" s="106"/>
      <c r="K65" s="106"/>
      <c r="L65" s="106"/>
      <c r="M65" s="107" t="s">
        <v>530</v>
      </c>
    </row>
    <row r="66" s="83" customFormat="1" ht="17" customHeight="1" spans="1:13">
      <c r="A66" s="105">
        <v>205008</v>
      </c>
      <c r="B66" s="41" t="s">
        <v>616</v>
      </c>
      <c r="C66" s="106">
        <f t="shared" si="6"/>
        <v>3287.282555</v>
      </c>
      <c r="D66" s="106">
        <v>1333.8</v>
      </c>
      <c r="E66" s="106">
        <v>235.34</v>
      </c>
      <c r="F66" s="106">
        <v>46.942555</v>
      </c>
      <c r="G66" s="106"/>
      <c r="H66" s="106"/>
      <c r="I66" s="106">
        <v>1671.2</v>
      </c>
      <c r="J66" s="106"/>
      <c r="K66" s="106"/>
      <c r="L66" s="106"/>
      <c r="M66" s="107" t="s">
        <v>530</v>
      </c>
    </row>
    <row r="67" s="83" customFormat="1" ht="17" customHeight="1" spans="1:13">
      <c r="A67" s="105">
        <v>205009</v>
      </c>
      <c r="B67" s="41" t="s">
        <v>617</v>
      </c>
      <c r="C67" s="106">
        <f t="shared" si="6"/>
        <v>619.1898</v>
      </c>
      <c r="D67" s="106">
        <v>619.1898</v>
      </c>
      <c r="E67" s="106"/>
      <c r="F67" s="106"/>
      <c r="G67" s="106"/>
      <c r="H67" s="106"/>
      <c r="I67" s="106"/>
      <c r="J67" s="106"/>
      <c r="K67" s="106"/>
      <c r="L67" s="106"/>
      <c r="M67" s="107" t="s">
        <v>530</v>
      </c>
    </row>
    <row r="68" s="83" customFormat="1" ht="17" customHeight="1" spans="1:13">
      <c r="A68" s="105">
        <v>205010</v>
      </c>
      <c r="B68" s="41" t="s">
        <v>618</v>
      </c>
      <c r="C68" s="106">
        <f t="shared" si="6"/>
        <v>519.81553</v>
      </c>
      <c r="D68" s="106">
        <v>519.81553</v>
      </c>
      <c r="E68" s="106"/>
      <c r="F68" s="106"/>
      <c r="G68" s="106"/>
      <c r="H68" s="106"/>
      <c r="I68" s="106"/>
      <c r="J68" s="106"/>
      <c r="K68" s="106"/>
      <c r="L68" s="106"/>
      <c r="M68" s="107" t="s">
        <v>530</v>
      </c>
    </row>
    <row r="69" s="83" customFormat="1" ht="17" customHeight="1" spans="1:13">
      <c r="A69" s="105">
        <v>205011</v>
      </c>
      <c r="B69" s="41" t="s">
        <v>619</v>
      </c>
      <c r="C69" s="106">
        <f t="shared" si="6"/>
        <v>853.965555</v>
      </c>
      <c r="D69" s="106">
        <v>853.965555</v>
      </c>
      <c r="E69" s="106"/>
      <c r="F69" s="106"/>
      <c r="G69" s="106"/>
      <c r="H69" s="106"/>
      <c r="I69" s="106"/>
      <c r="J69" s="106"/>
      <c r="K69" s="106"/>
      <c r="L69" s="106"/>
      <c r="M69" s="107" t="s">
        <v>530</v>
      </c>
    </row>
    <row r="70" s="83" customFormat="1" ht="17" customHeight="1" spans="1:13">
      <c r="A70" s="105">
        <v>205012</v>
      </c>
      <c r="B70" s="109" t="s">
        <v>620</v>
      </c>
      <c r="C70" s="106">
        <f t="shared" si="6"/>
        <v>678.509371</v>
      </c>
      <c r="D70" s="106">
        <v>678.509371</v>
      </c>
      <c r="E70" s="106"/>
      <c r="F70" s="106"/>
      <c r="G70" s="106"/>
      <c r="H70" s="106"/>
      <c r="I70" s="106"/>
      <c r="J70" s="106"/>
      <c r="K70" s="106"/>
      <c r="L70" s="106"/>
      <c r="M70" s="107" t="s">
        <v>530</v>
      </c>
    </row>
    <row r="71" s="83" customFormat="1" ht="17" customHeight="1" spans="1:13">
      <c r="A71" s="105">
        <v>205013</v>
      </c>
      <c r="B71" s="109" t="s">
        <v>621</v>
      </c>
      <c r="C71" s="106">
        <f t="shared" si="6"/>
        <v>467.379477</v>
      </c>
      <c r="D71" s="106">
        <v>467.379477</v>
      </c>
      <c r="E71" s="106"/>
      <c r="F71" s="106"/>
      <c r="G71" s="106"/>
      <c r="H71" s="106"/>
      <c r="I71" s="106"/>
      <c r="J71" s="106"/>
      <c r="K71" s="106"/>
      <c r="L71" s="106"/>
      <c r="M71" s="107" t="s">
        <v>530</v>
      </c>
    </row>
    <row r="72" s="83" customFormat="1" ht="17" customHeight="1" spans="1:13">
      <c r="A72" s="105">
        <v>205014</v>
      </c>
      <c r="B72" s="109" t="s">
        <v>622</v>
      </c>
      <c r="C72" s="106">
        <f t="shared" si="6"/>
        <v>482.318652</v>
      </c>
      <c r="D72" s="106">
        <v>482.318652</v>
      </c>
      <c r="E72" s="106"/>
      <c r="F72" s="106"/>
      <c r="G72" s="106"/>
      <c r="H72" s="106"/>
      <c r="I72" s="106"/>
      <c r="J72" s="106"/>
      <c r="K72" s="106"/>
      <c r="L72" s="106"/>
      <c r="M72" s="107" t="s">
        <v>530</v>
      </c>
    </row>
    <row r="73" s="83" customFormat="1" ht="17" customHeight="1" spans="1:13">
      <c r="A73" s="105">
        <v>205015</v>
      </c>
      <c r="B73" s="109" t="s">
        <v>623</v>
      </c>
      <c r="C73" s="106">
        <f t="shared" si="6"/>
        <v>395.000095</v>
      </c>
      <c r="D73" s="106">
        <v>395.000095</v>
      </c>
      <c r="E73" s="106"/>
      <c r="F73" s="106"/>
      <c r="G73" s="106"/>
      <c r="H73" s="106"/>
      <c r="I73" s="106"/>
      <c r="J73" s="106"/>
      <c r="K73" s="106"/>
      <c r="L73" s="106"/>
      <c r="M73" s="103" t="s">
        <v>530</v>
      </c>
    </row>
    <row r="74" s="83" customFormat="1" ht="17" customHeight="1" spans="1:13">
      <c r="A74" s="105">
        <v>205016</v>
      </c>
      <c r="B74" s="109" t="s">
        <v>624</v>
      </c>
      <c r="C74" s="106">
        <f t="shared" si="6"/>
        <v>410.174796</v>
      </c>
      <c r="D74" s="106">
        <v>410.174796</v>
      </c>
      <c r="E74" s="106"/>
      <c r="F74" s="106"/>
      <c r="G74" s="106"/>
      <c r="H74" s="106"/>
      <c r="I74" s="106"/>
      <c r="J74" s="106"/>
      <c r="K74" s="106"/>
      <c r="L74" s="106"/>
      <c r="M74" s="107" t="s">
        <v>530</v>
      </c>
    </row>
    <row r="75" s="83" customFormat="1" ht="17" customHeight="1" spans="1:13">
      <c r="A75" s="105">
        <v>205017</v>
      </c>
      <c r="B75" s="109" t="s">
        <v>625</v>
      </c>
      <c r="C75" s="106">
        <f t="shared" si="6"/>
        <v>1471.110803</v>
      </c>
      <c r="D75" s="106">
        <v>1454.669643</v>
      </c>
      <c r="E75" s="106">
        <v>0.17</v>
      </c>
      <c r="F75" s="106">
        <v>16.27116</v>
      </c>
      <c r="G75" s="106"/>
      <c r="H75" s="106"/>
      <c r="I75" s="106"/>
      <c r="J75" s="106"/>
      <c r="K75" s="106"/>
      <c r="L75" s="106"/>
      <c r="M75" s="107" t="s">
        <v>530</v>
      </c>
    </row>
    <row r="76" s="83" customFormat="1" ht="17" customHeight="1" spans="1:13">
      <c r="A76" s="105">
        <v>205018</v>
      </c>
      <c r="B76" s="109" t="s">
        <v>626</v>
      </c>
      <c r="C76" s="106">
        <f t="shared" si="6"/>
        <v>389.506896</v>
      </c>
      <c r="D76" s="106">
        <v>389.506896</v>
      </c>
      <c r="E76" s="106"/>
      <c r="F76" s="106"/>
      <c r="G76" s="106"/>
      <c r="H76" s="106"/>
      <c r="I76" s="106"/>
      <c r="J76" s="106"/>
      <c r="K76" s="106"/>
      <c r="L76" s="106"/>
      <c r="M76" s="107" t="s">
        <v>530</v>
      </c>
    </row>
    <row r="77" s="83" customFormat="1" ht="17" customHeight="1" spans="1:13">
      <c r="A77" s="105">
        <v>205019</v>
      </c>
      <c r="B77" s="109" t="s">
        <v>627</v>
      </c>
      <c r="C77" s="106">
        <f t="shared" si="6"/>
        <v>507.896501</v>
      </c>
      <c r="D77" s="106">
        <v>507.896501</v>
      </c>
      <c r="E77" s="106"/>
      <c r="F77" s="106"/>
      <c r="G77" s="106"/>
      <c r="H77" s="106"/>
      <c r="I77" s="106"/>
      <c r="J77" s="106"/>
      <c r="K77" s="106"/>
      <c r="L77" s="106"/>
      <c r="M77" s="107" t="s">
        <v>530</v>
      </c>
    </row>
    <row r="78" s="83" customFormat="1" ht="17" customHeight="1" spans="1:13">
      <c r="A78" s="105">
        <v>205020</v>
      </c>
      <c r="B78" s="109" t="s">
        <v>628</v>
      </c>
      <c r="C78" s="106">
        <f t="shared" si="6"/>
        <v>549.470598</v>
      </c>
      <c r="D78" s="106">
        <v>549.470598</v>
      </c>
      <c r="E78" s="106"/>
      <c r="F78" s="106"/>
      <c r="G78" s="106"/>
      <c r="H78" s="106"/>
      <c r="I78" s="106"/>
      <c r="J78" s="106"/>
      <c r="K78" s="106"/>
      <c r="L78" s="106"/>
      <c r="M78" s="107" t="s">
        <v>530</v>
      </c>
    </row>
    <row r="79" s="83" customFormat="1" ht="17" customHeight="1" spans="1:13">
      <c r="A79" s="105">
        <v>205021</v>
      </c>
      <c r="B79" s="109" t="s">
        <v>629</v>
      </c>
      <c r="C79" s="106">
        <f t="shared" si="6"/>
        <v>446.5495</v>
      </c>
      <c r="D79" s="106">
        <v>446.5495</v>
      </c>
      <c r="E79" s="106"/>
      <c r="F79" s="106"/>
      <c r="G79" s="106"/>
      <c r="H79" s="106"/>
      <c r="I79" s="106"/>
      <c r="J79" s="106"/>
      <c r="K79" s="106"/>
      <c r="L79" s="106"/>
      <c r="M79" s="107" t="s">
        <v>530</v>
      </c>
    </row>
    <row r="80" s="83" customFormat="1" ht="17" customHeight="1" spans="1:13">
      <c r="A80" s="105">
        <v>205023</v>
      </c>
      <c r="B80" s="41" t="s">
        <v>630</v>
      </c>
      <c r="C80" s="106">
        <f t="shared" si="6"/>
        <v>293.259846</v>
      </c>
      <c r="D80" s="106">
        <v>293.259846</v>
      </c>
      <c r="E80" s="106"/>
      <c r="F80" s="106"/>
      <c r="G80" s="106"/>
      <c r="H80" s="106"/>
      <c r="I80" s="106"/>
      <c r="J80" s="106"/>
      <c r="K80" s="106"/>
      <c r="L80" s="106"/>
      <c r="M80" s="107" t="s">
        <v>530</v>
      </c>
    </row>
    <row r="81" s="83" customFormat="1" ht="17" customHeight="1" spans="1:13">
      <c r="A81" s="105">
        <v>205024</v>
      </c>
      <c r="B81" s="41" t="s">
        <v>631</v>
      </c>
      <c r="C81" s="106">
        <f t="shared" si="6"/>
        <v>52.008411</v>
      </c>
      <c r="D81" s="106">
        <v>52.008411</v>
      </c>
      <c r="E81" s="106"/>
      <c r="F81" s="106"/>
      <c r="G81" s="106"/>
      <c r="H81" s="106"/>
      <c r="I81" s="106"/>
      <c r="J81" s="106"/>
      <c r="K81" s="106"/>
      <c r="L81" s="106"/>
      <c r="M81" s="107" t="s">
        <v>530</v>
      </c>
    </row>
    <row r="82" s="83" customFormat="1" ht="17" customHeight="1" spans="1:13">
      <c r="A82" s="105">
        <v>205025</v>
      </c>
      <c r="B82" s="41" t="s">
        <v>632</v>
      </c>
      <c r="C82" s="106">
        <f t="shared" si="6"/>
        <v>87.898695</v>
      </c>
      <c r="D82" s="106">
        <v>87.898695</v>
      </c>
      <c r="E82" s="106"/>
      <c r="F82" s="106"/>
      <c r="G82" s="106"/>
      <c r="H82" s="106"/>
      <c r="I82" s="106"/>
      <c r="J82" s="106"/>
      <c r="K82" s="106"/>
      <c r="L82" s="106"/>
      <c r="M82" s="107" t="s">
        <v>530</v>
      </c>
    </row>
    <row r="83" s="83" customFormat="1" ht="17" customHeight="1" spans="1:13">
      <c r="A83" s="105">
        <v>206001</v>
      </c>
      <c r="B83" s="41" t="s">
        <v>633</v>
      </c>
      <c r="C83" s="106">
        <f t="shared" si="6"/>
        <v>3370.978983</v>
      </c>
      <c r="D83" s="106">
        <v>430.279721</v>
      </c>
      <c r="E83" s="106">
        <v>231.959262</v>
      </c>
      <c r="F83" s="106">
        <v>2706.34</v>
      </c>
      <c r="G83" s="106"/>
      <c r="H83" s="106"/>
      <c r="I83" s="106">
        <v>2.4</v>
      </c>
      <c r="J83" s="106"/>
      <c r="K83" s="106"/>
      <c r="L83" s="106"/>
      <c r="M83" s="107" t="s">
        <v>530</v>
      </c>
    </row>
    <row r="84" s="83" customFormat="1" ht="17" customHeight="1" spans="1:13">
      <c r="A84" s="105">
        <v>207001</v>
      </c>
      <c r="B84" s="41" t="s">
        <v>634</v>
      </c>
      <c r="C84" s="106">
        <f t="shared" si="6"/>
        <v>144.784737</v>
      </c>
      <c r="D84" s="106">
        <v>94.964013</v>
      </c>
      <c r="E84" s="106">
        <v>39.320724</v>
      </c>
      <c r="F84" s="106">
        <v>10.5</v>
      </c>
      <c r="G84" s="106"/>
      <c r="H84" s="106"/>
      <c r="I84" s="106"/>
      <c r="J84" s="106"/>
      <c r="K84" s="106"/>
      <c r="L84" s="106"/>
      <c r="M84" s="107" t="s">
        <v>530</v>
      </c>
    </row>
    <row r="85" s="83" customFormat="1" ht="17" customHeight="1" spans="1:13">
      <c r="A85" s="110"/>
      <c r="B85" s="104" t="s">
        <v>635</v>
      </c>
      <c r="C85" s="111">
        <f t="shared" ref="C85:L85" si="7">SUM(C86:C103)</f>
        <v>39822.36848</v>
      </c>
      <c r="D85" s="111">
        <f t="shared" si="7"/>
        <v>14246.892119</v>
      </c>
      <c r="E85" s="111">
        <f t="shared" si="7"/>
        <v>17260.944497</v>
      </c>
      <c r="F85" s="111">
        <f t="shared" si="7"/>
        <v>7138.938264</v>
      </c>
      <c r="G85" s="111">
        <f t="shared" si="7"/>
        <v>0</v>
      </c>
      <c r="H85" s="111">
        <f t="shared" si="7"/>
        <v>0</v>
      </c>
      <c r="I85" s="111">
        <f t="shared" si="7"/>
        <v>847.5936</v>
      </c>
      <c r="J85" s="111">
        <f t="shared" si="7"/>
        <v>0</v>
      </c>
      <c r="K85" s="111">
        <f t="shared" si="7"/>
        <v>0</v>
      </c>
      <c r="L85" s="111">
        <f t="shared" si="7"/>
        <v>328</v>
      </c>
      <c r="M85" s="107" t="s">
        <v>530</v>
      </c>
    </row>
    <row r="86" s="83" customFormat="1" ht="17" customHeight="1" spans="1:13">
      <c r="A86" s="105" t="s">
        <v>636</v>
      </c>
      <c r="B86" s="41" t="s">
        <v>637</v>
      </c>
      <c r="C86" s="106">
        <f t="shared" ref="C86:C103" si="8">SUM(D86:L86)</f>
        <v>221.06288</v>
      </c>
      <c r="D86" s="106">
        <v>88.73288</v>
      </c>
      <c r="E86" s="106">
        <v>4.25</v>
      </c>
      <c r="F86" s="106">
        <v>58.08</v>
      </c>
      <c r="G86" s="106"/>
      <c r="H86" s="106"/>
      <c r="I86" s="106"/>
      <c r="J86" s="106"/>
      <c r="K86" s="106"/>
      <c r="L86" s="106">
        <v>70</v>
      </c>
      <c r="M86" s="107" t="s">
        <v>530</v>
      </c>
    </row>
    <row r="87" s="83" customFormat="1" ht="17" customHeight="1" spans="1:13">
      <c r="A87" s="105">
        <v>301001</v>
      </c>
      <c r="B87" s="41" t="s">
        <v>638</v>
      </c>
      <c r="C87" s="106">
        <f t="shared" si="8"/>
        <v>2317.651204</v>
      </c>
      <c r="D87" s="106">
        <v>1237.132195</v>
      </c>
      <c r="E87" s="106">
        <v>809.647205</v>
      </c>
      <c r="F87" s="106">
        <v>268.371804</v>
      </c>
      <c r="G87" s="106"/>
      <c r="H87" s="106"/>
      <c r="I87" s="106">
        <v>2.5</v>
      </c>
      <c r="J87" s="106"/>
      <c r="K87" s="106"/>
      <c r="L87" s="106"/>
      <c r="M87" s="107" t="s">
        <v>530</v>
      </c>
    </row>
    <row r="88" s="83" customFormat="1" ht="17" customHeight="1" spans="1:13">
      <c r="A88" s="105">
        <v>302001</v>
      </c>
      <c r="B88" s="41" t="s">
        <v>639</v>
      </c>
      <c r="C88" s="106">
        <f t="shared" si="8"/>
        <v>9631.061427</v>
      </c>
      <c r="D88" s="106">
        <v>3057.267365</v>
      </c>
      <c r="E88" s="106">
        <v>690.674862</v>
      </c>
      <c r="F88" s="106">
        <v>5883.1192</v>
      </c>
      <c r="G88" s="106"/>
      <c r="H88" s="106"/>
      <c r="I88" s="106"/>
      <c r="J88" s="106"/>
      <c r="K88" s="106"/>
      <c r="L88" s="106"/>
      <c r="M88" s="107" t="s">
        <v>530</v>
      </c>
    </row>
    <row r="89" s="83" customFormat="1" ht="17" customHeight="1" spans="1:13">
      <c r="A89" s="105">
        <v>302007</v>
      </c>
      <c r="B89" s="41" t="s">
        <v>640</v>
      </c>
      <c r="C89" s="106">
        <f t="shared" si="8"/>
        <v>524.132269</v>
      </c>
      <c r="D89" s="106">
        <v>387.197956</v>
      </c>
      <c r="E89" s="106">
        <v>131.281113</v>
      </c>
      <c r="F89" s="106">
        <v>3.9396</v>
      </c>
      <c r="G89" s="106"/>
      <c r="H89" s="106"/>
      <c r="I89" s="106">
        <v>1.7136</v>
      </c>
      <c r="J89" s="106"/>
      <c r="K89" s="106"/>
      <c r="L89" s="106"/>
      <c r="M89" s="107" t="s">
        <v>530</v>
      </c>
    </row>
    <row r="90" s="83" customFormat="1" ht="17" customHeight="1" spans="1:13">
      <c r="A90" s="105">
        <v>302008</v>
      </c>
      <c r="B90" s="41" t="s">
        <v>641</v>
      </c>
      <c r="C90" s="106">
        <f t="shared" si="8"/>
        <v>221.2497</v>
      </c>
      <c r="D90" s="106">
        <v>116.527497</v>
      </c>
      <c r="E90" s="106">
        <v>42.160327</v>
      </c>
      <c r="F90" s="106">
        <v>27.261876</v>
      </c>
      <c r="G90" s="106"/>
      <c r="H90" s="106"/>
      <c r="I90" s="106">
        <v>35.3</v>
      </c>
      <c r="J90" s="106"/>
      <c r="K90" s="106"/>
      <c r="L90" s="106"/>
      <c r="M90" s="107" t="s">
        <v>530</v>
      </c>
    </row>
    <row r="91" s="83" customFormat="1" ht="17" customHeight="1" spans="1:13">
      <c r="A91" s="105">
        <v>303001</v>
      </c>
      <c r="B91" s="41" t="s">
        <v>642</v>
      </c>
      <c r="C91" s="106">
        <f t="shared" si="8"/>
        <v>10157.096083</v>
      </c>
      <c r="D91" s="106">
        <v>1259.079729</v>
      </c>
      <c r="E91" s="106">
        <v>8804.039554</v>
      </c>
      <c r="F91" s="106">
        <v>93.9768</v>
      </c>
      <c r="G91" s="106"/>
      <c r="H91" s="106"/>
      <c r="I91" s="106"/>
      <c r="J91" s="106"/>
      <c r="K91" s="106"/>
      <c r="L91" s="106"/>
      <c r="M91" s="107" t="s">
        <v>530</v>
      </c>
    </row>
    <row r="92" s="83" customFormat="1" ht="17" customHeight="1" spans="1:13">
      <c r="A92" s="105">
        <v>303002</v>
      </c>
      <c r="B92" s="41" t="s">
        <v>643</v>
      </c>
      <c r="C92" s="106">
        <f t="shared" si="8"/>
        <v>1361.782983</v>
      </c>
      <c r="D92" s="106">
        <v>269.69784</v>
      </c>
      <c r="E92" s="106">
        <v>1089.043143</v>
      </c>
      <c r="F92" s="106">
        <v>3.042</v>
      </c>
      <c r="G92" s="106"/>
      <c r="H92" s="106"/>
      <c r="I92" s="106"/>
      <c r="J92" s="106"/>
      <c r="K92" s="106"/>
      <c r="L92" s="106"/>
      <c r="M92" s="107" t="s">
        <v>530</v>
      </c>
    </row>
    <row r="93" s="83" customFormat="1" ht="17" customHeight="1" spans="1:13">
      <c r="A93" s="105">
        <v>303003</v>
      </c>
      <c r="B93" s="41" t="s">
        <v>644</v>
      </c>
      <c r="C93" s="106">
        <f t="shared" si="8"/>
        <v>759.482273</v>
      </c>
      <c r="D93" s="106">
        <v>83.138349</v>
      </c>
      <c r="E93" s="106">
        <v>675.043924</v>
      </c>
      <c r="F93" s="106"/>
      <c r="G93" s="106"/>
      <c r="H93" s="106"/>
      <c r="I93" s="106">
        <v>1.3</v>
      </c>
      <c r="J93" s="106"/>
      <c r="K93" s="106"/>
      <c r="L93" s="106"/>
      <c r="M93" s="107" t="s">
        <v>530</v>
      </c>
    </row>
    <row r="94" s="83" customFormat="1" ht="17" customHeight="1" spans="1:13">
      <c r="A94" s="105">
        <v>303004</v>
      </c>
      <c r="B94" s="41" t="s">
        <v>645</v>
      </c>
      <c r="C94" s="106">
        <f t="shared" si="8"/>
        <v>145.648102</v>
      </c>
      <c r="D94" s="106">
        <v>132.362478</v>
      </c>
      <c r="E94" s="106">
        <v>12.985624</v>
      </c>
      <c r="F94" s="106"/>
      <c r="G94" s="106"/>
      <c r="H94" s="106"/>
      <c r="I94" s="106">
        <v>0.3</v>
      </c>
      <c r="J94" s="106"/>
      <c r="K94" s="106"/>
      <c r="L94" s="106"/>
      <c r="M94" s="107" t="s">
        <v>530</v>
      </c>
    </row>
    <row r="95" s="83" customFormat="1" ht="17" customHeight="1" spans="1:13">
      <c r="A95" s="105">
        <v>303005</v>
      </c>
      <c r="B95" s="46" t="s">
        <v>646</v>
      </c>
      <c r="C95" s="106">
        <f t="shared" si="8"/>
        <v>1002.251007</v>
      </c>
      <c r="D95" s="106">
        <v>683.951851</v>
      </c>
      <c r="E95" s="106">
        <v>262.651556</v>
      </c>
      <c r="F95" s="106">
        <v>55.6476</v>
      </c>
      <c r="G95" s="106"/>
      <c r="H95" s="106"/>
      <c r="I95" s="106"/>
      <c r="J95" s="106"/>
      <c r="K95" s="106"/>
      <c r="L95" s="106"/>
      <c r="M95" s="107" t="s">
        <v>530</v>
      </c>
    </row>
    <row r="96" s="83" customFormat="1" ht="17" customHeight="1" spans="1:13">
      <c r="A96" s="105">
        <v>303006</v>
      </c>
      <c r="B96" s="41" t="s">
        <v>647</v>
      </c>
      <c r="C96" s="106">
        <f t="shared" si="8"/>
        <v>1634.812939</v>
      </c>
      <c r="D96" s="106">
        <v>769.342383</v>
      </c>
      <c r="E96" s="106">
        <v>704.622156</v>
      </c>
      <c r="F96" s="106">
        <v>159.8484</v>
      </c>
      <c r="G96" s="106"/>
      <c r="H96" s="106"/>
      <c r="I96" s="106">
        <v>1</v>
      </c>
      <c r="J96" s="106"/>
      <c r="K96" s="106"/>
      <c r="L96" s="106"/>
      <c r="M96" s="107" t="s">
        <v>530</v>
      </c>
    </row>
    <row r="97" s="83" customFormat="1" ht="17" customHeight="1" spans="1:13">
      <c r="A97" s="105">
        <v>304001</v>
      </c>
      <c r="B97" s="41" t="s">
        <v>648</v>
      </c>
      <c r="C97" s="106">
        <f t="shared" si="8"/>
        <v>720.744957</v>
      </c>
      <c r="D97" s="106">
        <v>412.655433</v>
      </c>
      <c r="E97" s="106">
        <v>52.03132</v>
      </c>
      <c r="F97" s="106">
        <v>96.918204</v>
      </c>
      <c r="G97" s="106"/>
      <c r="H97" s="106"/>
      <c r="I97" s="106">
        <v>159.14</v>
      </c>
      <c r="J97" s="106"/>
      <c r="K97" s="106"/>
      <c r="L97" s="106"/>
      <c r="M97" s="107" t="s">
        <v>530</v>
      </c>
    </row>
    <row r="98" s="83" customFormat="1" ht="17" customHeight="1" spans="1:13">
      <c r="A98" s="105">
        <v>304002</v>
      </c>
      <c r="B98" s="41" t="s">
        <v>649</v>
      </c>
      <c r="C98" s="106">
        <f t="shared" si="8"/>
        <v>3597.345809</v>
      </c>
      <c r="D98" s="106">
        <v>2173.805209</v>
      </c>
      <c r="E98" s="106">
        <v>1105.81024</v>
      </c>
      <c r="F98" s="106">
        <v>315.83036</v>
      </c>
      <c r="G98" s="106"/>
      <c r="H98" s="106"/>
      <c r="I98" s="106">
        <v>1.9</v>
      </c>
      <c r="J98" s="106"/>
      <c r="K98" s="106"/>
      <c r="L98" s="106"/>
      <c r="M98" s="107" t="s">
        <v>530</v>
      </c>
    </row>
    <row r="99" s="83" customFormat="1" ht="17" customHeight="1" spans="1:13">
      <c r="A99" s="105">
        <v>304003</v>
      </c>
      <c r="B99" s="41" t="s">
        <v>650</v>
      </c>
      <c r="C99" s="106">
        <f t="shared" si="8"/>
        <v>755.339649</v>
      </c>
      <c r="D99" s="106">
        <v>411.846221</v>
      </c>
      <c r="E99" s="106">
        <v>28.541292</v>
      </c>
      <c r="F99" s="106">
        <v>55.952136</v>
      </c>
      <c r="G99" s="106"/>
      <c r="H99" s="106"/>
      <c r="I99" s="106">
        <v>1</v>
      </c>
      <c r="J99" s="106"/>
      <c r="K99" s="106"/>
      <c r="L99" s="106">
        <v>258</v>
      </c>
      <c r="M99" s="107" t="s">
        <v>530</v>
      </c>
    </row>
    <row r="100" s="83" customFormat="1" ht="17" customHeight="1" spans="1:13">
      <c r="A100" s="105">
        <v>304006</v>
      </c>
      <c r="B100" s="41" t="s">
        <v>651</v>
      </c>
      <c r="C100" s="106">
        <f t="shared" si="8"/>
        <v>2056.584274</v>
      </c>
      <c r="D100" s="106">
        <v>1222.694945</v>
      </c>
      <c r="E100" s="106">
        <v>153.435325</v>
      </c>
      <c r="F100" s="106">
        <v>38.414004</v>
      </c>
      <c r="G100" s="106"/>
      <c r="H100" s="106"/>
      <c r="I100" s="106">
        <v>642.04</v>
      </c>
      <c r="J100" s="106"/>
      <c r="K100" s="106"/>
      <c r="L100" s="106"/>
      <c r="M100" s="107" t="s">
        <v>530</v>
      </c>
    </row>
    <row r="101" s="83" customFormat="1" ht="17" customHeight="1" spans="1:13">
      <c r="A101" s="105">
        <v>304008</v>
      </c>
      <c r="B101" s="41" t="s">
        <v>652</v>
      </c>
      <c r="C101" s="106">
        <f t="shared" si="8"/>
        <v>466.656599</v>
      </c>
      <c r="D101" s="106">
        <v>329.129707</v>
      </c>
      <c r="E101" s="106">
        <v>71.774092</v>
      </c>
      <c r="F101" s="106">
        <v>65.7528</v>
      </c>
      <c r="G101" s="106"/>
      <c r="H101" s="106"/>
      <c r="I101" s="106"/>
      <c r="J101" s="106"/>
      <c r="K101" s="106"/>
      <c r="L101" s="106"/>
      <c r="M101" s="107" t="s">
        <v>530</v>
      </c>
    </row>
    <row r="102" s="83" customFormat="1" ht="17" customHeight="1" spans="1:13">
      <c r="A102" s="105">
        <v>305001</v>
      </c>
      <c r="B102" s="41" t="s">
        <v>653</v>
      </c>
      <c r="C102" s="106">
        <f t="shared" si="8"/>
        <v>3569.850835</v>
      </c>
      <c r="D102" s="106">
        <v>1125.746325</v>
      </c>
      <c r="E102" s="106">
        <v>2433.65851</v>
      </c>
      <c r="F102" s="106">
        <v>9.546</v>
      </c>
      <c r="G102" s="106"/>
      <c r="H102" s="106"/>
      <c r="I102" s="106">
        <v>0.9</v>
      </c>
      <c r="J102" s="106"/>
      <c r="K102" s="106"/>
      <c r="L102" s="106"/>
      <c r="M102" s="107" t="s">
        <v>530</v>
      </c>
    </row>
    <row r="103" s="83" customFormat="1" ht="17" customHeight="1" spans="1:13">
      <c r="A103" s="105">
        <v>306001</v>
      </c>
      <c r="B103" s="41" t="s">
        <v>654</v>
      </c>
      <c r="C103" s="106">
        <f t="shared" si="8"/>
        <v>679.61549</v>
      </c>
      <c r="D103" s="106">
        <v>486.583756</v>
      </c>
      <c r="E103" s="106">
        <v>189.294254</v>
      </c>
      <c r="F103" s="106">
        <v>3.23748</v>
      </c>
      <c r="G103" s="106"/>
      <c r="H103" s="106"/>
      <c r="I103" s="106">
        <v>0.5</v>
      </c>
      <c r="J103" s="106"/>
      <c r="K103" s="106"/>
      <c r="L103" s="106"/>
      <c r="M103" s="107" t="s">
        <v>530</v>
      </c>
    </row>
    <row r="104" s="83" customFormat="1" ht="17" customHeight="1" spans="1:13">
      <c r="A104" s="110"/>
      <c r="B104" s="104" t="s">
        <v>655</v>
      </c>
      <c r="C104" s="111">
        <f t="shared" ref="C104:L104" si="9">SUM(C105:C109)</f>
        <v>16998.479717</v>
      </c>
      <c r="D104" s="111">
        <f t="shared" si="9"/>
        <v>11221.827426</v>
      </c>
      <c r="E104" s="111">
        <f t="shared" si="9"/>
        <v>5034.627891</v>
      </c>
      <c r="F104" s="111">
        <f t="shared" si="9"/>
        <v>617.7144</v>
      </c>
      <c r="G104" s="111">
        <f t="shared" si="9"/>
        <v>0</v>
      </c>
      <c r="H104" s="111">
        <f t="shared" si="9"/>
        <v>0</v>
      </c>
      <c r="I104" s="111">
        <f t="shared" si="9"/>
        <v>26.31</v>
      </c>
      <c r="J104" s="111">
        <f t="shared" si="9"/>
        <v>0</v>
      </c>
      <c r="K104" s="111">
        <f t="shared" si="9"/>
        <v>0</v>
      </c>
      <c r="L104" s="111">
        <f t="shared" si="9"/>
        <v>98</v>
      </c>
      <c r="M104" s="107" t="s">
        <v>530</v>
      </c>
    </row>
    <row r="105" s="83" customFormat="1" ht="17" customHeight="1" spans="1:13">
      <c r="A105" s="105">
        <v>307001</v>
      </c>
      <c r="B105" s="41" t="s">
        <v>656</v>
      </c>
      <c r="C105" s="106">
        <f t="shared" ref="C105:C109" si="10">SUM(D105:L105)</f>
        <v>2477.931921</v>
      </c>
      <c r="D105" s="106">
        <v>1858.273336</v>
      </c>
      <c r="E105" s="106">
        <v>473.048185</v>
      </c>
      <c r="F105" s="106">
        <v>43.6104</v>
      </c>
      <c r="G105" s="106"/>
      <c r="H105" s="106"/>
      <c r="I105" s="106">
        <v>5</v>
      </c>
      <c r="J105" s="106"/>
      <c r="K105" s="106"/>
      <c r="L105" s="106">
        <v>98</v>
      </c>
      <c r="M105" s="107" t="s">
        <v>530</v>
      </c>
    </row>
    <row r="106" s="83" customFormat="1" ht="17" customHeight="1" spans="1:13">
      <c r="A106" s="108" t="s">
        <v>1700</v>
      </c>
      <c r="B106" s="109" t="s">
        <v>657</v>
      </c>
      <c r="C106" s="106">
        <f t="shared" si="10"/>
        <v>12006.64039</v>
      </c>
      <c r="D106" s="106">
        <v>9105.811472</v>
      </c>
      <c r="E106" s="106">
        <v>2306.014918</v>
      </c>
      <c r="F106" s="106">
        <v>574.104</v>
      </c>
      <c r="G106" s="106"/>
      <c r="H106" s="106"/>
      <c r="I106" s="106">
        <v>20.71</v>
      </c>
      <c r="J106" s="106"/>
      <c r="K106" s="106"/>
      <c r="L106" s="106"/>
      <c r="M106" s="107" t="s">
        <v>530</v>
      </c>
    </row>
    <row r="107" s="83" customFormat="1" ht="17" customHeight="1" spans="1:13">
      <c r="A107" s="105" t="s">
        <v>3302</v>
      </c>
      <c r="B107" s="41" t="s">
        <v>658</v>
      </c>
      <c r="C107" s="106">
        <f t="shared" si="10"/>
        <v>240</v>
      </c>
      <c r="D107" s="106"/>
      <c r="E107" s="106">
        <v>240</v>
      </c>
      <c r="F107" s="106"/>
      <c r="G107" s="106"/>
      <c r="H107" s="106"/>
      <c r="I107" s="106"/>
      <c r="J107" s="106"/>
      <c r="K107" s="106"/>
      <c r="L107" s="106"/>
      <c r="M107" s="107" t="s">
        <v>530</v>
      </c>
    </row>
    <row r="108" s="83" customFormat="1" ht="17" customHeight="1" spans="1:13">
      <c r="A108" s="105" t="s">
        <v>1713</v>
      </c>
      <c r="B108" s="41" t="s">
        <v>659</v>
      </c>
      <c r="C108" s="106">
        <f t="shared" si="10"/>
        <v>253.943588</v>
      </c>
      <c r="D108" s="106">
        <v>231.983648</v>
      </c>
      <c r="E108" s="106">
        <v>21.35994</v>
      </c>
      <c r="F108" s="106"/>
      <c r="G108" s="106"/>
      <c r="H108" s="106"/>
      <c r="I108" s="106">
        <v>0.6</v>
      </c>
      <c r="J108" s="106"/>
      <c r="K108" s="106"/>
      <c r="L108" s="106"/>
      <c r="M108" s="107" t="s">
        <v>530</v>
      </c>
    </row>
    <row r="109" s="83" customFormat="1" ht="17" customHeight="1" spans="1:13">
      <c r="A109" s="105">
        <v>802001</v>
      </c>
      <c r="B109" s="41" t="s">
        <v>660</v>
      </c>
      <c r="C109" s="106">
        <f t="shared" si="10"/>
        <v>2019.963818</v>
      </c>
      <c r="D109" s="106">
        <v>25.75897</v>
      </c>
      <c r="E109" s="106">
        <v>1994.204848</v>
      </c>
      <c r="F109" s="106"/>
      <c r="G109" s="106"/>
      <c r="H109" s="106"/>
      <c r="I109" s="106"/>
      <c r="J109" s="106"/>
      <c r="K109" s="106"/>
      <c r="L109" s="106"/>
      <c r="M109" s="107" t="s">
        <v>530</v>
      </c>
    </row>
    <row r="110" s="83" customFormat="1" ht="17" customHeight="1" spans="1:13">
      <c r="A110" s="110"/>
      <c r="B110" s="104" t="s">
        <v>661</v>
      </c>
      <c r="C110" s="111">
        <f t="shared" ref="C110:L110" si="11">SUM(C111:C118)</f>
        <v>7682.977303</v>
      </c>
      <c r="D110" s="111">
        <f t="shared" si="11"/>
        <v>3449.886804</v>
      </c>
      <c r="E110" s="111">
        <f t="shared" si="11"/>
        <v>932.608499</v>
      </c>
      <c r="F110" s="111">
        <f t="shared" si="11"/>
        <v>541.582</v>
      </c>
      <c r="G110" s="111">
        <f t="shared" si="11"/>
        <v>0</v>
      </c>
      <c r="H110" s="111">
        <f t="shared" si="11"/>
        <v>0</v>
      </c>
      <c r="I110" s="111">
        <f t="shared" si="11"/>
        <v>35.4</v>
      </c>
      <c r="J110" s="111">
        <f t="shared" si="11"/>
        <v>2213.5</v>
      </c>
      <c r="K110" s="111">
        <f t="shared" si="11"/>
        <v>0</v>
      </c>
      <c r="L110" s="111">
        <f t="shared" si="11"/>
        <v>510</v>
      </c>
      <c r="M110" s="107" t="s">
        <v>530</v>
      </c>
    </row>
    <row r="111" s="83" customFormat="1" ht="17" customHeight="1" spans="1:13">
      <c r="A111" s="105">
        <v>501001</v>
      </c>
      <c r="B111" s="41" t="s">
        <v>662</v>
      </c>
      <c r="C111" s="106">
        <f t="shared" ref="C111:C118" si="12">SUM(D111:L111)</f>
        <v>776.275271</v>
      </c>
      <c r="D111" s="106">
        <v>543.14036</v>
      </c>
      <c r="E111" s="106">
        <v>67.774411</v>
      </c>
      <c r="F111" s="106">
        <v>151.5605</v>
      </c>
      <c r="G111" s="106"/>
      <c r="H111" s="106"/>
      <c r="I111" s="106">
        <v>0.3</v>
      </c>
      <c r="J111" s="106">
        <v>13.5</v>
      </c>
      <c r="K111" s="106"/>
      <c r="L111" s="106"/>
      <c r="M111" s="107" t="s">
        <v>530</v>
      </c>
    </row>
    <row r="112" s="83" customFormat="1" ht="17" customHeight="1" spans="1:13">
      <c r="A112" s="105">
        <v>501003</v>
      </c>
      <c r="B112" s="41" t="s">
        <v>663</v>
      </c>
      <c r="C112" s="106">
        <f t="shared" si="12"/>
        <v>580</v>
      </c>
      <c r="D112" s="106">
        <v>544.6492</v>
      </c>
      <c r="E112" s="106">
        <v>35.3508</v>
      </c>
      <c r="F112" s="106"/>
      <c r="G112" s="106"/>
      <c r="H112" s="106"/>
      <c r="I112" s="106"/>
      <c r="J112" s="106"/>
      <c r="K112" s="106"/>
      <c r="L112" s="106"/>
      <c r="M112" s="107" t="s">
        <v>530</v>
      </c>
    </row>
    <row r="113" s="83" customFormat="1" ht="17" customHeight="1" spans="1:13">
      <c r="A113" s="105">
        <v>502001</v>
      </c>
      <c r="B113" s="41" t="s">
        <v>664</v>
      </c>
      <c r="C113" s="106">
        <f t="shared" si="12"/>
        <v>497.689794</v>
      </c>
      <c r="D113" s="106">
        <v>342.05034</v>
      </c>
      <c r="E113" s="106">
        <v>40.927154</v>
      </c>
      <c r="F113" s="106">
        <v>114.2123</v>
      </c>
      <c r="G113" s="106"/>
      <c r="H113" s="106"/>
      <c r="I113" s="106">
        <v>0.5</v>
      </c>
      <c r="J113" s="106"/>
      <c r="K113" s="106"/>
      <c r="L113" s="106"/>
      <c r="M113" s="107" t="s">
        <v>530</v>
      </c>
    </row>
    <row r="114" s="83" customFormat="1" ht="17" customHeight="1" spans="1:13">
      <c r="A114" s="105">
        <v>503001</v>
      </c>
      <c r="B114" s="41" t="s">
        <v>665</v>
      </c>
      <c r="C114" s="106">
        <f t="shared" si="12"/>
        <v>1188.097769</v>
      </c>
      <c r="D114" s="106">
        <v>599.180008</v>
      </c>
      <c r="E114" s="106">
        <v>78.317761</v>
      </c>
      <c r="F114" s="106"/>
      <c r="G114" s="106"/>
      <c r="H114" s="106"/>
      <c r="I114" s="106">
        <v>0.6</v>
      </c>
      <c r="J114" s="106"/>
      <c r="K114" s="106"/>
      <c r="L114" s="106">
        <v>510</v>
      </c>
      <c r="M114" s="107" t="s">
        <v>530</v>
      </c>
    </row>
    <row r="115" s="83" customFormat="1" ht="17" customHeight="1" spans="1:13">
      <c r="A115" s="105">
        <v>504001</v>
      </c>
      <c r="B115" s="41" t="s">
        <v>666</v>
      </c>
      <c r="C115" s="106">
        <f t="shared" si="12"/>
        <v>1086.891381</v>
      </c>
      <c r="D115" s="106">
        <v>653.524483</v>
      </c>
      <c r="E115" s="106">
        <v>376.691698</v>
      </c>
      <c r="F115" s="106">
        <v>22.6752</v>
      </c>
      <c r="G115" s="106"/>
      <c r="H115" s="106"/>
      <c r="I115" s="106">
        <v>34</v>
      </c>
      <c r="J115" s="106"/>
      <c r="K115" s="106"/>
      <c r="L115" s="106"/>
      <c r="M115" s="103" t="s">
        <v>530</v>
      </c>
    </row>
    <row r="116" s="83" customFormat="1" ht="17" customHeight="1" spans="1:13">
      <c r="A116" s="105">
        <v>505001</v>
      </c>
      <c r="B116" s="41" t="s">
        <v>667</v>
      </c>
      <c r="C116" s="106">
        <f t="shared" si="12"/>
        <v>3010.627833</v>
      </c>
      <c r="D116" s="106">
        <v>459.842847</v>
      </c>
      <c r="E116" s="106">
        <v>286.103786</v>
      </c>
      <c r="F116" s="106">
        <v>64.6812</v>
      </c>
      <c r="G116" s="106"/>
      <c r="H116" s="106"/>
      <c r="I116" s="106"/>
      <c r="J116" s="106">
        <v>2200</v>
      </c>
      <c r="K116" s="106"/>
      <c r="L116" s="106"/>
      <c r="M116" s="107" t="s">
        <v>530</v>
      </c>
    </row>
    <row r="117" s="83" customFormat="1" ht="17" customHeight="1" spans="1:13">
      <c r="A117" s="105">
        <v>505002</v>
      </c>
      <c r="B117" s="41" t="s">
        <v>668</v>
      </c>
      <c r="C117" s="106">
        <f t="shared" si="12"/>
        <v>495.150104</v>
      </c>
      <c r="D117" s="106">
        <v>272.614992</v>
      </c>
      <c r="E117" s="106">
        <v>34.082312</v>
      </c>
      <c r="F117" s="106">
        <v>188.4528</v>
      </c>
      <c r="G117" s="106"/>
      <c r="H117" s="106"/>
      <c r="I117" s="106"/>
      <c r="J117" s="106"/>
      <c r="K117" s="106"/>
      <c r="L117" s="106"/>
      <c r="M117" s="107" t="s">
        <v>530</v>
      </c>
    </row>
    <row r="118" s="83" customFormat="1" ht="17" customHeight="1" spans="1:13">
      <c r="A118" s="105" t="s">
        <v>669</v>
      </c>
      <c r="B118" s="41" t="s">
        <v>670</v>
      </c>
      <c r="C118" s="106">
        <f t="shared" si="12"/>
        <v>48.245151</v>
      </c>
      <c r="D118" s="106">
        <v>34.884574</v>
      </c>
      <c r="E118" s="106">
        <v>13.360577</v>
      </c>
      <c r="F118" s="106"/>
      <c r="G118" s="106"/>
      <c r="H118" s="106"/>
      <c r="I118" s="106"/>
      <c r="J118" s="106"/>
      <c r="K118" s="106"/>
      <c r="L118" s="106"/>
      <c r="M118" s="107" t="s">
        <v>530</v>
      </c>
    </row>
    <row r="119" s="83" customFormat="1" ht="17" customHeight="1" spans="1:13">
      <c r="A119" s="110"/>
      <c r="B119" s="104" t="s">
        <v>671</v>
      </c>
      <c r="C119" s="111">
        <f t="shared" ref="C119:L119" si="13">SUM(C120:C186)</f>
        <v>155530.457498</v>
      </c>
      <c r="D119" s="111">
        <f t="shared" si="13"/>
        <v>124118.875227</v>
      </c>
      <c r="E119" s="111">
        <f t="shared" si="13"/>
        <v>22592.287227</v>
      </c>
      <c r="F119" s="111">
        <f t="shared" si="13"/>
        <v>8273.138544</v>
      </c>
      <c r="G119" s="111">
        <f t="shared" si="13"/>
        <v>0</v>
      </c>
      <c r="H119" s="111">
        <f t="shared" si="13"/>
        <v>0</v>
      </c>
      <c r="I119" s="111">
        <f t="shared" si="13"/>
        <v>495.3565</v>
      </c>
      <c r="J119" s="111">
        <f t="shared" si="13"/>
        <v>0</v>
      </c>
      <c r="K119" s="111">
        <f t="shared" si="13"/>
        <v>0</v>
      </c>
      <c r="L119" s="111">
        <f t="shared" si="13"/>
        <v>50.8</v>
      </c>
      <c r="M119" s="107" t="s">
        <v>530</v>
      </c>
    </row>
    <row r="120" s="83" customFormat="1" ht="17" customHeight="1" spans="1:13">
      <c r="A120" s="105">
        <v>601001</v>
      </c>
      <c r="B120" s="41" t="s">
        <v>672</v>
      </c>
      <c r="C120" s="106">
        <f t="shared" ref="C120:C183" si="14">SUM(D120:L120)</f>
        <v>453.872268</v>
      </c>
      <c r="D120" s="106">
        <v>349.820614</v>
      </c>
      <c r="E120" s="106">
        <v>44.950454</v>
      </c>
      <c r="F120" s="106">
        <v>59.1012</v>
      </c>
      <c r="G120" s="106"/>
      <c r="H120" s="106"/>
      <c r="I120" s="106"/>
      <c r="J120" s="106"/>
      <c r="K120" s="106"/>
      <c r="L120" s="106"/>
      <c r="M120" s="107" t="s">
        <v>530</v>
      </c>
    </row>
    <row r="121" s="83" customFormat="1" ht="17" customHeight="1" spans="1:13">
      <c r="A121" s="105">
        <v>602001</v>
      </c>
      <c r="B121" s="41" t="s">
        <v>673</v>
      </c>
      <c r="C121" s="106">
        <f t="shared" si="14"/>
        <v>2766.604836</v>
      </c>
      <c r="D121" s="106">
        <v>362.779354</v>
      </c>
      <c r="E121" s="106">
        <v>2301.926282</v>
      </c>
      <c r="F121" s="106">
        <v>101.8992</v>
      </c>
      <c r="G121" s="106"/>
      <c r="H121" s="106"/>
      <c r="I121" s="106"/>
      <c r="J121" s="106"/>
      <c r="K121" s="106"/>
      <c r="L121" s="106"/>
      <c r="M121" s="107" t="s">
        <v>530</v>
      </c>
    </row>
    <row r="122" s="83" customFormat="1" ht="17" customHeight="1" spans="1:13">
      <c r="A122" s="105">
        <v>602002</v>
      </c>
      <c r="B122" s="41" t="s">
        <v>674</v>
      </c>
      <c r="C122" s="106">
        <f t="shared" si="14"/>
        <v>392.106579</v>
      </c>
      <c r="D122" s="106">
        <v>326.617563</v>
      </c>
      <c r="E122" s="106">
        <v>51.787816</v>
      </c>
      <c r="F122" s="106">
        <v>11.7012</v>
      </c>
      <c r="G122" s="106"/>
      <c r="H122" s="106"/>
      <c r="I122" s="106">
        <v>2</v>
      </c>
      <c r="J122" s="106"/>
      <c r="K122" s="106"/>
      <c r="L122" s="106"/>
      <c r="M122" s="107" t="s">
        <v>530</v>
      </c>
    </row>
    <row r="123" s="83" customFormat="1" ht="17" customHeight="1" spans="1:13">
      <c r="A123" s="105">
        <v>602003</v>
      </c>
      <c r="B123" s="41" t="s">
        <v>675</v>
      </c>
      <c r="C123" s="106">
        <f t="shared" si="14"/>
        <v>450.261239</v>
      </c>
      <c r="D123" s="106">
        <v>369.550418</v>
      </c>
      <c r="E123" s="106">
        <v>44.464021</v>
      </c>
      <c r="F123" s="106">
        <v>36.0468</v>
      </c>
      <c r="G123" s="106"/>
      <c r="H123" s="106"/>
      <c r="I123" s="106">
        <v>0.2</v>
      </c>
      <c r="J123" s="106"/>
      <c r="K123" s="106"/>
      <c r="L123" s="106"/>
      <c r="M123" s="107" t="s">
        <v>530</v>
      </c>
    </row>
    <row r="124" s="83" customFormat="1" ht="17" customHeight="1" spans="1:13">
      <c r="A124" s="105">
        <v>602005</v>
      </c>
      <c r="B124" s="41" t="s">
        <v>676</v>
      </c>
      <c r="C124" s="106">
        <f t="shared" si="14"/>
        <v>403.08622</v>
      </c>
      <c r="D124" s="106">
        <v>294.226534</v>
      </c>
      <c r="E124" s="106">
        <v>57.094086</v>
      </c>
      <c r="F124" s="106">
        <v>51.7656</v>
      </c>
      <c r="G124" s="106"/>
      <c r="H124" s="106"/>
      <c r="I124" s="106"/>
      <c r="J124" s="106"/>
      <c r="K124" s="106"/>
      <c r="L124" s="106"/>
      <c r="M124" s="107" t="s">
        <v>530</v>
      </c>
    </row>
    <row r="125" s="83" customFormat="1" ht="17" customHeight="1" spans="1:13">
      <c r="A125" s="105">
        <v>602006</v>
      </c>
      <c r="B125" s="41" t="s">
        <v>677</v>
      </c>
      <c r="C125" s="106">
        <f t="shared" si="14"/>
        <v>732.128881</v>
      </c>
      <c r="D125" s="106">
        <v>593.615573</v>
      </c>
      <c r="E125" s="106">
        <v>135.471308</v>
      </c>
      <c r="F125" s="106">
        <v>3.042</v>
      </c>
      <c r="G125" s="106"/>
      <c r="H125" s="106"/>
      <c r="I125" s="106"/>
      <c r="J125" s="106"/>
      <c r="K125" s="106"/>
      <c r="L125" s="106"/>
      <c r="M125" s="107" t="s">
        <v>530</v>
      </c>
    </row>
    <row r="126" s="83" customFormat="1" ht="17" customHeight="1" spans="1:13">
      <c r="A126" s="105">
        <v>602007</v>
      </c>
      <c r="B126" s="41" t="s">
        <v>678</v>
      </c>
      <c r="C126" s="106">
        <f t="shared" si="14"/>
        <v>177.705387</v>
      </c>
      <c r="D126" s="106">
        <v>152.108431</v>
      </c>
      <c r="E126" s="106">
        <v>9.282956</v>
      </c>
      <c r="F126" s="106">
        <v>16.314</v>
      </c>
      <c r="G126" s="106"/>
      <c r="H126" s="106"/>
      <c r="I126" s="106"/>
      <c r="J126" s="106"/>
      <c r="K126" s="106"/>
      <c r="L126" s="106"/>
      <c r="M126" s="107" t="s">
        <v>530</v>
      </c>
    </row>
    <row r="127" s="83" customFormat="1" ht="17" customHeight="1" spans="1:13">
      <c r="A127" s="105">
        <v>603001</v>
      </c>
      <c r="B127" s="41" t="s">
        <v>679</v>
      </c>
      <c r="C127" s="106">
        <f t="shared" si="14"/>
        <v>803.25153</v>
      </c>
      <c r="D127" s="106">
        <v>323.825378</v>
      </c>
      <c r="E127" s="106">
        <v>463.519752</v>
      </c>
      <c r="F127" s="106">
        <v>5.9064</v>
      </c>
      <c r="G127" s="106"/>
      <c r="H127" s="106"/>
      <c r="I127" s="106">
        <v>10</v>
      </c>
      <c r="J127" s="106"/>
      <c r="K127" s="106"/>
      <c r="L127" s="106"/>
      <c r="M127" s="107" t="s">
        <v>530</v>
      </c>
    </row>
    <row r="128" s="83" customFormat="1" ht="17" customHeight="1" spans="1:13">
      <c r="A128" s="105">
        <v>604001</v>
      </c>
      <c r="B128" s="41" t="s">
        <v>680</v>
      </c>
      <c r="C128" s="106">
        <f t="shared" si="14"/>
        <v>2944.140271</v>
      </c>
      <c r="D128" s="106">
        <v>1628.01545</v>
      </c>
      <c r="E128" s="106">
        <v>1175.670421</v>
      </c>
      <c r="F128" s="106">
        <v>136.4544</v>
      </c>
      <c r="G128" s="106"/>
      <c r="H128" s="106"/>
      <c r="I128" s="106">
        <v>4</v>
      </c>
      <c r="J128" s="106"/>
      <c r="K128" s="106"/>
      <c r="L128" s="106"/>
      <c r="M128" s="107" t="s">
        <v>530</v>
      </c>
    </row>
    <row r="129" s="83" customFormat="1" ht="17" customHeight="1" spans="1:13">
      <c r="A129" s="105">
        <v>605001</v>
      </c>
      <c r="B129" s="41" t="s">
        <v>681</v>
      </c>
      <c r="C129" s="106">
        <f t="shared" si="14"/>
        <v>3873.51897</v>
      </c>
      <c r="D129" s="106">
        <v>371.864161</v>
      </c>
      <c r="E129" s="106">
        <v>3087.482409</v>
      </c>
      <c r="F129" s="106">
        <v>414.1724</v>
      </c>
      <c r="G129" s="106"/>
      <c r="H129" s="106"/>
      <c r="I129" s="106"/>
      <c r="J129" s="106"/>
      <c r="K129" s="106"/>
      <c r="L129" s="106"/>
      <c r="M129" s="107" t="s">
        <v>530</v>
      </c>
    </row>
    <row r="130" s="83" customFormat="1" ht="17" customHeight="1" spans="1:13">
      <c r="A130" s="105">
        <v>605002</v>
      </c>
      <c r="B130" s="41" t="s">
        <v>682</v>
      </c>
      <c r="C130" s="106">
        <f t="shared" si="14"/>
        <v>1018.389471</v>
      </c>
      <c r="D130" s="106">
        <v>160.831071</v>
      </c>
      <c r="E130" s="106">
        <v>838.1644</v>
      </c>
      <c r="F130" s="106">
        <v>19.014</v>
      </c>
      <c r="G130" s="106"/>
      <c r="H130" s="106"/>
      <c r="I130" s="106">
        <v>0.38</v>
      </c>
      <c r="J130" s="106"/>
      <c r="K130" s="106"/>
      <c r="L130" s="106"/>
      <c r="M130" s="107" t="s">
        <v>530</v>
      </c>
    </row>
    <row r="131" s="83" customFormat="1" ht="17" customHeight="1" spans="1:13">
      <c r="A131" s="105">
        <v>605003</v>
      </c>
      <c r="B131" s="41" t="s">
        <v>683</v>
      </c>
      <c r="C131" s="106">
        <f t="shared" si="14"/>
        <v>258.974006</v>
      </c>
      <c r="D131" s="106">
        <v>157.157411</v>
      </c>
      <c r="E131" s="106">
        <v>88.616595</v>
      </c>
      <c r="F131" s="106">
        <v>13.2</v>
      </c>
      <c r="G131" s="106"/>
      <c r="H131" s="106"/>
      <c r="I131" s="106"/>
      <c r="J131" s="106"/>
      <c r="K131" s="106"/>
      <c r="L131" s="106"/>
      <c r="M131" s="107" t="s">
        <v>530</v>
      </c>
    </row>
    <row r="132" s="83" customFormat="1" ht="17" customHeight="1" spans="1:13">
      <c r="A132" s="105">
        <v>605004</v>
      </c>
      <c r="B132" s="41" t="s">
        <v>684</v>
      </c>
      <c r="C132" s="106">
        <f t="shared" si="14"/>
        <v>562.01638</v>
      </c>
      <c r="D132" s="106">
        <v>456.295546</v>
      </c>
      <c r="E132" s="106">
        <v>70.920834</v>
      </c>
      <c r="F132" s="106">
        <v>34.8</v>
      </c>
      <c r="G132" s="106"/>
      <c r="H132" s="106"/>
      <c r="I132" s="106"/>
      <c r="J132" s="106"/>
      <c r="K132" s="106"/>
      <c r="L132" s="106"/>
      <c r="M132" s="107" t="s">
        <v>530</v>
      </c>
    </row>
    <row r="133" s="83" customFormat="1" ht="17" customHeight="1" spans="1:13">
      <c r="A133" s="105">
        <v>605005</v>
      </c>
      <c r="B133" s="41" t="s">
        <v>685</v>
      </c>
      <c r="C133" s="106">
        <f t="shared" si="14"/>
        <v>272.900909</v>
      </c>
      <c r="D133" s="106">
        <v>137.707606</v>
      </c>
      <c r="E133" s="106">
        <v>98.179303</v>
      </c>
      <c r="F133" s="106">
        <v>37.014</v>
      </c>
      <c r="G133" s="106"/>
      <c r="H133" s="106"/>
      <c r="I133" s="106"/>
      <c r="J133" s="106"/>
      <c r="K133" s="106"/>
      <c r="L133" s="106"/>
      <c r="M133" s="107" t="s">
        <v>530</v>
      </c>
    </row>
    <row r="134" s="83" customFormat="1" ht="17" customHeight="1" spans="1:13">
      <c r="A134" s="105">
        <v>605006</v>
      </c>
      <c r="B134" s="41" t="s">
        <v>686</v>
      </c>
      <c r="C134" s="106">
        <f t="shared" si="14"/>
        <v>164.683791</v>
      </c>
      <c r="D134" s="106">
        <v>100.664485</v>
      </c>
      <c r="E134" s="106">
        <v>60.419306</v>
      </c>
      <c r="F134" s="106">
        <v>3.6</v>
      </c>
      <c r="G134" s="106"/>
      <c r="H134" s="106"/>
      <c r="I134" s="106"/>
      <c r="J134" s="106"/>
      <c r="K134" s="106"/>
      <c r="L134" s="106"/>
      <c r="M134" s="107" t="s">
        <v>530</v>
      </c>
    </row>
    <row r="135" s="83" customFormat="1" ht="17" customHeight="1" spans="1:13">
      <c r="A135" s="105">
        <v>605007</v>
      </c>
      <c r="B135" s="41" t="s">
        <v>687</v>
      </c>
      <c r="C135" s="106">
        <f t="shared" si="14"/>
        <v>880.529067</v>
      </c>
      <c r="D135" s="106">
        <v>730.656588</v>
      </c>
      <c r="E135" s="106">
        <v>118.672479</v>
      </c>
      <c r="F135" s="106">
        <v>31.2</v>
      </c>
      <c r="G135" s="106"/>
      <c r="H135" s="106"/>
      <c r="I135" s="106"/>
      <c r="J135" s="106"/>
      <c r="K135" s="106"/>
      <c r="L135" s="106"/>
      <c r="M135" s="107" t="s">
        <v>530</v>
      </c>
    </row>
    <row r="136" s="83" customFormat="1" ht="17" customHeight="1" spans="1:13">
      <c r="A136" s="105">
        <v>605008</v>
      </c>
      <c r="B136" s="41" t="s">
        <v>688</v>
      </c>
      <c r="C136" s="106">
        <f t="shared" si="14"/>
        <v>884.144174</v>
      </c>
      <c r="D136" s="106">
        <v>487.600043</v>
      </c>
      <c r="E136" s="106">
        <v>353.074131</v>
      </c>
      <c r="F136" s="106">
        <v>43.47</v>
      </c>
      <c r="G136" s="106"/>
      <c r="H136" s="106"/>
      <c r="I136" s="106"/>
      <c r="J136" s="106"/>
      <c r="K136" s="106"/>
      <c r="L136" s="106"/>
      <c r="M136" s="107" t="s">
        <v>530</v>
      </c>
    </row>
    <row r="137" s="83" customFormat="1" ht="17" customHeight="1" spans="1:13">
      <c r="A137" s="105">
        <v>605009</v>
      </c>
      <c r="B137" s="41" t="s">
        <v>689</v>
      </c>
      <c r="C137" s="106">
        <f t="shared" si="14"/>
        <v>2144.389997</v>
      </c>
      <c r="D137" s="106">
        <v>1823.708319</v>
      </c>
      <c r="E137" s="106">
        <v>180.274878</v>
      </c>
      <c r="F137" s="106">
        <v>132.4068</v>
      </c>
      <c r="G137" s="106"/>
      <c r="H137" s="106"/>
      <c r="I137" s="106">
        <v>8</v>
      </c>
      <c r="J137" s="106"/>
      <c r="K137" s="106"/>
      <c r="L137" s="106"/>
      <c r="M137" s="107" t="s">
        <v>530</v>
      </c>
    </row>
    <row r="138" s="83" customFormat="1" ht="17" customHeight="1" spans="1:13">
      <c r="A138" s="105">
        <v>605010</v>
      </c>
      <c r="B138" s="41" t="s">
        <v>690</v>
      </c>
      <c r="C138" s="106">
        <f t="shared" si="14"/>
        <v>2710.932439</v>
      </c>
      <c r="D138" s="106">
        <v>2328.634254</v>
      </c>
      <c r="E138" s="106">
        <v>214.074985</v>
      </c>
      <c r="F138" s="106">
        <v>168.2232</v>
      </c>
      <c r="G138" s="106"/>
      <c r="H138" s="106"/>
      <c r="I138" s="106"/>
      <c r="J138" s="106"/>
      <c r="K138" s="106"/>
      <c r="L138" s="106"/>
      <c r="M138" s="103" t="s">
        <v>530</v>
      </c>
    </row>
    <row r="139" s="83" customFormat="1" ht="17" customHeight="1" spans="1:13">
      <c r="A139" s="105">
        <v>605011</v>
      </c>
      <c r="B139" s="41" t="s">
        <v>691</v>
      </c>
      <c r="C139" s="106">
        <f t="shared" si="14"/>
        <v>1638.731176</v>
      </c>
      <c r="D139" s="106">
        <v>1395.090858</v>
      </c>
      <c r="E139" s="106">
        <v>139.467918</v>
      </c>
      <c r="F139" s="106">
        <v>103.1724</v>
      </c>
      <c r="G139" s="106"/>
      <c r="H139" s="106"/>
      <c r="I139" s="106">
        <v>1</v>
      </c>
      <c r="J139" s="106"/>
      <c r="K139" s="106"/>
      <c r="L139" s="106"/>
      <c r="M139" s="107" t="s">
        <v>530</v>
      </c>
    </row>
    <row r="140" s="83" customFormat="1" ht="17" customHeight="1" spans="1:13">
      <c r="A140" s="105">
        <v>605012</v>
      </c>
      <c r="B140" s="41" t="s">
        <v>692</v>
      </c>
      <c r="C140" s="106">
        <f t="shared" si="14"/>
        <v>955.850919</v>
      </c>
      <c r="D140" s="106">
        <v>845.088003</v>
      </c>
      <c r="E140" s="106">
        <v>73.348116</v>
      </c>
      <c r="F140" s="106">
        <v>37.4148</v>
      </c>
      <c r="G140" s="106"/>
      <c r="H140" s="106"/>
      <c r="I140" s="106"/>
      <c r="J140" s="106"/>
      <c r="K140" s="106"/>
      <c r="L140" s="106"/>
      <c r="M140" s="107" t="s">
        <v>530</v>
      </c>
    </row>
    <row r="141" s="83" customFormat="1" ht="17" customHeight="1" spans="1:13">
      <c r="A141" s="105">
        <v>605013</v>
      </c>
      <c r="B141" s="41" t="s">
        <v>1981</v>
      </c>
      <c r="C141" s="106">
        <f t="shared" si="14"/>
        <v>1930.535502</v>
      </c>
      <c r="D141" s="106">
        <v>1691.003183</v>
      </c>
      <c r="E141" s="106">
        <v>169.794719</v>
      </c>
      <c r="F141" s="106">
        <v>64.7376</v>
      </c>
      <c r="G141" s="106"/>
      <c r="H141" s="106"/>
      <c r="I141" s="106">
        <v>5</v>
      </c>
      <c r="J141" s="106"/>
      <c r="K141" s="106"/>
      <c r="L141" s="106"/>
      <c r="M141" s="107" t="s">
        <v>530</v>
      </c>
    </row>
    <row r="142" s="83" customFormat="1" ht="17" customHeight="1" spans="1:13">
      <c r="A142" s="105">
        <v>605014</v>
      </c>
      <c r="B142" s="41" t="s">
        <v>694</v>
      </c>
      <c r="C142" s="106">
        <f t="shared" si="14"/>
        <v>875.851442</v>
      </c>
      <c r="D142" s="106">
        <v>682.332894</v>
      </c>
      <c r="E142" s="106">
        <v>126.777748</v>
      </c>
      <c r="F142" s="106">
        <v>9.9408</v>
      </c>
      <c r="G142" s="106"/>
      <c r="H142" s="106"/>
      <c r="I142" s="106">
        <v>6</v>
      </c>
      <c r="J142" s="106"/>
      <c r="K142" s="106"/>
      <c r="L142" s="106">
        <v>50.8</v>
      </c>
      <c r="M142" s="107" t="s">
        <v>530</v>
      </c>
    </row>
    <row r="143" s="83" customFormat="1" ht="17" customHeight="1" spans="1:13">
      <c r="A143" s="105">
        <v>605015</v>
      </c>
      <c r="B143" s="41" t="s">
        <v>695</v>
      </c>
      <c r="C143" s="106">
        <f t="shared" si="14"/>
        <v>3578.20389</v>
      </c>
      <c r="D143" s="106">
        <v>3181.13606</v>
      </c>
      <c r="E143" s="106">
        <v>364.94383</v>
      </c>
      <c r="F143" s="106">
        <v>32.124</v>
      </c>
      <c r="G143" s="106"/>
      <c r="H143" s="106"/>
      <c r="I143" s="106"/>
      <c r="J143" s="106"/>
      <c r="K143" s="106"/>
      <c r="L143" s="106"/>
      <c r="M143" s="107" t="s">
        <v>530</v>
      </c>
    </row>
    <row r="144" s="83" customFormat="1" ht="17" customHeight="1" spans="1:13">
      <c r="A144" s="105">
        <v>605016</v>
      </c>
      <c r="B144" s="41" t="s">
        <v>696</v>
      </c>
      <c r="C144" s="106">
        <f t="shared" si="14"/>
        <v>4911.605947</v>
      </c>
      <c r="D144" s="106">
        <v>4221.43031</v>
      </c>
      <c r="E144" s="106">
        <v>424.943237</v>
      </c>
      <c r="F144" s="106">
        <v>250.2324</v>
      </c>
      <c r="G144" s="106"/>
      <c r="H144" s="106"/>
      <c r="I144" s="106">
        <v>15</v>
      </c>
      <c r="J144" s="106"/>
      <c r="K144" s="106"/>
      <c r="L144" s="106"/>
      <c r="M144" s="107" t="s">
        <v>530</v>
      </c>
    </row>
    <row r="145" s="83" customFormat="1" ht="17" customHeight="1" spans="1:13">
      <c r="A145" s="105">
        <v>605017</v>
      </c>
      <c r="B145" s="41" t="s">
        <v>697</v>
      </c>
      <c r="C145" s="106">
        <f t="shared" si="14"/>
        <v>3089.104084</v>
      </c>
      <c r="D145" s="106">
        <v>2688.642559</v>
      </c>
      <c r="E145" s="106">
        <v>239.975525</v>
      </c>
      <c r="F145" s="106">
        <v>150.486</v>
      </c>
      <c r="G145" s="106"/>
      <c r="H145" s="106"/>
      <c r="I145" s="106">
        <v>10</v>
      </c>
      <c r="J145" s="106"/>
      <c r="K145" s="106"/>
      <c r="L145" s="106"/>
      <c r="M145" s="103" t="s">
        <v>530</v>
      </c>
    </row>
    <row r="146" s="83" customFormat="1" ht="17" customHeight="1" spans="1:13">
      <c r="A146" s="105">
        <v>605018</v>
      </c>
      <c r="B146" s="41" t="s">
        <v>698</v>
      </c>
      <c r="C146" s="106">
        <f t="shared" si="14"/>
        <v>5663.038606</v>
      </c>
      <c r="D146" s="106">
        <v>4843.145956</v>
      </c>
      <c r="E146" s="106">
        <v>570.18065</v>
      </c>
      <c r="F146" s="106">
        <v>149.712</v>
      </c>
      <c r="G146" s="106"/>
      <c r="H146" s="106"/>
      <c r="I146" s="106">
        <v>100</v>
      </c>
      <c r="J146" s="106"/>
      <c r="K146" s="106"/>
      <c r="L146" s="106"/>
      <c r="M146" s="107" t="s">
        <v>530</v>
      </c>
    </row>
    <row r="147" s="83" customFormat="1" ht="17" customHeight="1" spans="1:13">
      <c r="A147" s="105">
        <v>605019</v>
      </c>
      <c r="B147" s="41" t="s">
        <v>699</v>
      </c>
      <c r="C147" s="106">
        <f t="shared" si="14"/>
        <v>5288.719238</v>
      </c>
      <c r="D147" s="106">
        <v>4453.792569</v>
      </c>
      <c r="E147" s="106">
        <v>661.056669</v>
      </c>
      <c r="F147" s="106">
        <v>153.87</v>
      </c>
      <c r="G147" s="106"/>
      <c r="H147" s="106"/>
      <c r="I147" s="106">
        <v>20</v>
      </c>
      <c r="J147" s="106"/>
      <c r="K147" s="106"/>
      <c r="L147" s="106"/>
      <c r="M147" s="107" t="s">
        <v>530</v>
      </c>
    </row>
    <row r="148" s="83" customFormat="1" ht="17" customHeight="1" spans="1:13">
      <c r="A148" s="105">
        <v>605020</v>
      </c>
      <c r="B148" s="41" t="s">
        <v>700</v>
      </c>
      <c r="C148" s="106">
        <f t="shared" si="14"/>
        <v>4323.233734</v>
      </c>
      <c r="D148" s="106">
        <v>3586.888173</v>
      </c>
      <c r="E148" s="106">
        <v>533.339561</v>
      </c>
      <c r="F148" s="106">
        <v>167.526</v>
      </c>
      <c r="G148" s="106"/>
      <c r="H148" s="106"/>
      <c r="I148" s="106">
        <v>35.48</v>
      </c>
      <c r="J148" s="106"/>
      <c r="K148" s="106"/>
      <c r="L148" s="106"/>
      <c r="M148" s="107" t="s">
        <v>530</v>
      </c>
    </row>
    <row r="149" s="83" customFormat="1" ht="17" customHeight="1" spans="1:13">
      <c r="A149" s="105">
        <v>605021</v>
      </c>
      <c r="B149" s="41" t="s">
        <v>701</v>
      </c>
      <c r="C149" s="106">
        <f t="shared" si="14"/>
        <v>2700.174882</v>
      </c>
      <c r="D149" s="106">
        <v>2238.130018</v>
      </c>
      <c r="E149" s="106">
        <v>344.468864</v>
      </c>
      <c r="F149" s="106">
        <v>63.576</v>
      </c>
      <c r="G149" s="106"/>
      <c r="H149" s="106"/>
      <c r="I149" s="106">
        <v>54</v>
      </c>
      <c r="J149" s="106"/>
      <c r="K149" s="106"/>
      <c r="L149" s="106"/>
      <c r="M149" s="107" t="s">
        <v>530</v>
      </c>
    </row>
    <row r="150" s="83" customFormat="1" ht="17" customHeight="1" spans="1:13">
      <c r="A150" s="105">
        <v>605022</v>
      </c>
      <c r="B150" s="41" t="s">
        <v>2061</v>
      </c>
      <c r="C150" s="106">
        <f t="shared" si="14"/>
        <v>375.291985</v>
      </c>
      <c r="D150" s="106">
        <v>295.878783</v>
      </c>
      <c r="E150" s="106">
        <v>47.052802</v>
      </c>
      <c r="F150" s="106">
        <v>32.3604</v>
      </c>
      <c r="G150" s="106"/>
      <c r="H150" s="106"/>
      <c r="I150" s="106"/>
      <c r="J150" s="106"/>
      <c r="K150" s="106"/>
      <c r="L150" s="106"/>
      <c r="M150" s="107" t="s">
        <v>530</v>
      </c>
    </row>
    <row r="151" s="83" customFormat="1" ht="17" customHeight="1" spans="1:13">
      <c r="A151" s="105">
        <v>605025</v>
      </c>
      <c r="B151" s="41" t="s">
        <v>2071</v>
      </c>
      <c r="C151" s="106">
        <f t="shared" si="14"/>
        <v>2734.018838</v>
      </c>
      <c r="D151" s="106">
        <v>2218.884587</v>
      </c>
      <c r="E151" s="106">
        <v>312.805851</v>
      </c>
      <c r="F151" s="106">
        <v>202.3284</v>
      </c>
      <c r="G151" s="106"/>
      <c r="H151" s="106"/>
      <c r="I151" s="106"/>
      <c r="J151" s="106"/>
      <c r="K151" s="106"/>
      <c r="L151" s="106"/>
      <c r="M151" s="107" t="s">
        <v>530</v>
      </c>
    </row>
    <row r="152" s="83" customFormat="1" ht="17" customHeight="1" spans="1:13">
      <c r="A152" s="105">
        <v>605026</v>
      </c>
      <c r="B152" s="41" t="s">
        <v>2081</v>
      </c>
      <c r="C152" s="106">
        <f t="shared" si="14"/>
        <v>9591.303609</v>
      </c>
      <c r="D152" s="106">
        <v>7985.408524</v>
      </c>
      <c r="E152" s="106">
        <v>934.448489</v>
      </c>
      <c r="F152" s="106">
        <v>671.446596</v>
      </c>
      <c r="G152" s="106"/>
      <c r="H152" s="106"/>
      <c r="I152" s="106"/>
      <c r="J152" s="106"/>
      <c r="K152" s="106"/>
      <c r="L152" s="106"/>
      <c r="M152" s="107" t="s">
        <v>530</v>
      </c>
    </row>
    <row r="153" s="83" customFormat="1" ht="17" customHeight="1" spans="1:13">
      <c r="A153" s="105">
        <v>605027</v>
      </c>
      <c r="B153" s="41" t="s">
        <v>705</v>
      </c>
      <c r="C153" s="106">
        <f t="shared" si="14"/>
        <v>5458.344538</v>
      </c>
      <c r="D153" s="106">
        <v>4375.136326</v>
      </c>
      <c r="E153" s="106">
        <v>532.209412</v>
      </c>
      <c r="F153" s="106">
        <v>545.9988</v>
      </c>
      <c r="G153" s="106"/>
      <c r="H153" s="106"/>
      <c r="I153" s="106">
        <v>5</v>
      </c>
      <c r="J153" s="106"/>
      <c r="K153" s="106"/>
      <c r="L153" s="106"/>
      <c r="M153" s="107" t="s">
        <v>530</v>
      </c>
    </row>
    <row r="154" s="83" customFormat="1" ht="17" customHeight="1" spans="1:13">
      <c r="A154" s="105">
        <v>605028</v>
      </c>
      <c r="B154" s="41" t="s">
        <v>2101</v>
      </c>
      <c r="C154" s="106">
        <f t="shared" si="14"/>
        <v>4582.010566</v>
      </c>
      <c r="D154" s="106">
        <v>3789.362374</v>
      </c>
      <c r="E154" s="106">
        <v>319.06108</v>
      </c>
      <c r="F154" s="106">
        <v>457.499112</v>
      </c>
      <c r="G154" s="106"/>
      <c r="H154" s="106"/>
      <c r="I154" s="106">
        <v>16.088</v>
      </c>
      <c r="J154" s="106"/>
      <c r="K154" s="106"/>
      <c r="L154" s="106"/>
      <c r="M154" s="107" t="s">
        <v>530</v>
      </c>
    </row>
    <row r="155" s="83" customFormat="1" ht="17" customHeight="1" spans="1:13">
      <c r="A155" s="105">
        <v>605029</v>
      </c>
      <c r="B155" s="41" t="s">
        <v>707</v>
      </c>
      <c r="C155" s="106">
        <f t="shared" si="14"/>
        <v>4675.489419</v>
      </c>
      <c r="D155" s="106">
        <v>3905.350707</v>
      </c>
      <c r="E155" s="106">
        <v>234.426456</v>
      </c>
      <c r="F155" s="106">
        <v>525.212256</v>
      </c>
      <c r="G155" s="106"/>
      <c r="H155" s="106"/>
      <c r="I155" s="106">
        <v>10.5</v>
      </c>
      <c r="J155" s="106"/>
      <c r="K155" s="106"/>
      <c r="L155" s="106"/>
      <c r="M155" s="103" t="s">
        <v>530</v>
      </c>
    </row>
    <row r="156" s="83" customFormat="1" ht="17" customHeight="1" spans="1:13">
      <c r="A156" s="105">
        <v>605030</v>
      </c>
      <c r="B156" s="41" t="s">
        <v>2122</v>
      </c>
      <c r="C156" s="106">
        <f t="shared" si="14"/>
        <v>3281.748101</v>
      </c>
      <c r="D156" s="106">
        <v>2768.282721</v>
      </c>
      <c r="E156" s="106">
        <v>230.32118</v>
      </c>
      <c r="F156" s="106">
        <v>283.1442</v>
      </c>
      <c r="G156" s="106"/>
      <c r="H156" s="106"/>
      <c r="I156" s="106"/>
      <c r="J156" s="106"/>
      <c r="K156" s="106"/>
      <c r="L156" s="106"/>
      <c r="M156" s="107" t="s">
        <v>530</v>
      </c>
    </row>
    <row r="157" s="83" customFormat="1" ht="17" customHeight="1" spans="1:13">
      <c r="A157" s="105">
        <v>605031</v>
      </c>
      <c r="B157" s="41" t="s">
        <v>2133</v>
      </c>
      <c r="C157" s="106">
        <f t="shared" si="14"/>
        <v>4463.428233</v>
      </c>
      <c r="D157" s="106">
        <v>3686.416404</v>
      </c>
      <c r="E157" s="106">
        <v>350.480629</v>
      </c>
      <c r="F157" s="106">
        <v>424.2312</v>
      </c>
      <c r="G157" s="106"/>
      <c r="H157" s="106"/>
      <c r="I157" s="106">
        <v>2.3</v>
      </c>
      <c r="J157" s="106"/>
      <c r="K157" s="106"/>
      <c r="L157" s="106"/>
      <c r="M157" s="107" t="s">
        <v>530</v>
      </c>
    </row>
    <row r="158" s="83" customFormat="1" ht="17" customHeight="1" spans="1:13">
      <c r="A158" s="105">
        <v>605032</v>
      </c>
      <c r="B158" s="41" t="s">
        <v>2143</v>
      </c>
      <c r="C158" s="106">
        <f t="shared" si="14"/>
        <v>6498.099478</v>
      </c>
      <c r="D158" s="106">
        <v>5347.749053</v>
      </c>
      <c r="E158" s="106">
        <v>510.611565</v>
      </c>
      <c r="F158" s="106">
        <v>614.73886</v>
      </c>
      <c r="G158" s="106"/>
      <c r="H158" s="106"/>
      <c r="I158" s="106">
        <v>25</v>
      </c>
      <c r="J158" s="106"/>
      <c r="K158" s="106"/>
      <c r="L158" s="106"/>
      <c r="M158" s="107" t="s">
        <v>530</v>
      </c>
    </row>
    <row r="159" s="83" customFormat="1" ht="17" customHeight="1" spans="1:13">
      <c r="A159" s="105">
        <v>605033</v>
      </c>
      <c r="B159" s="41" t="s">
        <v>711</v>
      </c>
      <c r="C159" s="106">
        <f t="shared" si="14"/>
        <v>3136.987363</v>
      </c>
      <c r="D159" s="106">
        <v>2633.685024</v>
      </c>
      <c r="E159" s="106">
        <v>249.659539</v>
      </c>
      <c r="F159" s="106">
        <v>253.6428</v>
      </c>
      <c r="G159" s="106"/>
      <c r="H159" s="106"/>
      <c r="I159" s="106"/>
      <c r="J159" s="106"/>
      <c r="K159" s="106"/>
      <c r="L159" s="106"/>
      <c r="M159" s="107" t="s">
        <v>530</v>
      </c>
    </row>
    <row r="160" s="83" customFormat="1" ht="17" customHeight="1" spans="1:13">
      <c r="A160" s="105">
        <v>605034</v>
      </c>
      <c r="B160" s="41" t="s">
        <v>2164</v>
      </c>
      <c r="C160" s="106">
        <f t="shared" si="14"/>
        <v>3568.289217</v>
      </c>
      <c r="D160" s="106">
        <v>2971.671183</v>
      </c>
      <c r="E160" s="106">
        <v>255.516034</v>
      </c>
      <c r="F160" s="106">
        <v>321.102</v>
      </c>
      <c r="G160" s="106"/>
      <c r="H160" s="106"/>
      <c r="I160" s="106">
        <v>20</v>
      </c>
      <c r="J160" s="106"/>
      <c r="K160" s="106"/>
      <c r="L160" s="106"/>
      <c r="M160" s="107" t="s">
        <v>530</v>
      </c>
    </row>
    <row r="161" s="83" customFormat="1" ht="17" customHeight="1" spans="1:13">
      <c r="A161" s="105">
        <v>605035</v>
      </c>
      <c r="B161" s="41" t="s">
        <v>2174</v>
      </c>
      <c r="C161" s="106">
        <f t="shared" si="14"/>
        <v>6538.4702</v>
      </c>
      <c r="D161" s="106">
        <v>5641.717576</v>
      </c>
      <c r="E161" s="106">
        <v>288.591024</v>
      </c>
      <c r="F161" s="106">
        <v>583.1616</v>
      </c>
      <c r="G161" s="106"/>
      <c r="H161" s="106"/>
      <c r="I161" s="106">
        <v>25</v>
      </c>
      <c r="J161" s="106"/>
      <c r="K161" s="106"/>
      <c r="L161" s="106"/>
      <c r="M161" s="107" t="s">
        <v>530</v>
      </c>
    </row>
    <row r="162" s="83" customFormat="1" ht="17" customHeight="1" spans="1:13">
      <c r="A162" s="105">
        <v>605036</v>
      </c>
      <c r="B162" s="41" t="s">
        <v>2184</v>
      </c>
      <c r="C162" s="106">
        <f t="shared" si="14"/>
        <v>4214.44205</v>
      </c>
      <c r="D162" s="106">
        <v>3517.521799</v>
      </c>
      <c r="E162" s="106">
        <v>296.271051</v>
      </c>
      <c r="F162" s="106">
        <v>390.6492</v>
      </c>
      <c r="G162" s="106"/>
      <c r="H162" s="106"/>
      <c r="I162" s="106">
        <v>10</v>
      </c>
      <c r="J162" s="106"/>
      <c r="K162" s="106"/>
      <c r="L162" s="106"/>
      <c r="M162" s="107" t="s">
        <v>530</v>
      </c>
    </row>
    <row r="163" s="83" customFormat="1" ht="17" customHeight="1" spans="1:13">
      <c r="A163" s="105">
        <v>605037</v>
      </c>
      <c r="B163" s="41" t="s">
        <v>2194</v>
      </c>
      <c r="C163" s="106">
        <f t="shared" si="14"/>
        <v>602.234428</v>
      </c>
      <c r="D163" s="106">
        <v>480.572333</v>
      </c>
      <c r="E163" s="106">
        <v>102.609695</v>
      </c>
      <c r="F163" s="106">
        <v>19.0524</v>
      </c>
      <c r="G163" s="106"/>
      <c r="H163" s="106"/>
      <c r="I163" s="106"/>
      <c r="J163" s="106"/>
      <c r="K163" s="106"/>
      <c r="L163" s="106"/>
      <c r="M163" s="107" t="s">
        <v>530</v>
      </c>
    </row>
    <row r="164" s="83" customFormat="1" ht="17" customHeight="1" spans="1:13">
      <c r="A164" s="105">
        <v>605038</v>
      </c>
      <c r="B164" s="41" t="s">
        <v>2205</v>
      </c>
      <c r="C164" s="106">
        <f t="shared" si="14"/>
        <v>1573.172774</v>
      </c>
      <c r="D164" s="106">
        <v>1330.64108</v>
      </c>
      <c r="E164" s="106">
        <v>186.714894</v>
      </c>
      <c r="F164" s="106">
        <v>55.8168</v>
      </c>
      <c r="G164" s="106"/>
      <c r="H164" s="106"/>
      <c r="I164" s="106"/>
      <c r="J164" s="106"/>
      <c r="K164" s="106"/>
      <c r="L164" s="106"/>
      <c r="M164" s="107" t="s">
        <v>530</v>
      </c>
    </row>
    <row r="165" s="83" customFormat="1" ht="17" customHeight="1" spans="1:13">
      <c r="A165" s="105">
        <v>605039</v>
      </c>
      <c r="B165" s="41" t="s">
        <v>717</v>
      </c>
      <c r="C165" s="106">
        <f t="shared" si="14"/>
        <v>2678.956054</v>
      </c>
      <c r="D165" s="106">
        <v>2324.90999</v>
      </c>
      <c r="E165" s="106">
        <v>246.545264</v>
      </c>
      <c r="F165" s="106">
        <v>107.5008</v>
      </c>
      <c r="G165" s="106"/>
      <c r="H165" s="106"/>
      <c r="I165" s="106"/>
      <c r="J165" s="106"/>
      <c r="K165" s="106"/>
      <c r="L165" s="106"/>
      <c r="M165" s="107" t="s">
        <v>530</v>
      </c>
    </row>
    <row r="166" s="83" customFormat="1" ht="17" customHeight="1" spans="1:13">
      <c r="A166" s="105">
        <v>605041</v>
      </c>
      <c r="B166" s="41" t="s">
        <v>718</v>
      </c>
      <c r="C166" s="106">
        <f t="shared" si="14"/>
        <v>1426.326803</v>
      </c>
      <c r="D166" s="106">
        <v>1308.238664</v>
      </c>
      <c r="E166" s="106">
        <v>114.088139</v>
      </c>
      <c r="F166" s="106"/>
      <c r="G166" s="106"/>
      <c r="H166" s="106"/>
      <c r="I166" s="106">
        <v>4</v>
      </c>
      <c r="J166" s="106"/>
      <c r="K166" s="106"/>
      <c r="L166" s="106"/>
      <c r="M166" s="107" t="s">
        <v>530</v>
      </c>
    </row>
    <row r="167" s="83" customFormat="1" ht="17" customHeight="1" spans="1:13">
      <c r="A167" s="105">
        <v>605042</v>
      </c>
      <c r="B167" s="41" t="s">
        <v>719</v>
      </c>
      <c r="C167" s="106">
        <f t="shared" si="14"/>
        <v>2522.473931</v>
      </c>
      <c r="D167" s="106">
        <v>2173.5036</v>
      </c>
      <c r="E167" s="106">
        <v>298.446731</v>
      </c>
      <c r="F167" s="106">
        <v>20.5236</v>
      </c>
      <c r="G167" s="106"/>
      <c r="H167" s="106"/>
      <c r="I167" s="106">
        <v>30</v>
      </c>
      <c r="J167" s="106"/>
      <c r="K167" s="106"/>
      <c r="L167" s="106"/>
      <c r="M167" s="107" t="s">
        <v>530</v>
      </c>
    </row>
    <row r="168" s="83" customFormat="1" ht="17" customHeight="1" spans="1:13">
      <c r="A168" s="105">
        <v>605043</v>
      </c>
      <c r="B168" s="41" t="s">
        <v>720</v>
      </c>
      <c r="C168" s="106">
        <f t="shared" si="14"/>
        <v>5094.715634</v>
      </c>
      <c r="D168" s="106">
        <v>4525.551949</v>
      </c>
      <c r="E168" s="106">
        <v>524.310885</v>
      </c>
      <c r="F168" s="106">
        <v>4.8528</v>
      </c>
      <c r="G168" s="106"/>
      <c r="H168" s="106"/>
      <c r="I168" s="106">
        <v>40</v>
      </c>
      <c r="J168" s="106"/>
      <c r="K168" s="106"/>
      <c r="L168" s="106"/>
      <c r="M168" s="107" t="s">
        <v>530</v>
      </c>
    </row>
    <row r="169" s="83" customFormat="1" ht="17" customHeight="1" spans="1:13">
      <c r="A169" s="105">
        <v>605044</v>
      </c>
      <c r="B169" s="41" t="s">
        <v>721</v>
      </c>
      <c r="C169" s="106">
        <f t="shared" si="14"/>
        <v>4350.42371</v>
      </c>
      <c r="D169" s="106">
        <v>3895.719965</v>
      </c>
      <c r="E169" s="106">
        <v>433.171345</v>
      </c>
      <c r="F169" s="106">
        <v>16.5324</v>
      </c>
      <c r="G169" s="106"/>
      <c r="H169" s="106"/>
      <c r="I169" s="106">
        <v>5</v>
      </c>
      <c r="J169" s="106"/>
      <c r="K169" s="106"/>
      <c r="L169" s="106"/>
      <c r="M169" s="107" t="s">
        <v>530</v>
      </c>
    </row>
    <row r="170" s="83" customFormat="1" ht="17" customHeight="1" spans="1:13">
      <c r="A170" s="105">
        <v>605045</v>
      </c>
      <c r="B170" s="41" t="s">
        <v>722</v>
      </c>
      <c r="C170" s="106">
        <f t="shared" si="14"/>
        <v>1969.662933</v>
      </c>
      <c r="D170" s="106">
        <v>1655.888146</v>
      </c>
      <c r="E170" s="106">
        <v>313.774787</v>
      </c>
      <c r="F170" s="106"/>
      <c r="G170" s="106"/>
      <c r="H170" s="106"/>
      <c r="I170" s="106"/>
      <c r="J170" s="106"/>
      <c r="K170" s="106"/>
      <c r="L170" s="106"/>
      <c r="M170" s="107" t="s">
        <v>530</v>
      </c>
    </row>
    <row r="171" s="83" customFormat="1" ht="17" customHeight="1" spans="1:13">
      <c r="A171" s="105">
        <v>605046</v>
      </c>
      <c r="B171" s="41" t="s">
        <v>723</v>
      </c>
      <c r="C171" s="106">
        <f t="shared" si="14"/>
        <v>2689.067925</v>
      </c>
      <c r="D171" s="106">
        <v>2312.809289</v>
      </c>
      <c r="E171" s="106">
        <v>313.849036</v>
      </c>
      <c r="F171" s="106">
        <v>62.4096</v>
      </c>
      <c r="G171" s="106"/>
      <c r="H171" s="106"/>
      <c r="I171" s="106"/>
      <c r="J171" s="106"/>
      <c r="K171" s="106"/>
      <c r="L171" s="106"/>
      <c r="M171" s="107" t="s">
        <v>530</v>
      </c>
    </row>
    <row r="172" s="83" customFormat="1" ht="17" customHeight="1" spans="1:13">
      <c r="A172" s="105">
        <v>605047</v>
      </c>
      <c r="B172" s="41" t="s">
        <v>724</v>
      </c>
      <c r="C172" s="106">
        <f t="shared" si="14"/>
        <v>2100.11584</v>
      </c>
      <c r="D172" s="106">
        <v>1791.881552</v>
      </c>
      <c r="E172" s="106">
        <v>298.449488</v>
      </c>
      <c r="F172" s="106">
        <v>9.7848</v>
      </c>
      <c r="G172" s="106"/>
      <c r="H172" s="106"/>
      <c r="I172" s="106"/>
      <c r="J172" s="106"/>
      <c r="K172" s="106"/>
      <c r="L172" s="106"/>
      <c r="M172" s="107" t="s">
        <v>530</v>
      </c>
    </row>
    <row r="173" s="83" customFormat="1" ht="17" customHeight="1" spans="1:13">
      <c r="A173" s="105">
        <v>605048</v>
      </c>
      <c r="B173" s="41" t="s">
        <v>725</v>
      </c>
      <c r="C173" s="106">
        <f t="shared" si="14"/>
        <v>1865.744522</v>
      </c>
      <c r="D173" s="106">
        <v>1672.134443</v>
      </c>
      <c r="E173" s="106">
        <v>167.586079</v>
      </c>
      <c r="F173" s="106">
        <v>21.024</v>
      </c>
      <c r="G173" s="106"/>
      <c r="H173" s="106"/>
      <c r="I173" s="106">
        <v>5</v>
      </c>
      <c r="J173" s="106"/>
      <c r="K173" s="106"/>
      <c r="L173" s="106"/>
      <c r="M173" s="107" t="s">
        <v>530</v>
      </c>
    </row>
    <row r="174" s="83" customFormat="1" ht="17" customHeight="1" spans="1:13">
      <c r="A174" s="105">
        <v>605049</v>
      </c>
      <c r="B174" s="41" t="s">
        <v>726</v>
      </c>
      <c r="C174" s="106">
        <f t="shared" si="14"/>
        <v>2540.127993</v>
      </c>
      <c r="D174" s="106">
        <v>2225.395857</v>
      </c>
      <c r="E174" s="106">
        <v>314.732136</v>
      </c>
      <c r="F174" s="106"/>
      <c r="G174" s="106"/>
      <c r="H174" s="106"/>
      <c r="I174" s="106"/>
      <c r="J174" s="106"/>
      <c r="K174" s="106"/>
      <c r="L174" s="106"/>
      <c r="M174" s="107" t="s">
        <v>530</v>
      </c>
    </row>
    <row r="175" s="83" customFormat="1" ht="17" customHeight="1" spans="1:13">
      <c r="A175" s="105">
        <v>605050</v>
      </c>
      <c r="B175" s="41" t="s">
        <v>727</v>
      </c>
      <c r="C175" s="106">
        <f t="shared" si="14"/>
        <v>2913.808909</v>
      </c>
      <c r="D175" s="106">
        <v>2571.473415</v>
      </c>
      <c r="E175" s="106">
        <v>314.591794</v>
      </c>
      <c r="F175" s="106">
        <v>11.3352</v>
      </c>
      <c r="G175" s="106"/>
      <c r="H175" s="106"/>
      <c r="I175" s="106">
        <v>16.4085</v>
      </c>
      <c r="J175" s="106"/>
      <c r="K175" s="106"/>
      <c r="L175" s="106"/>
      <c r="M175" s="107" t="s">
        <v>530</v>
      </c>
    </row>
    <row r="176" s="83" customFormat="1" ht="17" customHeight="1" spans="1:13">
      <c r="A176" s="105">
        <v>605051</v>
      </c>
      <c r="B176" s="41" t="s">
        <v>728</v>
      </c>
      <c r="C176" s="106">
        <f t="shared" si="14"/>
        <v>1611.058014</v>
      </c>
      <c r="D176" s="106">
        <v>1524.337553</v>
      </c>
      <c r="E176" s="106">
        <v>86.720461</v>
      </c>
      <c r="F176" s="106"/>
      <c r="G176" s="106"/>
      <c r="H176" s="106"/>
      <c r="I176" s="106"/>
      <c r="J176" s="106"/>
      <c r="K176" s="106"/>
      <c r="L176" s="106"/>
      <c r="M176" s="107" t="s">
        <v>530</v>
      </c>
    </row>
    <row r="177" s="83" customFormat="1" ht="17" customHeight="1" spans="1:13">
      <c r="A177" s="112">
        <v>605052</v>
      </c>
      <c r="B177" s="113" t="s">
        <v>729</v>
      </c>
      <c r="C177" s="106">
        <f t="shared" si="14"/>
        <v>591.700915</v>
      </c>
      <c r="D177" s="106">
        <v>555.120322</v>
      </c>
      <c r="E177" s="106">
        <v>36.580593</v>
      </c>
      <c r="F177" s="106"/>
      <c r="G177" s="106"/>
      <c r="H177" s="106"/>
      <c r="I177" s="106"/>
      <c r="J177" s="106"/>
      <c r="K177" s="106"/>
      <c r="L177" s="106"/>
      <c r="M177" s="107" t="s">
        <v>530</v>
      </c>
    </row>
    <row r="178" s="83" customFormat="1" ht="17" customHeight="1" spans="1:13">
      <c r="A178" s="112">
        <v>605053</v>
      </c>
      <c r="B178" s="113" t="s">
        <v>730</v>
      </c>
      <c r="C178" s="106">
        <f t="shared" si="14"/>
        <v>1009.272974</v>
      </c>
      <c r="D178" s="106">
        <v>850.25121</v>
      </c>
      <c r="E178" s="106">
        <v>149.021764</v>
      </c>
      <c r="F178" s="106"/>
      <c r="G178" s="106"/>
      <c r="H178" s="106"/>
      <c r="I178" s="106">
        <v>10</v>
      </c>
      <c r="J178" s="106"/>
      <c r="K178" s="106"/>
      <c r="L178" s="106"/>
      <c r="M178" s="107" t="s">
        <v>530</v>
      </c>
    </row>
    <row r="179" s="83" customFormat="1" ht="17" customHeight="1" spans="1:13">
      <c r="A179" s="112">
        <v>605054</v>
      </c>
      <c r="B179" s="113" t="s">
        <v>731</v>
      </c>
      <c r="C179" s="106">
        <f t="shared" si="14"/>
        <v>629.527531</v>
      </c>
      <c r="D179" s="106">
        <v>578.985196</v>
      </c>
      <c r="E179" s="106">
        <v>50.542335</v>
      </c>
      <c r="F179" s="106"/>
      <c r="G179" s="106"/>
      <c r="H179" s="106"/>
      <c r="I179" s="106"/>
      <c r="J179" s="106"/>
      <c r="K179" s="106"/>
      <c r="L179" s="106"/>
      <c r="M179" s="107" t="s">
        <v>530</v>
      </c>
    </row>
    <row r="180" s="83" customFormat="1" ht="17" customHeight="1" spans="1:13">
      <c r="A180" s="112">
        <v>606001</v>
      </c>
      <c r="B180" s="113" t="s">
        <v>732</v>
      </c>
      <c r="C180" s="106">
        <f t="shared" si="14"/>
        <v>666.094323</v>
      </c>
      <c r="D180" s="106">
        <v>405.641897</v>
      </c>
      <c r="E180" s="106">
        <v>196.828426</v>
      </c>
      <c r="F180" s="106">
        <v>63.624</v>
      </c>
      <c r="G180" s="106"/>
      <c r="H180" s="106"/>
      <c r="I180" s="106"/>
      <c r="J180" s="106"/>
      <c r="K180" s="106"/>
      <c r="L180" s="106"/>
      <c r="M180" s="107" t="s">
        <v>530</v>
      </c>
    </row>
    <row r="181" s="83" customFormat="1" ht="17" customHeight="1" spans="1:13">
      <c r="A181" s="112">
        <v>607001</v>
      </c>
      <c r="B181" s="113" t="s">
        <v>733</v>
      </c>
      <c r="C181" s="106">
        <f t="shared" si="14"/>
        <v>379.862162</v>
      </c>
      <c r="D181" s="106">
        <v>243.361058</v>
      </c>
      <c r="E181" s="106">
        <v>98.539104</v>
      </c>
      <c r="F181" s="106">
        <v>37.962</v>
      </c>
      <c r="G181" s="106"/>
      <c r="H181" s="106"/>
      <c r="I181" s="106"/>
      <c r="J181" s="106"/>
      <c r="K181" s="106"/>
      <c r="L181" s="106"/>
      <c r="M181" s="107" t="s">
        <v>530</v>
      </c>
    </row>
    <row r="182" s="83" customFormat="1" ht="17" customHeight="1" spans="1:13">
      <c r="A182" s="112">
        <v>608001</v>
      </c>
      <c r="B182" s="113" t="s">
        <v>734</v>
      </c>
      <c r="C182" s="106">
        <f t="shared" si="14"/>
        <v>947.233166</v>
      </c>
      <c r="D182" s="106">
        <v>676.593906</v>
      </c>
      <c r="E182" s="106">
        <v>265.42886</v>
      </c>
      <c r="F182" s="106">
        <v>5.2104</v>
      </c>
      <c r="G182" s="106"/>
      <c r="H182" s="106"/>
      <c r="I182" s="106"/>
      <c r="J182" s="106"/>
      <c r="K182" s="106"/>
      <c r="L182" s="106"/>
      <c r="M182" s="107" t="s">
        <v>530</v>
      </c>
    </row>
    <row r="183" s="83" customFormat="1" ht="17" customHeight="1" spans="1:13">
      <c r="A183" s="105" t="s">
        <v>2305</v>
      </c>
      <c r="B183" s="41" t="s">
        <v>735</v>
      </c>
      <c r="C183" s="106">
        <f t="shared" si="14"/>
        <v>747.09861</v>
      </c>
      <c r="D183" s="106">
        <v>462.67061</v>
      </c>
      <c r="E183" s="106">
        <v>270.9568</v>
      </c>
      <c r="F183" s="106">
        <v>13.4712</v>
      </c>
      <c r="G183" s="106"/>
      <c r="H183" s="106"/>
      <c r="I183" s="106"/>
      <c r="J183" s="106"/>
      <c r="K183" s="106"/>
      <c r="L183" s="106"/>
      <c r="M183" s="107" t="s">
        <v>530</v>
      </c>
    </row>
    <row r="184" s="83" customFormat="1" ht="17" customHeight="1" spans="1:13">
      <c r="A184" s="105" t="s">
        <v>2315</v>
      </c>
      <c r="B184" s="41" t="s">
        <v>736</v>
      </c>
      <c r="C184" s="106">
        <f t="shared" ref="C184:C186" si="15">SUM(D184:L184)</f>
        <v>287.749065</v>
      </c>
      <c r="D184" s="106">
        <v>173.356105</v>
      </c>
      <c r="E184" s="106">
        <v>111.15944</v>
      </c>
      <c r="F184" s="106">
        <v>3.23352</v>
      </c>
      <c r="G184" s="106"/>
      <c r="H184" s="106"/>
      <c r="I184" s="106"/>
      <c r="J184" s="106"/>
      <c r="K184" s="106"/>
      <c r="L184" s="106"/>
      <c r="M184" s="107" t="s">
        <v>530</v>
      </c>
    </row>
    <row r="185" s="83" customFormat="1" ht="17" customHeight="1" spans="1:13">
      <c r="A185" s="105">
        <v>611001</v>
      </c>
      <c r="B185" s="41" t="s">
        <v>4207</v>
      </c>
      <c r="C185" s="106">
        <f t="shared" si="15"/>
        <v>264.486179</v>
      </c>
      <c r="D185" s="106">
        <v>182.145195</v>
      </c>
      <c r="E185" s="106">
        <v>69.174584</v>
      </c>
      <c r="F185" s="106">
        <v>13.1664</v>
      </c>
      <c r="G185" s="106"/>
      <c r="H185" s="106"/>
      <c r="I185" s="106"/>
      <c r="J185" s="106"/>
      <c r="K185" s="106"/>
      <c r="L185" s="106"/>
      <c r="M185" s="107" t="s">
        <v>530</v>
      </c>
    </row>
    <row r="186" s="83" customFormat="1" ht="17" customHeight="1" spans="1:13">
      <c r="A186" s="105">
        <v>612001</v>
      </c>
      <c r="B186" s="41" t="s">
        <v>738</v>
      </c>
      <c r="C186" s="106">
        <f t="shared" si="15"/>
        <v>102.933671</v>
      </c>
      <c r="D186" s="106">
        <v>78.267449</v>
      </c>
      <c r="E186" s="106">
        <v>24.666222</v>
      </c>
      <c r="F186" s="106"/>
      <c r="G186" s="106"/>
      <c r="H186" s="106"/>
      <c r="I186" s="106"/>
      <c r="J186" s="106"/>
      <c r="K186" s="106"/>
      <c r="L186" s="106"/>
      <c r="M186" s="107" t="s">
        <v>530</v>
      </c>
    </row>
    <row r="187" s="83" customFormat="1" ht="17" customHeight="1" spans="1:13">
      <c r="A187" s="110"/>
      <c r="B187" s="104" t="s">
        <v>739</v>
      </c>
      <c r="C187" s="111">
        <f t="shared" ref="C187:L187" si="16">SUM(C188:C189)</f>
        <v>7195</v>
      </c>
      <c r="D187" s="111">
        <f t="shared" si="16"/>
        <v>3829</v>
      </c>
      <c r="E187" s="111">
        <f t="shared" si="16"/>
        <v>2835</v>
      </c>
      <c r="F187" s="111">
        <f t="shared" si="16"/>
        <v>531</v>
      </c>
      <c r="G187" s="111">
        <f t="shared" si="16"/>
        <v>0</v>
      </c>
      <c r="H187" s="111">
        <f t="shared" si="16"/>
        <v>0</v>
      </c>
      <c r="I187" s="111">
        <f t="shared" si="16"/>
        <v>0</v>
      </c>
      <c r="J187" s="111">
        <f t="shared" si="16"/>
        <v>0</v>
      </c>
      <c r="K187" s="111">
        <f t="shared" si="16"/>
        <v>0</v>
      </c>
      <c r="L187" s="111">
        <f t="shared" si="16"/>
        <v>0</v>
      </c>
      <c r="M187" s="107" t="s">
        <v>530</v>
      </c>
    </row>
    <row r="188" s="83" customFormat="1" ht="17" customHeight="1" spans="1:13">
      <c r="A188" s="105">
        <v>801001</v>
      </c>
      <c r="B188" s="109" t="s">
        <v>740</v>
      </c>
      <c r="C188" s="106">
        <f t="shared" ref="C188:C252" si="17">SUM(D188:L188)</f>
        <v>195</v>
      </c>
      <c r="D188" s="106"/>
      <c r="E188" s="106">
        <v>195</v>
      </c>
      <c r="F188" s="106"/>
      <c r="G188" s="106"/>
      <c r="H188" s="106"/>
      <c r="I188" s="106"/>
      <c r="J188" s="106"/>
      <c r="K188" s="106"/>
      <c r="L188" s="106"/>
      <c r="M188" s="107" t="s">
        <v>530</v>
      </c>
    </row>
    <row r="189" s="83" customFormat="1" ht="17" customHeight="1" spans="1:13">
      <c r="A189" s="105">
        <v>899001</v>
      </c>
      <c r="B189" s="113" t="s">
        <v>741</v>
      </c>
      <c r="C189" s="106">
        <f t="shared" si="17"/>
        <v>7000</v>
      </c>
      <c r="D189" s="106">
        <v>3829</v>
      </c>
      <c r="E189" s="106">
        <v>2640</v>
      </c>
      <c r="F189" s="106">
        <v>531</v>
      </c>
      <c r="G189" s="106"/>
      <c r="H189" s="106"/>
      <c r="I189" s="106"/>
      <c r="J189" s="106"/>
      <c r="K189" s="106"/>
      <c r="L189" s="106"/>
      <c r="M189" s="107" t="s">
        <v>530</v>
      </c>
    </row>
    <row r="190" s="83" customFormat="1" ht="16.5" spans="1:13">
      <c r="A190" s="110"/>
      <c r="B190" s="104" t="s">
        <v>742</v>
      </c>
      <c r="C190" s="111">
        <f t="shared" ref="C190:L190" si="18">SUM(C191:C268)</f>
        <v>154308.77027</v>
      </c>
      <c r="D190" s="111">
        <f t="shared" si="18"/>
        <v>28118.346995</v>
      </c>
      <c r="E190" s="111">
        <f t="shared" si="18"/>
        <v>71434.708723</v>
      </c>
      <c r="F190" s="111">
        <f t="shared" si="18"/>
        <v>3036.054552</v>
      </c>
      <c r="G190" s="111">
        <f t="shared" si="18"/>
        <v>0</v>
      </c>
      <c r="H190" s="111">
        <f t="shared" si="18"/>
        <v>0</v>
      </c>
      <c r="I190" s="111">
        <f t="shared" si="18"/>
        <v>39273.55</v>
      </c>
      <c r="J190" s="111">
        <f t="shared" si="18"/>
        <v>6577.89</v>
      </c>
      <c r="K190" s="111">
        <f t="shared" si="18"/>
        <v>0</v>
      </c>
      <c r="L190" s="111">
        <f t="shared" si="18"/>
        <v>5868.22</v>
      </c>
      <c r="M190" s="107" t="s">
        <v>530</v>
      </c>
    </row>
    <row r="191" s="83" customFormat="1" ht="16.5" hidden="1" spans="1:13">
      <c r="A191" s="105" t="s">
        <v>2326</v>
      </c>
      <c r="B191" s="113" t="s">
        <v>744</v>
      </c>
      <c r="C191" s="106">
        <f t="shared" si="17"/>
        <v>1238.614291</v>
      </c>
      <c r="D191" s="106">
        <v>1026.480651</v>
      </c>
      <c r="E191" s="106">
        <v>86.71324</v>
      </c>
      <c r="F191" s="106">
        <v>122.4204</v>
      </c>
      <c r="G191" s="106"/>
      <c r="H191" s="106"/>
      <c r="I191" s="106">
        <v>3</v>
      </c>
      <c r="J191" s="106"/>
      <c r="K191" s="106"/>
      <c r="L191" s="106"/>
      <c r="M191" s="107"/>
    </row>
    <row r="192" s="83" customFormat="1" ht="16.5" hidden="1" spans="1:13">
      <c r="A192" s="105" t="s">
        <v>2335</v>
      </c>
      <c r="B192" s="113" t="s">
        <v>745</v>
      </c>
      <c r="C192" s="106">
        <f t="shared" si="17"/>
        <v>252.942425</v>
      </c>
      <c r="D192" s="106">
        <v>202.426757</v>
      </c>
      <c r="E192" s="106">
        <v>34.146468</v>
      </c>
      <c r="F192" s="106">
        <v>16.3692</v>
      </c>
      <c r="G192" s="106"/>
      <c r="H192" s="106"/>
      <c r="I192" s="106"/>
      <c r="J192" s="106"/>
      <c r="K192" s="106"/>
      <c r="L192" s="106"/>
      <c r="M192" s="107"/>
    </row>
    <row r="193" s="83" customFormat="1" ht="16.5" hidden="1" spans="1:13">
      <c r="A193" s="105" t="s">
        <v>2343</v>
      </c>
      <c r="B193" s="113" t="s">
        <v>746</v>
      </c>
      <c r="C193" s="106">
        <f t="shared" si="17"/>
        <v>278.354309</v>
      </c>
      <c r="D193" s="106">
        <v>249.961563</v>
      </c>
      <c r="E193" s="106">
        <v>15.379946</v>
      </c>
      <c r="F193" s="106">
        <v>13.0128</v>
      </c>
      <c r="G193" s="106"/>
      <c r="H193" s="106"/>
      <c r="I193" s="106"/>
      <c r="J193" s="106"/>
      <c r="K193" s="106"/>
      <c r="L193" s="106"/>
      <c r="M193" s="107"/>
    </row>
    <row r="194" s="83" customFormat="1" ht="16.5" hidden="1" spans="1:13">
      <c r="A194" s="105" t="s">
        <v>2350</v>
      </c>
      <c r="B194" s="113" t="s">
        <v>747</v>
      </c>
      <c r="C194" s="106">
        <f t="shared" si="17"/>
        <v>146.622827</v>
      </c>
      <c r="D194" s="106">
        <v>138.160241</v>
      </c>
      <c r="E194" s="106">
        <v>8.462586</v>
      </c>
      <c r="F194" s="106"/>
      <c r="G194" s="106"/>
      <c r="H194" s="106"/>
      <c r="I194" s="106"/>
      <c r="J194" s="106"/>
      <c r="K194" s="106"/>
      <c r="L194" s="106"/>
      <c r="M194" s="107"/>
    </row>
    <row r="195" s="83" customFormat="1" ht="16.5" hidden="1" spans="1:13">
      <c r="A195" s="105" t="s">
        <v>2356</v>
      </c>
      <c r="B195" s="113" t="s">
        <v>748</v>
      </c>
      <c r="C195" s="106">
        <f t="shared" si="17"/>
        <v>105.78383</v>
      </c>
      <c r="D195" s="106">
        <v>97.078516</v>
      </c>
      <c r="E195" s="106">
        <v>6.100114</v>
      </c>
      <c r="F195" s="106">
        <v>2.6052</v>
      </c>
      <c r="G195" s="106"/>
      <c r="H195" s="106"/>
      <c r="I195" s="106"/>
      <c r="J195" s="106"/>
      <c r="K195" s="106"/>
      <c r="L195" s="106"/>
      <c r="M195" s="107"/>
    </row>
    <row r="196" s="83" customFormat="1" ht="16.5" hidden="1" spans="1:13">
      <c r="A196" s="105" t="s">
        <v>2363</v>
      </c>
      <c r="B196" s="113" t="s">
        <v>750</v>
      </c>
      <c r="C196" s="106">
        <f t="shared" si="17"/>
        <v>18917.057004</v>
      </c>
      <c r="D196" s="106">
        <v>1233.356366</v>
      </c>
      <c r="E196" s="106">
        <v>5456.540434</v>
      </c>
      <c r="F196" s="106">
        <v>220.608204</v>
      </c>
      <c r="G196" s="106"/>
      <c r="H196" s="106"/>
      <c r="I196" s="106">
        <v>12006.552</v>
      </c>
      <c r="J196" s="106"/>
      <c r="K196" s="106"/>
      <c r="L196" s="106"/>
      <c r="M196" s="107"/>
    </row>
    <row r="197" s="83" customFormat="1" ht="16.5" hidden="1" spans="1:13">
      <c r="A197" s="105" t="s">
        <v>2374</v>
      </c>
      <c r="B197" s="113" t="s">
        <v>751</v>
      </c>
      <c r="C197" s="106">
        <f t="shared" si="17"/>
        <v>266.254116</v>
      </c>
      <c r="D197" s="106">
        <v>191.498204</v>
      </c>
      <c r="E197" s="106">
        <v>35.962312</v>
      </c>
      <c r="F197" s="106">
        <v>38.7936</v>
      </c>
      <c r="G197" s="106"/>
      <c r="H197" s="106"/>
      <c r="I197" s="106"/>
      <c r="J197" s="106"/>
      <c r="K197" s="106"/>
      <c r="L197" s="106"/>
      <c r="M197" s="107"/>
    </row>
    <row r="198" s="83" customFormat="1" ht="16.5" hidden="1" spans="1:13">
      <c r="A198" s="105" t="s">
        <v>2384</v>
      </c>
      <c r="B198" s="113" t="s">
        <v>752</v>
      </c>
      <c r="C198" s="106">
        <f t="shared" si="17"/>
        <v>102.767397</v>
      </c>
      <c r="D198" s="106">
        <v>89.121233</v>
      </c>
      <c r="E198" s="106">
        <v>6.174964</v>
      </c>
      <c r="F198" s="106">
        <v>7.4712</v>
      </c>
      <c r="G198" s="106"/>
      <c r="H198" s="106"/>
      <c r="I198" s="106"/>
      <c r="J198" s="106"/>
      <c r="K198" s="106"/>
      <c r="L198" s="106"/>
      <c r="M198" s="107"/>
    </row>
    <row r="199" s="83" customFormat="1" ht="16.5" hidden="1" spans="1:13">
      <c r="A199" s="105" t="s">
        <v>2393</v>
      </c>
      <c r="B199" s="113" t="s">
        <v>753</v>
      </c>
      <c r="C199" s="106">
        <f t="shared" si="17"/>
        <v>115.324498</v>
      </c>
      <c r="D199" s="106">
        <v>108.24553</v>
      </c>
      <c r="E199" s="106">
        <v>7.078968</v>
      </c>
      <c r="F199" s="106"/>
      <c r="G199" s="106"/>
      <c r="H199" s="106"/>
      <c r="I199" s="106"/>
      <c r="J199" s="106"/>
      <c r="K199" s="106"/>
      <c r="L199" s="106"/>
      <c r="M199" s="107"/>
    </row>
    <row r="200" s="83" customFormat="1" ht="16.5" hidden="1" spans="1:13">
      <c r="A200" s="105" t="s">
        <v>2400</v>
      </c>
      <c r="B200" s="113" t="s">
        <v>754</v>
      </c>
      <c r="C200" s="106">
        <f t="shared" si="17"/>
        <v>108.669989</v>
      </c>
      <c r="D200" s="106">
        <v>101.685005</v>
      </c>
      <c r="E200" s="106">
        <v>6.984984</v>
      </c>
      <c r="F200" s="106"/>
      <c r="G200" s="106"/>
      <c r="H200" s="106"/>
      <c r="I200" s="106"/>
      <c r="J200" s="106"/>
      <c r="K200" s="106"/>
      <c r="L200" s="106"/>
      <c r="M200" s="107"/>
    </row>
    <row r="201" s="83" customFormat="1" ht="16.5" hidden="1" spans="1:13">
      <c r="A201" s="105" t="s">
        <v>2407</v>
      </c>
      <c r="B201" s="113" t="s">
        <v>755</v>
      </c>
      <c r="C201" s="106">
        <f t="shared" si="17"/>
        <v>105.033079</v>
      </c>
      <c r="D201" s="106">
        <v>98.101763</v>
      </c>
      <c r="E201" s="106">
        <v>6.931316</v>
      </c>
      <c r="F201" s="106"/>
      <c r="G201" s="106"/>
      <c r="H201" s="106"/>
      <c r="I201" s="106"/>
      <c r="J201" s="106"/>
      <c r="K201" s="106"/>
      <c r="L201" s="106"/>
      <c r="M201" s="107"/>
    </row>
    <row r="202" s="83" customFormat="1" ht="16.5" hidden="1" spans="1:13">
      <c r="A202" s="105" t="s">
        <v>2408</v>
      </c>
      <c r="B202" s="113" t="s">
        <v>757</v>
      </c>
      <c r="C202" s="106">
        <f t="shared" si="17"/>
        <v>10569.102976</v>
      </c>
      <c r="D202" s="106">
        <v>873.527416</v>
      </c>
      <c r="E202" s="106">
        <v>9568.32916</v>
      </c>
      <c r="F202" s="106">
        <v>122.2464</v>
      </c>
      <c r="G202" s="106"/>
      <c r="H202" s="106"/>
      <c r="I202" s="106">
        <v>5</v>
      </c>
      <c r="J202" s="106"/>
      <c r="K202" s="106"/>
      <c r="L202" s="106"/>
      <c r="M202" s="107"/>
    </row>
    <row r="203" s="83" customFormat="1" ht="16.5" hidden="1" spans="1:13">
      <c r="A203" s="105" t="s">
        <v>2419</v>
      </c>
      <c r="B203" s="113" t="s">
        <v>758</v>
      </c>
      <c r="C203" s="106">
        <f t="shared" si="17"/>
        <v>253.259903</v>
      </c>
      <c r="D203" s="106">
        <v>196.152523</v>
      </c>
      <c r="E203" s="106">
        <v>40.85938</v>
      </c>
      <c r="F203" s="106">
        <v>16.248</v>
      </c>
      <c r="G203" s="106"/>
      <c r="H203" s="106"/>
      <c r="I203" s="106"/>
      <c r="J203" s="106"/>
      <c r="K203" s="106"/>
      <c r="L203" s="106"/>
      <c r="M203" s="107"/>
    </row>
    <row r="204" s="83" customFormat="1" ht="16.5" hidden="1" spans="1:13">
      <c r="A204" s="105" t="s">
        <v>2427</v>
      </c>
      <c r="B204" s="113" t="s">
        <v>759</v>
      </c>
      <c r="C204" s="106">
        <f t="shared" si="17"/>
        <v>65.102704</v>
      </c>
      <c r="D204" s="106">
        <v>55.927244</v>
      </c>
      <c r="E204" s="106">
        <v>3.47546</v>
      </c>
      <c r="F204" s="106">
        <v>5.7</v>
      </c>
      <c r="G204" s="106"/>
      <c r="H204" s="106"/>
      <c r="I204" s="106"/>
      <c r="J204" s="106"/>
      <c r="K204" s="106"/>
      <c r="L204" s="106"/>
      <c r="M204" s="107"/>
    </row>
    <row r="205" s="83" customFormat="1" ht="16.5" hidden="1" spans="1:13">
      <c r="A205" s="105" t="s">
        <v>2435</v>
      </c>
      <c r="B205" s="113" t="s">
        <v>760</v>
      </c>
      <c r="C205" s="106">
        <f t="shared" si="17"/>
        <v>128.876913</v>
      </c>
      <c r="D205" s="106">
        <v>118.769389</v>
      </c>
      <c r="E205" s="106">
        <v>7.502444</v>
      </c>
      <c r="F205" s="106">
        <v>2.60508</v>
      </c>
      <c r="G205" s="106"/>
      <c r="H205" s="106"/>
      <c r="I205" s="106"/>
      <c r="J205" s="106"/>
      <c r="K205" s="106"/>
      <c r="L205" s="106"/>
      <c r="M205" s="107"/>
    </row>
    <row r="206" s="83" customFormat="1" ht="16.5" hidden="1" spans="1:13">
      <c r="A206" s="105" t="s">
        <v>2436</v>
      </c>
      <c r="B206" s="113" t="s">
        <v>761</v>
      </c>
      <c r="C206" s="106">
        <f t="shared" si="17"/>
        <v>109.179062</v>
      </c>
      <c r="D206" s="106">
        <v>102.837596</v>
      </c>
      <c r="E206" s="106">
        <v>6.341466</v>
      </c>
      <c r="F206" s="106"/>
      <c r="G206" s="106"/>
      <c r="H206" s="106"/>
      <c r="I206" s="106"/>
      <c r="J206" s="106"/>
      <c r="K206" s="106"/>
      <c r="L206" s="106"/>
      <c r="M206" s="107"/>
    </row>
    <row r="207" s="83" customFormat="1" ht="16.5" hidden="1" spans="1:13">
      <c r="A207" s="105" t="s">
        <v>2437</v>
      </c>
      <c r="B207" s="113" t="s">
        <v>763</v>
      </c>
      <c r="C207" s="106">
        <f t="shared" si="17"/>
        <v>3965.428022</v>
      </c>
      <c r="D207" s="106">
        <v>618.171073</v>
      </c>
      <c r="E207" s="106">
        <v>3255.692949</v>
      </c>
      <c r="F207" s="106">
        <v>87.564</v>
      </c>
      <c r="G207" s="106"/>
      <c r="H207" s="106"/>
      <c r="I207" s="106">
        <v>4</v>
      </c>
      <c r="J207" s="106"/>
      <c r="K207" s="106"/>
      <c r="L207" s="106"/>
      <c r="M207" s="107"/>
    </row>
    <row r="208" s="83" customFormat="1" ht="16.5" hidden="1" spans="1:13">
      <c r="A208" s="105" t="s">
        <v>2448</v>
      </c>
      <c r="B208" s="113" t="s">
        <v>764</v>
      </c>
      <c r="C208" s="106">
        <f t="shared" si="17"/>
        <v>266.672981</v>
      </c>
      <c r="D208" s="106">
        <v>207.203685</v>
      </c>
      <c r="E208" s="106">
        <v>36.467984</v>
      </c>
      <c r="F208" s="106">
        <v>23.001312</v>
      </c>
      <c r="G208" s="106"/>
      <c r="H208" s="106"/>
      <c r="I208" s="106"/>
      <c r="J208" s="106"/>
      <c r="K208" s="106"/>
      <c r="L208" s="106"/>
      <c r="M208" s="107"/>
    </row>
    <row r="209" s="83" customFormat="1" ht="16.5" hidden="1" spans="1:13">
      <c r="A209" s="105" t="s">
        <v>2457</v>
      </c>
      <c r="B209" s="113" t="s">
        <v>765</v>
      </c>
      <c r="C209" s="106">
        <f t="shared" si="17"/>
        <v>104.481634</v>
      </c>
      <c r="D209" s="106">
        <v>98.206426</v>
      </c>
      <c r="E209" s="106">
        <v>5.415208</v>
      </c>
      <c r="F209" s="106"/>
      <c r="G209" s="106"/>
      <c r="H209" s="106"/>
      <c r="I209" s="106">
        <v>0.86</v>
      </c>
      <c r="J209" s="106"/>
      <c r="K209" s="106"/>
      <c r="L209" s="106"/>
      <c r="M209" s="107"/>
    </row>
    <row r="210" s="83" customFormat="1" ht="16.5" hidden="1" spans="1:13">
      <c r="A210" s="105" t="s">
        <v>2458</v>
      </c>
      <c r="B210" s="113" t="s">
        <v>766</v>
      </c>
      <c r="C210" s="106">
        <f t="shared" si="17"/>
        <v>110.42039</v>
      </c>
      <c r="D210" s="106">
        <v>104.061638</v>
      </c>
      <c r="E210" s="106">
        <v>5.498752</v>
      </c>
      <c r="F210" s="106"/>
      <c r="G210" s="106"/>
      <c r="H210" s="106"/>
      <c r="I210" s="106">
        <v>0.86</v>
      </c>
      <c r="J210" s="106"/>
      <c r="K210" s="106"/>
      <c r="L210" s="106"/>
      <c r="M210" s="107"/>
    </row>
    <row r="211" s="83" customFormat="1" ht="16.5" hidden="1" spans="1:13">
      <c r="A211" s="105" t="s">
        <v>2459</v>
      </c>
      <c r="B211" s="113" t="s">
        <v>768</v>
      </c>
      <c r="C211" s="106">
        <f t="shared" si="17"/>
        <v>25943.523024</v>
      </c>
      <c r="D211" s="106">
        <v>3512.960292</v>
      </c>
      <c r="E211" s="106">
        <v>1680.659132</v>
      </c>
      <c r="F211" s="106">
        <v>233.6936</v>
      </c>
      <c r="G211" s="106"/>
      <c r="H211" s="106"/>
      <c r="I211" s="106">
        <v>18623.3</v>
      </c>
      <c r="J211" s="106">
        <v>20</v>
      </c>
      <c r="K211" s="106"/>
      <c r="L211" s="106">
        <v>1872.91</v>
      </c>
      <c r="M211" s="107"/>
    </row>
    <row r="212" s="83" customFormat="1" ht="16.5" hidden="1" spans="1:13">
      <c r="A212" s="105" t="s">
        <v>2470</v>
      </c>
      <c r="B212" s="113" t="s">
        <v>769</v>
      </c>
      <c r="C212" s="106">
        <f t="shared" si="17"/>
        <v>234.51598</v>
      </c>
      <c r="D212" s="106">
        <v>186.057364</v>
      </c>
      <c r="E212" s="106">
        <v>33.30984</v>
      </c>
      <c r="F212" s="106">
        <v>15.148776</v>
      </c>
      <c r="G212" s="106"/>
      <c r="H212" s="106"/>
      <c r="I212" s="106"/>
      <c r="J212" s="106"/>
      <c r="K212" s="106"/>
      <c r="L212" s="106"/>
      <c r="M212" s="107"/>
    </row>
    <row r="213" s="83" customFormat="1" ht="16.5" hidden="1" spans="1:13">
      <c r="A213" s="105" t="s">
        <v>2480</v>
      </c>
      <c r="B213" s="113" t="s">
        <v>770</v>
      </c>
      <c r="C213" s="106">
        <f t="shared" si="17"/>
        <v>121.98659</v>
      </c>
      <c r="D213" s="106">
        <v>110.006062</v>
      </c>
      <c r="E213" s="106">
        <v>8.663488</v>
      </c>
      <c r="F213" s="106">
        <v>3.31704</v>
      </c>
      <c r="G213" s="106"/>
      <c r="H213" s="106"/>
      <c r="I213" s="106"/>
      <c r="J213" s="106"/>
      <c r="K213" s="106"/>
      <c r="L213" s="106"/>
      <c r="M213" s="107"/>
    </row>
    <row r="214" s="83" customFormat="1" ht="16.5" hidden="1" spans="1:13">
      <c r="A214" s="105" t="s">
        <v>2489</v>
      </c>
      <c r="B214" s="113" t="s">
        <v>771</v>
      </c>
      <c r="C214" s="106">
        <f t="shared" si="17"/>
        <v>117.791698</v>
      </c>
      <c r="D214" s="106">
        <v>110.67817</v>
      </c>
      <c r="E214" s="106">
        <v>7.113528</v>
      </c>
      <c r="F214" s="106"/>
      <c r="G214" s="106"/>
      <c r="H214" s="106"/>
      <c r="I214" s="106"/>
      <c r="J214" s="106"/>
      <c r="K214" s="106"/>
      <c r="L214" s="106"/>
      <c r="M214" s="107"/>
    </row>
    <row r="215" s="83" customFormat="1" ht="16.5" hidden="1" spans="1:13">
      <c r="A215" s="105" t="s">
        <v>2496</v>
      </c>
      <c r="B215" s="113" t="s">
        <v>772</v>
      </c>
      <c r="C215" s="106">
        <f t="shared" si="17"/>
        <v>130.888536</v>
      </c>
      <c r="D215" s="106">
        <v>118.460096</v>
      </c>
      <c r="E215" s="106">
        <v>7.34248</v>
      </c>
      <c r="F215" s="106">
        <v>5.08596</v>
      </c>
      <c r="G215" s="106"/>
      <c r="H215" s="106"/>
      <c r="I215" s="106"/>
      <c r="J215" s="106"/>
      <c r="K215" s="106"/>
      <c r="L215" s="106"/>
      <c r="M215" s="107"/>
    </row>
    <row r="216" s="83" customFormat="1" ht="16.5" hidden="1" spans="1:13">
      <c r="A216" s="105" t="s">
        <v>2506</v>
      </c>
      <c r="B216" s="113" t="s">
        <v>773</v>
      </c>
      <c r="C216" s="106">
        <f t="shared" si="17"/>
        <v>99.140676</v>
      </c>
      <c r="D216" s="106">
        <v>92.943376</v>
      </c>
      <c r="E216" s="106">
        <v>6.1973</v>
      </c>
      <c r="F216" s="106"/>
      <c r="G216" s="106"/>
      <c r="H216" s="106"/>
      <c r="I216" s="106"/>
      <c r="J216" s="106"/>
      <c r="K216" s="106"/>
      <c r="L216" s="106"/>
      <c r="M216" s="107"/>
    </row>
    <row r="217" s="83" customFormat="1" ht="16.5" hidden="1" spans="1:13">
      <c r="A217" s="105" t="s">
        <v>2507</v>
      </c>
      <c r="B217" s="113" t="s">
        <v>775</v>
      </c>
      <c r="C217" s="106">
        <f t="shared" si="17"/>
        <v>2100.781667</v>
      </c>
      <c r="D217" s="106">
        <v>592.489195</v>
      </c>
      <c r="E217" s="106">
        <v>1348.513672</v>
      </c>
      <c r="F217" s="106">
        <v>153.2388</v>
      </c>
      <c r="G217" s="106"/>
      <c r="H217" s="106"/>
      <c r="I217" s="106">
        <v>6.54</v>
      </c>
      <c r="J217" s="106"/>
      <c r="K217" s="106"/>
      <c r="L217" s="106"/>
      <c r="M217" s="107"/>
    </row>
    <row r="218" s="83" customFormat="1" ht="16.5" hidden="1" spans="1:13">
      <c r="A218" s="105" t="s">
        <v>2518</v>
      </c>
      <c r="B218" s="113" t="s">
        <v>776</v>
      </c>
      <c r="C218" s="106">
        <f t="shared" si="17"/>
        <v>220.914349</v>
      </c>
      <c r="D218" s="106">
        <v>173.627973</v>
      </c>
      <c r="E218" s="106">
        <v>37.469976</v>
      </c>
      <c r="F218" s="106">
        <v>8.8164</v>
      </c>
      <c r="G218" s="106"/>
      <c r="H218" s="106"/>
      <c r="I218" s="106">
        <v>1</v>
      </c>
      <c r="J218" s="106"/>
      <c r="K218" s="106"/>
      <c r="L218" s="106"/>
      <c r="M218" s="107"/>
    </row>
    <row r="219" s="83" customFormat="1" ht="16.5" hidden="1" spans="1:13">
      <c r="A219" s="105" t="s">
        <v>2526</v>
      </c>
      <c r="B219" s="113" t="s">
        <v>777</v>
      </c>
      <c r="C219" s="106">
        <f t="shared" si="17"/>
        <v>109.181531</v>
      </c>
      <c r="D219" s="106">
        <v>102.839477</v>
      </c>
      <c r="E219" s="106">
        <v>5.842054</v>
      </c>
      <c r="F219" s="106"/>
      <c r="G219" s="106"/>
      <c r="H219" s="106"/>
      <c r="I219" s="106">
        <v>0.5</v>
      </c>
      <c r="J219" s="106"/>
      <c r="K219" s="106"/>
      <c r="L219" s="106"/>
      <c r="M219" s="107"/>
    </row>
    <row r="220" s="83" customFormat="1" ht="16.5" hidden="1" spans="1:13">
      <c r="A220" s="105" t="s">
        <v>2527</v>
      </c>
      <c r="B220" s="113" t="s">
        <v>778</v>
      </c>
      <c r="C220" s="106">
        <f t="shared" si="17"/>
        <v>87.99996</v>
      </c>
      <c r="D220" s="106">
        <v>79.85836</v>
      </c>
      <c r="E220" s="106">
        <v>5.2904</v>
      </c>
      <c r="F220" s="106">
        <v>2.8512</v>
      </c>
      <c r="G220" s="106"/>
      <c r="H220" s="106"/>
      <c r="I220" s="106"/>
      <c r="J220" s="106"/>
      <c r="K220" s="106"/>
      <c r="L220" s="106"/>
      <c r="M220" s="107"/>
    </row>
    <row r="221" s="83" customFormat="1" ht="16.5" hidden="1" spans="1:13">
      <c r="A221" s="105" t="s">
        <v>2528</v>
      </c>
      <c r="B221" s="113" t="s">
        <v>780</v>
      </c>
      <c r="C221" s="106">
        <f t="shared" si="17"/>
        <v>13548.00427</v>
      </c>
      <c r="D221" s="106">
        <v>2203.367407</v>
      </c>
      <c r="E221" s="106">
        <v>11173.240423</v>
      </c>
      <c r="F221" s="106">
        <v>151.39644</v>
      </c>
      <c r="G221" s="106"/>
      <c r="H221" s="106"/>
      <c r="I221" s="106">
        <v>20</v>
      </c>
      <c r="J221" s="106"/>
      <c r="K221" s="106"/>
      <c r="L221" s="106"/>
      <c r="M221" s="107"/>
    </row>
    <row r="222" s="83" customFormat="1" ht="16.5" hidden="1" spans="1:13">
      <c r="A222" s="105" t="s">
        <v>2537</v>
      </c>
      <c r="B222" s="113" t="s">
        <v>781</v>
      </c>
      <c r="C222" s="106">
        <f t="shared" si="17"/>
        <v>204.558778</v>
      </c>
      <c r="D222" s="106">
        <v>158.261346</v>
      </c>
      <c r="E222" s="106">
        <v>33.284632</v>
      </c>
      <c r="F222" s="106">
        <v>13.0128</v>
      </c>
      <c r="G222" s="106"/>
      <c r="H222" s="106"/>
      <c r="I222" s="106"/>
      <c r="J222" s="106"/>
      <c r="K222" s="106"/>
      <c r="L222" s="106"/>
      <c r="M222" s="107"/>
    </row>
    <row r="223" s="83" customFormat="1" ht="16.5" hidden="1" spans="1:13">
      <c r="A223" s="105" t="s">
        <v>2545</v>
      </c>
      <c r="B223" s="113" t="s">
        <v>782</v>
      </c>
      <c r="C223" s="106">
        <f t="shared" si="17"/>
        <v>86.872774</v>
      </c>
      <c r="D223" s="106">
        <v>81.645742</v>
      </c>
      <c r="E223" s="106">
        <v>5.227032</v>
      </c>
      <c r="F223" s="106"/>
      <c r="G223" s="106"/>
      <c r="H223" s="106"/>
      <c r="I223" s="106"/>
      <c r="J223" s="106"/>
      <c r="K223" s="106"/>
      <c r="L223" s="106"/>
      <c r="M223" s="107"/>
    </row>
    <row r="224" s="83" customFormat="1" ht="16.5" hidden="1" spans="1:13">
      <c r="A224" s="105" t="s">
        <v>2551</v>
      </c>
      <c r="B224" s="113" t="s">
        <v>783</v>
      </c>
      <c r="C224" s="106">
        <f t="shared" si="17"/>
        <v>112.936794</v>
      </c>
      <c r="D224" s="106">
        <v>106.557948</v>
      </c>
      <c r="E224" s="106">
        <v>6.378846</v>
      </c>
      <c r="F224" s="106"/>
      <c r="G224" s="106"/>
      <c r="H224" s="106"/>
      <c r="I224" s="106"/>
      <c r="J224" s="106"/>
      <c r="K224" s="106"/>
      <c r="L224" s="106"/>
      <c r="M224" s="107"/>
    </row>
    <row r="225" s="83" customFormat="1" ht="16.5" hidden="1" spans="1:13">
      <c r="A225" s="105" t="s">
        <v>2557</v>
      </c>
      <c r="B225" s="113" t="s">
        <v>784</v>
      </c>
      <c r="C225" s="106">
        <f t="shared" si="17"/>
        <v>194.314941</v>
      </c>
      <c r="D225" s="106">
        <v>166.511927</v>
      </c>
      <c r="E225" s="106">
        <v>10.047814</v>
      </c>
      <c r="F225" s="106">
        <v>17.7552</v>
      </c>
      <c r="G225" s="106"/>
      <c r="H225" s="106"/>
      <c r="I225" s="106"/>
      <c r="J225" s="106"/>
      <c r="K225" s="106"/>
      <c r="L225" s="106"/>
      <c r="M225" s="107"/>
    </row>
    <row r="226" s="83" customFormat="1" ht="16.5" hidden="1" spans="1:13">
      <c r="A226" s="105" t="s">
        <v>2565</v>
      </c>
      <c r="B226" s="113" t="s">
        <v>785</v>
      </c>
      <c r="C226" s="106">
        <f t="shared" si="17"/>
        <v>105.842234</v>
      </c>
      <c r="D226" s="106">
        <v>99.547266</v>
      </c>
      <c r="E226" s="106">
        <v>6.294968</v>
      </c>
      <c r="F226" s="106"/>
      <c r="G226" s="106"/>
      <c r="H226" s="106"/>
      <c r="I226" s="106"/>
      <c r="J226" s="106"/>
      <c r="K226" s="106"/>
      <c r="L226" s="106"/>
      <c r="M226" s="107"/>
    </row>
    <row r="227" s="83" customFormat="1" ht="16.5" hidden="1" spans="1:13">
      <c r="A227" s="105" t="s">
        <v>2566</v>
      </c>
      <c r="B227" s="113" t="s">
        <v>787</v>
      </c>
      <c r="C227" s="106">
        <f t="shared" si="17"/>
        <v>2590.554996</v>
      </c>
      <c r="D227" s="106">
        <v>1044.84618</v>
      </c>
      <c r="E227" s="106">
        <v>804.791996</v>
      </c>
      <c r="F227" s="106">
        <v>191.90682</v>
      </c>
      <c r="G227" s="106"/>
      <c r="H227" s="106"/>
      <c r="I227" s="106">
        <v>90</v>
      </c>
      <c r="J227" s="106"/>
      <c r="K227" s="106"/>
      <c r="L227" s="106">
        <v>459.01</v>
      </c>
      <c r="M227" s="107"/>
    </row>
    <row r="228" s="83" customFormat="1" ht="16.5" hidden="1" spans="1:13">
      <c r="A228" s="105" t="s">
        <v>2577</v>
      </c>
      <c r="B228" s="113" t="s">
        <v>788</v>
      </c>
      <c r="C228" s="106">
        <f t="shared" si="17"/>
        <v>277.661732</v>
      </c>
      <c r="D228" s="106">
        <v>181.21262</v>
      </c>
      <c r="E228" s="106">
        <v>76.362312</v>
      </c>
      <c r="F228" s="106">
        <v>20.0868</v>
      </c>
      <c r="G228" s="106"/>
      <c r="H228" s="106"/>
      <c r="I228" s="106"/>
      <c r="J228" s="106"/>
      <c r="K228" s="106"/>
      <c r="L228" s="106"/>
      <c r="M228" s="107"/>
    </row>
    <row r="229" s="83" customFormat="1" ht="16.5" hidden="1" spans="1:13">
      <c r="A229" s="105" t="s">
        <v>2586</v>
      </c>
      <c r="B229" s="113" t="s">
        <v>789</v>
      </c>
      <c r="C229" s="106">
        <f t="shared" si="17"/>
        <v>99.40004</v>
      </c>
      <c r="D229" s="106">
        <v>78.934064</v>
      </c>
      <c r="E229" s="106">
        <v>4.826376</v>
      </c>
      <c r="F229" s="106">
        <v>15.6396</v>
      </c>
      <c r="G229" s="106"/>
      <c r="H229" s="106"/>
      <c r="I229" s="106"/>
      <c r="J229" s="106"/>
      <c r="K229" s="106"/>
      <c r="L229" s="106"/>
      <c r="M229" s="107"/>
    </row>
    <row r="230" s="83" customFormat="1" ht="16.5" hidden="1" spans="1:13">
      <c r="A230" s="105" t="s">
        <v>2594</v>
      </c>
      <c r="B230" s="113" t="s">
        <v>790</v>
      </c>
      <c r="C230" s="106">
        <f t="shared" si="17"/>
        <v>104.628406</v>
      </c>
      <c r="D230" s="106">
        <v>96.974326</v>
      </c>
      <c r="E230" s="106">
        <v>5.04888</v>
      </c>
      <c r="F230" s="106">
        <v>2.6052</v>
      </c>
      <c r="G230" s="106"/>
      <c r="H230" s="106"/>
      <c r="I230" s="106"/>
      <c r="J230" s="106"/>
      <c r="K230" s="106"/>
      <c r="L230" s="106"/>
      <c r="M230" s="107"/>
    </row>
    <row r="231" s="83" customFormat="1" ht="16.5" hidden="1" spans="1:13">
      <c r="A231" s="105" t="s">
        <v>2601</v>
      </c>
      <c r="B231" s="113" t="s">
        <v>791</v>
      </c>
      <c r="C231" s="106">
        <f t="shared" si="17"/>
        <v>105.140875</v>
      </c>
      <c r="D231" s="106">
        <v>98.855539</v>
      </c>
      <c r="E231" s="106">
        <v>6.285336</v>
      </c>
      <c r="F231" s="106"/>
      <c r="G231" s="106"/>
      <c r="H231" s="106"/>
      <c r="I231" s="106"/>
      <c r="J231" s="106"/>
      <c r="K231" s="106"/>
      <c r="L231" s="106"/>
      <c r="M231" s="107"/>
    </row>
    <row r="232" s="83" customFormat="1" ht="16.5" hidden="1" spans="1:13">
      <c r="A232" s="105" t="s">
        <v>2602</v>
      </c>
      <c r="B232" s="113" t="s">
        <v>792</v>
      </c>
      <c r="C232" s="106">
        <f t="shared" si="17"/>
        <v>116.665114</v>
      </c>
      <c r="D232" s="106">
        <v>110.218426</v>
      </c>
      <c r="E232" s="106">
        <v>6.446688</v>
      </c>
      <c r="F232" s="106"/>
      <c r="G232" s="106"/>
      <c r="H232" s="106"/>
      <c r="I232" s="106"/>
      <c r="J232" s="106"/>
      <c r="K232" s="106"/>
      <c r="L232" s="106"/>
      <c r="M232" s="107"/>
    </row>
    <row r="233" s="83" customFormat="1" ht="16.5" hidden="1" spans="1:13">
      <c r="A233" s="105" t="s">
        <v>2603</v>
      </c>
      <c r="B233" s="113" t="s">
        <v>794</v>
      </c>
      <c r="C233" s="106">
        <f t="shared" si="17"/>
        <v>2137.807867</v>
      </c>
      <c r="D233" s="106">
        <v>775.890633</v>
      </c>
      <c r="E233" s="106">
        <v>782.67743</v>
      </c>
      <c r="F233" s="106">
        <v>286.239804</v>
      </c>
      <c r="G233" s="106"/>
      <c r="H233" s="106"/>
      <c r="I233" s="106">
        <v>293</v>
      </c>
      <c r="J233" s="106"/>
      <c r="K233" s="106"/>
      <c r="L233" s="106"/>
      <c r="M233" s="107"/>
    </row>
    <row r="234" s="83" customFormat="1" ht="16.5" hidden="1" spans="1:13">
      <c r="A234" s="105" t="s">
        <v>2614</v>
      </c>
      <c r="B234" s="113" t="s">
        <v>795</v>
      </c>
      <c r="C234" s="106">
        <f t="shared" si="17"/>
        <v>266.933935</v>
      </c>
      <c r="D234" s="106">
        <v>211.881855</v>
      </c>
      <c r="E234" s="106">
        <v>45.9268</v>
      </c>
      <c r="F234" s="106">
        <v>9.12528</v>
      </c>
      <c r="G234" s="106"/>
      <c r="H234" s="106"/>
      <c r="I234" s="106"/>
      <c r="J234" s="106"/>
      <c r="K234" s="106"/>
      <c r="L234" s="106"/>
      <c r="M234" s="107"/>
    </row>
    <row r="235" s="83" customFormat="1" ht="16.5" hidden="1" spans="1:13">
      <c r="A235" s="105" t="s">
        <v>2623</v>
      </c>
      <c r="B235" s="113" t="s">
        <v>796</v>
      </c>
      <c r="C235" s="106">
        <f t="shared" si="17"/>
        <v>113.40441</v>
      </c>
      <c r="D235" s="106">
        <v>97.412242</v>
      </c>
      <c r="E235" s="106">
        <v>6.387088</v>
      </c>
      <c r="F235" s="106">
        <v>9.60508</v>
      </c>
      <c r="G235" s="106"/>
      <c r="H235" s="106"/>
      <c r="I235" s="106"/>
      <c r="J235" s="106"/>
      <c r="K235" s="106"/>
      <c r="L235" s="106"/>
      <c r="M235" s="107"/>
    </row>
    <row r="236" s="83" customFormat="1" ht="16.5" hidden="1" spans="1:13">
      <c r="A236" s="105" t="s">
        <v>2624</v>
      </c>
      <c r="B236" s="113" t="s">
        <v>797</v>
      </c>
      <c r="C236" s="106">
        <f t="shared" si="17"/>
        <v>114.115219</v>
      </c>
      <c r="D236" s="106">
        <v>104.741523</v>
      </c>
      <c r="E236" s="106">
        <v>6.460096</v>
      </c>
      <c r="F236" s="106">
        <v>2.9136</v>
      </c>
      <c r="G236" s="106"/>
      <c r="H236" s="106"/>
      <c r="I236" s="106"/>
      <c r="J236" s="106"/>
      <c r="K236" s="106"/>
      <c r="L236" s="106"/>
      <c r="M236" s="107"/>
    </row>
    <row r="237" s="83" customFormat="1" ht="16.5" hidden="1" spans="1:13">
      <c r="A237" s="105" t="s">
        <v>2625</v>
      </c>
      <c r="B237" s="113" t="s">
        <v>799</v>
      </c>
      <c r="C237" s="106">
        <f t="shared" si="17"/>
        <v>2270.762386</v>
      </c>
      <c r="D237" s="106">
        <v>627.364205</v>
      </c>
      <c r="E237" s="106">
        <v>1185.230981</v>
      </c>
      <c r="F237" s="106">
        <v>338.1672</v>
      </c>
      <c r="G237" s="106"/>
      <c r="H237" s="106"/>
      <c r="I237" s="106">
        <v>120</v>
      </c>
      <c r="J237" s="106"/>
      <c r="K237" s="106"/>
      <c r="L237" s="106"/>
      <c r="M237" s="107"/>
    </row>
    <row r="238" s="83" customFormat="1" ht="16.5" hidden="1" spans="1:13">
      <c r="A238" s="105" t="s">
        <v>2635</v>
      </c>
      <c r="B238" s="113" t="s">
        <v>800</v>
      </c>
      <c r="C238" s="106">
        <f t="shared" si="17"/>
        <v>256.289872</v>
      </c>
      <c r="D238" s="106">
        <v>196.448748</v>
      </c>
      <c r="E238" s="106">
        <v>36.643924</v>
      </c>
      <c r="F238" s="106">
        <v>23.1972</v>
      </c>
      <c r="G238" s="106"/>
      <c r="H238" s="106"/>
      <c r="I238" s="106"/>
      <c r="J238" s="106"/>
      <c r="K238" s="106"/>
      <c r="L238" s="106"/>
      <c r="M238" s="107"/>
    </row>
    <row r="239" s="83" customFormat="1" ht="16.5" hidden="1" spans="1:13">
      <c r="A239" s="105" t="s">
        <v>2644</v>
      </c>
      <c r="B239" s="113" t="s">
        <v>801</v>
      </c>
      <c r="C239" s="106">
        <f t="shared" si="17"/>
        <v>111.180316</v>
      </c>
      <c r="D239" s="106">
        <v>102.151668</v>
      </c>
      <c r="E239" s="106">
        <v>6.423448</v>
      </c>
      <c r="F239" s="106">
        <v>2.6052</v>
      </c>
      <c r="G239" s="106"/>
      <c r="H239" s="106"/>
      <c r="I239" s="106"/>
      <c r="J239" s="106"/>
      <c r="K239" s="106"/>
      <c r="L239" s="106"/>
      <c r="M239" s="107"/>
    </row>
    <row r="240" s="83" customFormat="1" ht="16.5" hidden="1" spans="1:13">
      <c r="A240" s="105" t="s">
        <v>2645</v>
      </c>
      <c r="B240" s="113" t="s">
        <v>802</v>
      </c>
      <c r="C240" s="106">
        <f t="shared" si="17"/>
        <v>95.506466</v>
      </c>
      <c r="D240" s="106">
        <v>84.840598</v>
      </c>
      <c r="E240" s="106">
        <v>5.455468</v>
      </c>
      <c r="F240" s="106">
        <v>5.2104</v>
      </c>
      <c r="G240" s="106"/>
      <c r="H240" s="106"/>
      <c r="I240" s="106"/>
      <c r="J240" s="106"/>
      <c r="K240" s="106"/>
      <c r="L240" s="106"/>
      <c r="M240" s="107"/>
    </row>
    <row r="241" s="83" customFormat="1" ht="16.5" hidden="1" spans="1:13">
      <c r="A241" s="105" t="s">
        <v>2646</v>
      </c>
      <c r="B241" s="113" t="s">
        <v>804</v>
      </c>
      <c r="C241" s="106">
        <f t="shared" si="17"/>
        <v>9081.096523</v>
      </c>
      <c r="D241" s="106">
        <v>965.748317</v>
      </c>
      <c r="E241" s="106">
        <v>4164.991006</v>
      </c>
      <c r="F241" s="106">
        <v>234.0572</v>
      </c>
      <c r="G241" s="106"/>
      <c r="H241" s="106"/>
      <c r="I241" s="106">
        <v>2700</v>
      </c>
      <c r="J241" s="106"/>
      <c r="K241" s="106"/>
      <c r="L241" s="106">
        <v>1016.3</v>
      </c>
      <c r="M241" s="107"/>
    </row>
    <row r="242" s="83" customFormat="1" ht="16.5" hidden="1" spans="1:13">
      <c r="A242" s="105" t="s">
        <v>2656</v>
      </c>
      <c r="B242" s="113" t="s">
        <v>805</v>
      </c>
      <c r="C242" s="106">
        <f t="shared" si="17"/>
        <v>245.644328</v>
      </c>
      <c r="D242" s="106">
        <v>180.815182</v>
      </c>
      <c r="E242" s="106">
        <v>37.381858</v>
      </c>
      <c r="F242" s="106">
        <v>27.447288</v>
      </c>
      <c r="G242" s="106"/>
      <c r="H242" s="106"/>
      <c r="I242" s="106"/>
      <c r="J242" s="106"/>
      <c r="K242" s="106"/>
      <c r="L242" s="106"/>
      <c r="M242" s="107"/>
    </row>
    <row r="243" s="83" customFormat="1" ht="16.5" hidden="1" spans="1:13">
      <c r="A243" s="105" t="s">
        <v>2665</v>
      </c>
      <c r="B243" s="113" t="s">
        <v>806</v>
      </c>
      <c r="C243" s="106">
        <f t="shared" si="17"/>
        <v>343.628438</v>
      </c>
      <c r="D243" s="106">
        <v>321.379342</v>
      </c>
      <c r="E243" s="106">
        <v>19.309096</v>
      </c>
      <c r="F243" s="106">
        <v>2.94</v>
      </c>
      <c r="G243" s="106"/>
      <c r="H243" s="106"/>
      <c r="I243" s="106"/>
      <c r="J243" s="106"/>
      <c r="K243" s="106"/>
      <c r="L243" s="106"/>
      <c r="M243" s="107"/>
    </row>
    <row r="244" s="83" customFormat="1" ht="16.5" hidden="1" spans="1:13">
      <c r="A244" s="105" t="s">
        <v>2673</v>
      </c>
      <c r="B244" s="113" t="s">
        <v>807</v>
      </c>
      <c r="C244" s="106">
        <f t="shared" si="17"/>
        <v>517.398418</v>
      </c>
      <c r="D244" s="106">
        <v>177.16619</v>
      </c>
      <c r="E244" s="106">
        <v>333.882728</v>
      </c>
      <c r="F244" s="106">
        <v>6.3495</v>
      </c>
      <c r="G244" s="106"/>
      <c r="H244" s="106"/>
      <c r="I244" s="106"/>
      <c r="J244" s="106"/>
      <c r="K244" s="106"/>
      <c r="L244" s="106"/>
      <c r="M244" s="107"/>
    </row>
    <row r="245" s="83" customFormat="1" ht="16.5" hidden="1" spans="1:13">
      <c r="A245" s="105" t="s">
        <v>2681</v>
      </c>
      <c r="B245" s="113" t="s">
        <v>808</v>
      </c>
      <c r="C245" s="106">
        <f t="shared" si="17"/>
        <v>104.328135</v>
      </c>
      <c r="D245" s="106">
        <v>98.059481</v>
      </c>
      <c r="E245" s="106">
        <v>6.268654</v>
      </c>
      <c r="F245" s="106"/>
      <c r="G245" s="106"/>
      <c r="H245" s="106"/>
      <c r="I245" s="106"/>
      <c r="J245" s="106"/>
      <c r="K245" s="106"/>
      <c r="L245" s="106"/>
      <c r="M245" s="107"/>
    </row>
    <row r="246" s="83" customFormat="1" ht="16.5" hidden="1" spans="1:13">
      <c r="A246" s="105" t="s">
        <v>2687</v>
      </c>
      <c r="B246" s="113" t="s">
        <v>810</v>
      </c>
      <c r="C246" s="106">
        <f t="shared" si="17"/>
        <v>4964.639101</v>
      </c>
      <c r="D246" s="106">
        <v>703.491515</v>
      </c>
      <c r="E246" s="106">
        <v>1639.981586</v>
      </c>
      <c r="F246" s="106">
        <v>101.166</v>
      </c>
      <c r="G246" s="106"/>
      <c r="H246" s="106"/>
      <c r="I246" s="106"/>
      <c r="J246" s="106"/>
      <c r="K246" s="106"/>
      <c r="L246" s="106">
        <v>2520</v>
      </c>
      <c r="M246" s="107"/>
    </row>
    <row r="247" s="83" customFormat="1" ht="16.5" hidden="1" spans="1:13">
      <c r="A247" s="105" t="s">
        <v>2697</v>
      </c>
      <c r="B247" s="113" t="s">
        <v>811</v>
      </c>
      <c r="C247" s="106">
        <f t="shared" si="17"/>
        <v>260.988151</v>
      </c>
      <c r="D247" s="106">
        <v>203.641563</v>
      </c>
      <c r="E247" s="106">
        <v>35.963788</v>
      </c>
      <c r="F247" s="106">
        <v>21.3828</v>
      </c>
      <c r="G247" s="106"/>
      <c r="H247" s="106"/>
      <c r="I247" s="106"/>
      <c r="J247" s="106"/>
      <c r="K247" s="106"/>
      <c r="L247" s="106"/>
      <c r="M247" s="107"/>
    </row>
    <row r="248" s="83" customFormat="1" ht="16.5" hidden="1" spans="1:13">
      <c r="A248" s="105" t="s">
        <v>2704</v>
      </c>
      <c r="B248" s="113" t="s">
        <v>812</v>
      </c>
      <c r="C248" s="106">
        <f t="shared" si="17"/>
        <v>90.486924</v>
      </c>
      <c r="D248" s="106">
        <v>85.209664</v>
      </c>
      <c r="E248" s="106">
        <v>5.27726</v>
      </c>
      <c r="F248" s="106"/>
      <c r="G248" s="106"/>
      <c r="H248" s="106"/>
      <c r="I248" s="106"/>
      <c r="J248" s="106"/>
      <c r="K248" s="106"/>
      <c r="L248" s="106"/>
      <c r="M248" s="107"/>
    </row>
    <row r="249" s="83" customFormat="1" ht="16.5" hidden="1" spans="1:13">
      <c r="A249" s="105" t="s">
        <v>2705</v>
      </c>
      <c r="B249" s="113" t="s">
        <v>813</v>
      </c>
      <c r="C249" s="106">
        <f t="shared" si="17"/>
        <v>114.185772</v>
      </c>
      <c r="D249" s="106">
        <v>104.812244</v>
      </c>
      <c r="E249" s="106">
        <v>6.459928</v>
      </c>
      <c r="F249" s="106">
        <v>2.9136</v>
      </c>
      <c r="G249" s="106"/>
      <c r="H249" s="106"/>
      <c r="I249" s="106"/>
      <c r="J249" s="106"/>
      <c r="K249" s="106"/>
      <c r="L249" s="106"/>
      <c r="M249" s="107"/>
    </row>
    <row r="250" s="83" customFormat="1" ht="16.5" hidden="1" spans="1:13">
      <c r="A250" s="105" t="s">
        <v>2706</v>
      </c>
      <c r="B250" s="113" t="s">
        <v>815</v>
      </c>
      <c r="C250" s="106">
        <f t="shared" si="17"/>
        <v>5849.965525</v>
      </c>
      <c r="D250" s="106">
        <v>3127.847553</v>
      </c>
      <c r="E250" s="106">
        <v>2486.757828</v>
      </c>
      <c r="F250" s="106">
        <v>220.360144</v>
      </c>
      <c r="G250" s="106"/>
      <c r="H250" s="106"/>
      <c r="I250" s="106">
        <v>15</v>
      </c>
      <c r="J250" s="106"/>
      <c r="K250" s="106"/>
      <c r="L250" s="106"/>
      <c r="M250" s="107"/>
    </row>
    <row r="251" s="83" customFormat="1" ht="16.5" hidden="1" spans="1:13">
      <c r="A251" s="105" t="s">
        <v>2718</v>
      </c>
      <c r="B251" s="113" t="s">
        <v>816</v>
      </c>
      <c r="C251" s="106">
        <f t="shared" si="17"/>
        <v>317.23633</v>
      </c>
      <c r="D251" s="106">
        <v>249.465028</v>
      </c>
      <c r="E251" s="106">
        <v>16.396902</v>
      </c>
      <c r="F251" s="106">
        <v>51.3744</v>
      </c>
      <c r="G251" s="106"/>
      <c r="H251" s="106"/>
      <c r="I251" s="106"/>
      <c r="J251" s="106"/>
      <c r="K251" s="106"/>
      <c r="L251" s="106"/>
      <c r="M251" s="107"/>
    </row>
    <row r="252" s="83" customFormat="1" ht="16.5" hidden="1" spans="1:13">
      <c r="A252" s="105" t="s">
        <v>2726</v>
      </c>
      <c r="B252" s="113" t="s">
        <v>817</v>
      </c>
      <c r="C252" s="106">
        <f t="shared" si="17"/>
        <v>261.758391</v>
      </c>
      <c r="D252" s="106">
        <v>229.247536</v>
      </c>
      <c r="E252" s="106">
        <v>13.456451</v>
      </c>
      <c r="F252" s="106">
        <v>19.006404</v>
      </c>
      <c r="G252" s="106"/>
      <c r="H252" s="106"/>
      <c r="I252" s="106">
        <v>0.048</v>
      </c>
      <c r="J252" s="106"/>
      <c r="K252" s="106"/>
      <c r="L252" s="106"/>
      <c r="M252" s="107"/>
    </row>
    <row r="253" s="83" customFormat="1" ht="16.5" hidden="1" spans="1:13">
      <c r="A253" s="105" t="s">
        <v>2735</v>
      </c>
      <c r="B253" s="113" t="s">
        <v>818</v>
      </c>
      <c r="C253" s="106">
        <f t="shared" ref="C253:C268" si="19">SUM(D253:L253)</f>
        <v>503.187263</v>
      </c>
      <c r="D253" s="106">
        <v>471.336645</v>
      </c>
      <c r="E253" s="106">
        <v>29.258798</v>
      </c>
      <c r="F253" s="106">
        <v>2.59182</v>
      </c>
      <c r="G253" s="106"/>
      <c r="H253" s="106"/>
      <c r="I253" s="106"/>
      <c r="J253" s="106"/>
      <c r="K253" s="106"/>
      <c r="L253" s="106"/>
      <c r="M253" s="107"/>
    </row>
    <row r="254" s="83" customFormat="1" ht="16.5" hidden="1" spans="1:13">
      <c r="A254" s="105" t="s">
        <v>2744</v>
      </c>
      <c r="B254" s="113" t="s">
        <v>819</v>
      </c>
      <c r="C254" s="106">
        <f t="shared" si="19"/>
        <v>109.208645</v>
      </c>
      <c r="D254" s="106">
        <v>102.872141</v>
      </c>
      <c r="E254" s="106">
        <v>6.336504</v>
      </c>
      <c r="F254" s="106"/>
      <c r="G254" s="106"/>
      <c r="H254" s="106"/>
      <c r="I254" s="106"/>
      <c r="J254" s="106"/>
      <c r="K254" s="106"/>
      <c r="L254" s="106"/>
      <c r="M254" s="107"/>
    </row>
    <row r="255" s="83" customFormat="1" ht="16.5" hidden="1" spans="1:13">
      <c r="A255" s="105" t="s">
        <v>2750</v>
      </c>
      <c r="B255" s="113" t="s">
        <v>4208</v>
      </c>
      <c r="C255" s="106">
        <f t="shared" si="19"/>
        <v>291.257873</v>
      </c>
      <c r="D255" s="106">
        <v>242.069605</v>
      </c>
      <c r="E255" s="106">
        <v>30.783068</v>
      </c>
      <c r="F255" s="106">
        <v>16.4052</v>
      </c>
      <c r="G255" s="106"/>
      <c r="H255" s="106"/>
      <c r="I255" s="106">
        <v>2</v>
      </c>
      <c r="J255" s="106"/>
      <c r="K255" s="106"/>
      <c r="L255" s="106"/>
      <c r="M255" s="107"/>
    </row>
    <row r="256" s="83" customFormat="1" ht="16.5" hidden="1" spans="1:13">
      <c r="A256" s="105" t="s">
        <v>2759</v>
      </c>
      <c r="B256" s="113" t="s">
        <v>822</v>
      </c>
      <c r="C256" s="106">
        <f t="shared" si="19"/>
        <v>6307.517589</v>
      </c>
      <c r="D256" s="106">
        <v>335.033342</v>
      </c>
      <c r="E256" s="106">
        <v>5966.838247</v>
      </c>
      <c r="F256" s="106">
        <v>5.646</v>
      </c>
      <c r="G256" s="106"/>
      <c r="H256" s="106"/>
      <c r="I256" s="106"/>
      <c r="J256" s="106"/>
      <c r="K256" s="106"/>
      <c r="L256" s="106"/>
      <c r="M256" s="107"/>
    </row>
    <row r="257" s="83" customFormat="1" ht="16.5" hidden="1" spans="1:13">
      <c r="A257" s="105" t="s">
        <v>2769</v>
      </c>
      <c r="B257" s="113" t="s">
        <v>823</v>
      </c>
      <c r="C257" s="106">
        <f t="shared" si="19"/>
        <v>247.221874</v>
      </c>
      <c r="D257" s="106">
        <v>231.897153</v>
      </c>
      <c r="E257" s="106">
        <v>15.324721</v>
      </c>
      <c r="F257" s="106"/>
      <c r="G257" s="106"/>
      <c r="H257" s="106"/>
      <c r="I257" s="106"/>
      <c r="J257" s="106"/>
      <c r="K257" s="106"/>
      <c r="L257" s="106"/>
      <c r="M257" s="107"/>
    </row>
    <row r="258" s="83" customFormat="1" ht="16.5" hidden="1" spans="1:13">
      <c r="A258" s="105" t="s">
        <v>2776</v>
      </c>
      <c r="B258" s="113" t="s">
        <v>824</v>
      </c>
      <c r="C258" s="106">
        <f t="shared" si="19"/>
        <v>361.282029</v>
      </c>
      <c r="D258" s="106">
        <v>337.743453</v>
      </c>
      <c r="E258" s="106">
        <v>20.960976</v>
      </c>
      <c r="F258" s="106">
        <v>2.5776</v>
      </c>
      <c r="G258" s="106"/>
      <c r="H258" s="106"/>
      <c r="I258" s="106"/>
      <c r="J258" s="106"/>
      <c r="K258" s="106"/>
      <c r="L258" s="106"/>
      <c r="M258" s="107"/>
    </row>
    <row r="259" s="83" customFormat="1" ht="16.5" hidden="1" spans="1:13">
      <c r="A259" s="105" t="s">
        <v>2785</v>
      </c>
      <c r="B259" s="113" t="s">
        <v>825</v>
      </c>
      <c r="C259" s="106">
        <f t="shared" si="19"/>
        <v>101.635838</v>
      </c>
      <c r="D259" s="106">
        <v>95.404646</v>
      </c>
      <c r="E259" s="106">
        <v>6.231192</v>
      </c>
      <c r="F259" s="106"/>
      <c r="G259" s="106"/>
      <c r="H259" s="106"/>
      <c r="I259" s="106"/>
      <c r="J259" s="106"/>
      <c r="K259" s="106"/>
      <c r="L259" s="106"/>
      <c r="M259" s="107"/>
    </row>
    <row r="260" s="83" customFormat="1" ht="16.5" hidden="1" spans="1:13">
      <c r="A260" s="105" t="s">
        <v>2791</v>
      </c>
      <c r="B260" s="113" t="s">
        <v>827</v>
      </c>
      <c r="C260" s="106">
        <f t="shared" si="19"/>
        <v>1474.294716</v>
      </c>
      <c r="D260" s="106">
        <v>459.774063</v>
      </c>
      <c r="E260" s="106">
        <v>129.310653</v>
      </c>
      <c r="F260" s="106">
        <v>8.82</v>
      </c>
      <c r="G260" s="106"/>
      <c r="H260" s="106"/>
      <c r="I260" s="106">
        <v>281.5</v>
      </c>
      <c r="J260" s="106">
        <v>594.89</v>
      </c>
      <c r="K260" s="106"/>
      <c r="L260" s="106"/>
      <c r="M260" s="107"/>
    </row>
    <row r="261" s="83" customFormat="1" ht="16.5" hidden="1" spans="1:13">
      <c r="A261" s="105" t="s">
        <v>2799</v>
      </c>
      <c r="B261" s="113" t="s">
        <v>828</v>
      </c>
      <c r="C261" s="106">
        <f t="shared" si="19"/>
        <v>155.275877</v>
      </c>
      <c r="D261" s="106">
        <v>123.629977</v>
      </c>
      <c r="E261" s="106">
        <v>28.7407</v>
      </c>
      <c r="F261" s="106">
        <v>2.6052</v>
      </c>
      <c r="G261" s="106"/>
      <c r="H261" s="106"/>
      <c r="I261" s="106">
        <v>0.3</v>
      </c>
      <c r="J261" s="106"/>
      <c r="K261" s="106"/>
      <c r="L261" s="106"/>
      <c r="M261" s="107"/>
    </row>
    <row r="262" s="83" customFormat="1" ht="16.5" hidden="1" spans="1:13">
      <c r="A262" s="105" t="s">
        <v>2806</v>
      </c>
      <c r="B262" s="113" t="s">
        <v>829</v>
      </c>
      <c r="C262" s="106">
        <f t="shared" si="19"/>
        <v>19.361292</v>
      </c>
      <c r="D262" s="106">
        <v>15.29737</v>
      </c>
      <c r="E262" s="106">
        <v>1.093922</v>
      </c>
      <c r="F262" s="106">
        <v>2.94</v>
      </c>
      <c r="G262" s="106"/>
      <c r="H262" s="106"/>
      <c r="I262" s="106">
        <v>0.03</v>
      </c>
      <c r="J262" s="106"/>
      <c r="K262" s="106"/>
      <c r="L262" s="106"/>
      <c r="M262" s="107"/>
    </row>
    <row r="263" s="83" customFormat="1" ht="16.5" hidden="1" spans="1:13">
      <c r="A263" s="105" t="s">
        <v>2813</v>
      </c>
      <c r="B263" s="113" t="s">
        <v>830</v>
      </c>
      <c r="C263" s="106">
        <f t="shared" si="19"/>
        <v>16.594937</v>
      </c>
      <c r="D263" s="106">
        <v>15.559567</v>
      </c>
      <c r="E263" s="106">
        <v>1.00537</v>
      </c>
      <c r="F263" s="106"/>
      <c r="G263" s="106"/>
      <c r="H263" s="106"/>
      <c r="I263" s="106">
        <v>0.03</v>
      </c>
      <c r="J263" s="106"/>
      <c r="K263" s="106"/>
      <c r="L263" s="106"/>
      <c r="M263" s="107"/>
    </row>
    <row r="264" s="83" customFormat="1" ht="16.5" hidden="1" spans="1:13">
      <c r="A264" s="105" t="s">
        <v>2819</v>
      </c>
      <c r="B264" s="113" t="s">
        <v>831</v>
      </c>
      <c r="C264" s="106">
        <f t="shared" si="19"/>
        <v>18.354723</v>
      </c>
      <c r="D264" s="106">
        <v>17.294825</v>
      </c>
      <c r="E264" s="106">
        <v>1.029898</v>
      </c>
      <c r="F264" s="106"/>
      <c r="G264" s="106"/>
      <c r="H264" s="106"/>
      <c r="I264" s="106">
        <v>0.03</v>
      </c>
      <c r="J264" s="106"/>
      <c r="K264" s="106"/>
      <c r="L264" s="106"/>
      <c r="M264" s="107"/>
    </row>
    <row r="265" s="83" customFormat="1" ht="16.5" hidden="1" spans="1:13">
      <c r="A265" s="105" t="s">
        <v>2825</v>
      </c>
      <c r="B265" s="113" t="s">
        <v>833</v>
      </c>
      <c r="C265" s="106">
        <f t="shared" si="19"/>
        <v>32192.781213</v>
      </c>
      <c r="D265" s="106">
        <v>630.634363</v>
      </c>
      <c r="E265" s="106">
        <v>20387.81925</v>
      </c>
      <c r="F265" s="106">
        <v>111.3276</v>
      </c>
      <c r="G265" s="106"/>
      <c r="H265" s="106"/>
      <c r="I265" s="106">
        <v>5100</v>
      </c>
      <c r="J265" s="106">
        <v>5963</v>
      </c>
      <c r="K265" s="106"/>
      <c r="L265" s="106"/>
      <c r="M265" s="107"/>
    </row>
    <row r="266" s="83" customFormat="1" ht="16.5" hidden="1" spans="1:13">
      <c r="A266" s="105" t="s">
        <v>2826</v>
      </c>
      <c r="B266" s="113" t="s">
        <v>834</v>
      </c>
      <c r="C266" s="106">
        <f t="shared" si="19"/>
        <v>470.09268</v>
      </c>
      <c r="D266" s="106">
        <v>425.26558</v>
      </c>
      <c r="E266" s="106">
        <v>38.9471</v>
      </c>
      <c r="F266" s="106">
        <v>5.88</v>
      </c>
      <c r="G266" s="106"/>
      <c r="H266" s="106"/>
      <c r="I266" s="106"/>
      <c r="J266" s="106"/>
      <c r="K266" s="106"/>
      <c r="L266" s="106"/>
      <c r="M266" s="107"/>
    </row>
    <row r="267" s="83" customFormat="1" ht="16.5" hidden="1" spans="1:13">
      <c r="A267" s="105" t="s">
        <v>2827</v>
      </c>
      <c r="B267" s="113" t="s">
        <v>835</v>
      </c>
      <c r="C267" s="106">
        <f t="shared" si="19"/>
        <v>213.273724</v>
      </c>
      <c r="D267" s="106">
        <v>194.957344</v>
      </c>
      <c r="E267" s="106">
        <v>18.31638</v>
      </c>
      <c r="F267" s="106"/>
      <c r="G267" s="106"/>
      <c r="H267" s="106"/>
      <c r="I267" s="106"/>
      <c r="J267" s="106"/>
      <c r="K267" s="106"/>
      <c r="L267" s="106"/>
      <c r="M267" s="107"/>
    </row>
    <row r="268" s="83" customFormat="1" ht="17" hidden="1" customHeight="1" spans="1:13">
      <c r="A268" s="105" t="s">
        <v>2828</v>
      </c>
      <c r="B268" s="113" t="s">
        <v>836</v>
      </c>
      <c r="C268" s="106">
        <f t="shared" si="19"/>
        <v>386.820175</v>
      </c>
      <c r="D268" s="106">
        <v>354.135859</v>
      </c>
      <c r="E268" s="106">
        <v>32.684316</v>
      </c>
      <c r="F268" s="106"/>
      <c r="G268" s="106"/>
      <c r="H268" s="106"/>
      <c r="I268" s="106"/>
      <c r="J268" s="106"/>
      <c r="K268" s="106"/>
      <c r="L268" s="106"/>
      <c r="M268" s="107"/>
    </row>
    <row r="269" s="83" customFormat="1" ht="16.5" spans="1:13">
      <c r="A269" s="114"/>
      <c r="B269" s="104" t="s">
        <v>837</v>
      </c>
      <c r="C269" s="102">
        <f t="shared" ref="C269:L269" si="20">SUM(C270:C281)</f>
        <v>157383.553</v>
      </c>
      <c r="D269" s="102">
        <f t="shared" si="20"/>
        <v>12665.64</v>
      </c>
      <c r="E269" s="102">
        <f t="shared" si="20"/>
        <v>31384.75</v>
      </c>
      <c r="F269" s="102">
        <f t="shared" si="20"/>
        <v>4727.163</v>
      </c>
      <c r="G269" s="102">
        <f t="shared" si="20"/>
        <v>19175</v>
      </c>
      <c r="H269" s="102">
        <f t="shared" si="20"/>
        <v>0</v>
      </c>
      <c r="I269" s="102">
        <f t="shared" si="20"/>
        <v>593</v>
      </c>
      <c r="J269" s="102">
        <f t="shared" si="20"/>
        <v>28517</v>
      </c>
      <c r="K269" s="102">
        <f t="shared" si="20"/>
        <v>54491</v>
      </c>
      <c r="L269" s="102">
        <f t="shared" si="20"/>
        <v>5830</v>
      </c>
      <c r="M269" s="107" t="s">
        <v>530</v>
      </c>
    </row>
    <row r="270" s="83" customFormat="1" ht="16.5" hidden="1" spans="1:13">
      <c r="A270" s="105" t="s">
        <v>3812</v>
      </c>
      <c r="B270" s="113" t="s">
        <v>845</v>
      </c>
      <c r="C270" s="115">
        <f>SUM(D270:L270)</f>
        <v>23233.8</v>
      </c>
      <c r="D270" s="106">
        <v>5000</v>
      </c>
      <c r="E270" s="106">
        <v>15603.8</v>
      </c>
      <c r="F270" s="106">
        <v>1800</v>
      </c>
      <c r="G270" s="106">
        <v>0</v>
      </c>
      <c r="H270" s="106">
        <v>0</v>
      </c>
      <c r="I270" s="106">
        <v>0</v>
      </c>
      <c r="J270" s="106">
        <v>0</v>
      </c>
      <c r="K270" s="106">
        <v>0</v>
      </c>
      <c r="L270" s="106">
        <v>830</v>
      </c>
      <c r="M270" s="116"/>
    </row>
    <row r="271" s="83" customFormat="1" ht="16.5" hidden="1" spans="1:13">
      <c r="A271" s="105" t="s">
        <v>3813</v>
      </c>
      <c r="B271" s="113" t="s">
        <v>841</v>
      </c>
      <c r="C271" s="115">
        <f t="shared" ref="C270:C283" si="21">SUM(D271:L271)</f>
        <v>15820</v>
      </c>
      <c r="D271" s="106"/>
      <c r="E271" s="106">
        <v>1900</v>
      </c>
      <c r="F271" s="106"/>
      <c r="G271" s="106"/>
      <c r="H271" s="106"/>
      <c r="I271" s="106">
        <v>220</v>
      </c>
      <c r="J271" s="106">
        <v>13700</v>
      </c>
      <c r="K271" s="106"/>
      <c r="L271" s="106"/>
      <c r="M271" s="116"/>
    </row>
    <row r="272" s="83" customFormat="1" ht="16.5" hidden="1" spans="1:13">
      <c r="A272" s="105" t="s">
        <v>3814</v>
      </c>
      <c r="B272" s="113" t="s">
        <v>838</v>
      </c>
      <c r="C272" s="115">
        <f t="shared" si="21"/>
        <v>3590</v>
      </c>
      <c r="D272" s="106"/>
      <c r="E272" s="106">
        <v>3217</v>
      </c>
      <c r="F272" s="106"/>
      <c r="G272" s="106"/>
      <c r="H272" s="106"/>
      <c r="I272" s="106">
        <v>373</v>
      </c>
      <c r="J272" s="106"/>
      <c r="K272" s="106"/>
      <c r="L272" s="106"/>
      <c r="M272" s="116"/>
    </row>
    <row r="273" s="83" customFormat="1" ht="16.5" hidden="1" spans="1:13">
      <c r="A273" s="105" t="s">
        <v>3815</v>
      </c>
      <c r="B273" s="113" t="s">
        <v>844</v>
      </c>
      <c r="C273" s="115">
        <f t="shared" si="21"/>
        <v>1978</v>
      </c>
      <c r="D273" s="106"/>
      <c r="E273" s="106">
        <v>1175</v>
      </c>
      <c r="F273" s="106">
        <v>803</v>
      </c>
      <c r="G273" s="106"/>
      <c r="H273" s="106"/>
      <c r="I273" s="106"/>
      <c r="J273" s="106"/>
      <c r="K273" s="106"/>
      <c r="L273" s="106"/>
      <c r="M273" s="116"/>
    </row>
    <row r="274" s="83" customFormat="1" ht="16.5" hidden="1" spans="1:13">
      <c r="A274" s="105" t="s">
        <v>3816</v>
      </c>
      <c r="B274" s="113" t="s">
        <v>840</v>
      </c>
      <c r="C274" s="115">
        <f t="shared" si="21"/>
        <v>59973.163</v>
      </c>
      <c r="D274" s="106"/>
      <c r="E274" s="106">
        <v>3478</v>
      </c>
      <c r="F274" s="106">
        <v>2004.163</v>
      </c>
      <c r="G274" s="106"/>
      <c r="H274" s="106"/>
      <c r="I274" s="106"/>
      <c r="J274" s="106"/>
      <c r="K274" s="106">
        <v>54491</v>
      </c>
      <c r="L274" s="106"/>
      <c r="M274" s="116"/>
    </row>
    <row r="275" s="83" customFormat="1" ht="16.5" hidden="1" spans="1:13">
      <c r="A275" s="105" t="s">
        <v>3817</v>
      </c>
      <c r="B275" s="113" t="s">
        <v>4209</v>
      </c>
      <c r="C275" s="115">
        <f t="shared" si="21"/>
        <v>5000</v>
      </c>
      <c r="D275" s="106"/>
      <c r="E275" s="106"/>
      <c r="F275" s="106"/>
      <c r="G275" s="106"/>
      <c r="H275" s="106"/>
      <c r="I275" s="106"/>
      <c r="J275" s="106"/>
      <c r="K275" s="106"/>
      <c r="L275" s="106">
        <v>5000</v>
      </c>
      <c r="M275" s="116"/>
    </row>
    <row r="276" s="83" customFormat="1" ht="16.5" hidden="1" spans="1:13">
      <c r="A276" s="105" t="s">
        <v>3818</v>
      </c>
      <c r="B276" s="113" t="s">
        <v>843</v>
      </c>
      <c r="C276" s="115">
        <f t="shared" si="21"/>
        <v>17342</v>
      </c>
      <c r="D276" s="106"/>
      <c r="E276" s="106">
        <v>654</v>
      </c>
      <c r="F276" s="106"/>
      <c r="G276" s="106">
        <v>1871</v>
      </c>
      <c r="H276" s="106"/>
      <c r="I276" s="106"/>
      <c r="J276" s="106">
        <v>14817</v>
      </c>
      <c r="K276" s="106"/>
      <c r="L276" s="106"/>
      <c r="M276" s="116"/>
    </row>
    <row r="277" s="83" customFormat="1" ht="16.5" hidden="1" spans="1:13">
      <c r="A277" s="105" t="s">
        <v>3819</v>
      </c>
      <c r="B277" s="113" t="s">
        <v>842</v>
      </c>
      <c r="C277" s="115">
        <f t="shared" si="21"/>
        <v>171.95</v>
      </c>
      <c r="D277" s="106"/>
      <c r="E277" s="106">
        <v>171.95</v>
      </c>
      <c r="F277" s="106"/>
      <c r="G277" s="106"/>
      <c r="H277" s="106"/>
      <c r="I277" s="106"/>
      <c r="J277" s="106"/>
      <c r="K277" s="106"/>
      <c r="L277" s="106"/>
      <c r="M277" s="116"/>
    </row>
    <row r="278" s="83" customFormat="1" ht="16.5" hidden="1" spans="1:13">
      <c r="A278" s="105" t="s">
        <v>3820</v>
      </c>
      <c r="B278" s="113" t="s">
        <v>4210</v>
      </c>
      <c r="C278" s="115">
        <f t="shared" si="21"/>
        <v>120</v>
      </c>
      <c r="D278" s="106"/>
      <c r="E278" s="106"/>
      <c r="F278" s="106">
        <v>120</v>
      </c>
      <c r="G278" s="106"/>
      <c r="H278" s="106"/>
      <c r="I278" s="106"/>
      <c r="J278" s="106"/>
      <c r="K278" s="106"/>
      <c r="L278" s="106"/>
      <c r="M278" s="116"/>
    </row>
    <row r="279" s="83" customFormat="1" ht="16.5" hidden="1" spans="1:13">
      <c r="A279" s="105" t="s">
        <v>3821</v>
      </c>
      <c r="B279" s="113" t="s">
        <v>4211</v>
      </c>
      <c r="C279" s="115">
        <f t="shared" si="21"/>
        <v>5185</v>
      </c>
      <c r="D279" s="106"/>
      <c r="E279" s="106">
        <v>5185</v>
      </c>
      <c r="F279" s="106"/>
      <c r="G279" s="106"/>
      <c r="H279" s="106"/>
      <c r="I279" s="106"/>
      <c r="J279" s="106"/>
      <c r="K279" s="106"/>
      <c r="L279" s="106"/>
      <c r="M279" s="116"/>
    </row>
    <row r="280" s="83" customFormat="1" ht="16.5" hidden="1" spans="1:13">
      <c r="A280" s="105" t="s">
        <v>3822</v>
      </c>
      <c r="B280" s="113" t="s">
        <v>848</v>
      </c>
      <c r="C280" s="115">
        <f t="shared" si="21"/>
        <v>7665.64</v>
      </c>
      <c r="D280" s="106">
        <v>7665.64</v>
      </c>
      <c r="E280" s="106"/>
      <c r="F280" s="106"/>
      <c r="G280" s="106"/>
      <c r="H280" s="106"/>
      <c r="I280" s="106"/>
      <c r="J280" s="106"/>
      <c r="K280" s="106"/>
      <c r="L280" s="106"/>
      <c r="M280" s="116"/>
    </row>
    <row r="281" s="83" customFormat="1" ht="16.5" hidden="1" spans="1:13">
      <c r="A281" s="105" t="s">
        <v>3823</v>
      </c>
      <c r="B281" s="113" t="s">
        <v>4212</v>
      </c>
      <c r="C281" s="115">
        <f t="shared" si="21"/>
        <v>17304</v>
      </c>
      <c r="D281" s="106"/>
      <c r="E281" s="106"/>
      <c r="F281" s="106"/>
      <c r="G281" s="106">
        <v>17304</v>
      </c>
      <c r="H281" s="106"/>
      <c r="I281" s="106"/>
      <c r="J281" s="106"/>
      <c r="K281" s="106"/>
      <c r="L281" s="106"/>
      <c r="M281" s="116"/>
    </row>
    <row r="282" s="83" customFormat="1" ht="17" customHeight="1" spans="1:13">
      <c r="A282" s="117"/>
      <c r="B282" s="118" t="s">
        <v>850</v>
      </c>
      <c r="C282" s="119">
        <f t="shared" si="21"/>
        <v>22405</v>
      </c>
      <c r="D282" s="119"/>
      <c r="E282" s="119">
        <v>8800</v>
      </c>
      <c r="F282" s="119"/>
      <c r="G282" s="119"/>
      <c r="H282" s="119"/>
      <c r="I282" s="119">
        <v>12505</v>
      </c>
      <c r="J282" s="119">
        <v>1100</v>
      </c>
      <c r="K282" s="119"/>
      <c r="L282" s="119"/>
      <c r="M282" s="107" t="s">
        <v>530</v>
      </c>
    </row>
    <row r="283" s="83" customFormat="1" ht="17" customHeight="1" spans="1:13">
      <c r="A283" s="117"/>
      <c r="B283" s="118" t="s">
        <v>3824</v>
      </c>
      <c r="C283" s="119">
        <f t="shared" si="21"/>
        <v>78702</v>
      </c>
      <c r="D283" s="119"/>
      <c r="E283" s="119">
        <v>22426</v>
      </c>
      <c r="F283" s="119">
        <v>27216</v>
      </c>
      <c r="G283" s="119"/>
      <c r="H283" s="119"/>
      <c r="I283" s="119">
        <v>2808</v>
      </c>
      <c r="J283" s="119">
        <v>968</v>
      </c>
      <c r="K283" s="119">
        <v>25284</v>
      </c>
      <c r="L283" s="119"/>
      <c r="M283" s="107" t="s">
        <v>530</v>
      </c>
    </row>
  </sheetData>
  <sheetProtection sheet="1" autoFilter="0" pivotTables="0" objects="1"/>
  <autoFilter xmlns:etc="http://www.wps.cn/officeDocument/2017/etCustomData" ref="A4:M283" etc:filterBottomFollowUsedRange="0">
    <filterColumn colId="12">
      <customFilters>
        <customFilter operator="equal" val="是"/>
      </customFilters>
    </filterColumn>
    <extLst/>
  </autoFilter>
  <mergeCells count="1">
    <mergeCell ref="A2:L2"/>
  </mergeCells>
  <printOptions horizontalCentered="1"/>
  <pageMargins left="0.590277777777778" right="0.590277777777778" top="0.984027777777778" bottom="0.786805555555556" header="0.314583333333333" footer="0.314583333333333"/>
  <pageSetup paperSize="9" orientation="landscape" horizontalDpi="6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G13"/>
  <sheetViews>
    <sheetView view="pageBreakPreview" zoomScaleNormal="100" workbookViewId="0">
      <selection activeCell="H6" sqref="H6"/>
    </sheetView>
  </sheetViews>
  <sheetFormatPr defaultColWidth="9" defaultRowHeight="14.25" outlineLevelCol="6"/>
  <cols>
    <col min="1" max="1" width="27.625" customWidth="1"/>
    <col min="2" max="3" width="13.625" customWidth="1"/>
    <col min="4" max="4" width="7.625" customWidth="1"/>
    <col min="5" max="5" width="20.875" customWidth="1"/>
  </cols>
  <sheetData>
    <row r="1" s="51" customFormat="1" ht="20.1" customHeight="1" spans="1:7">
      <c r="A1" s="57" t="s">
        <v>40</v>
      </c>
      <c r="B1" s="57"/>
      <c r="C1" s="57"/>
      <c r="D1" s="57"/>
      <c r="E1" s="57"/>
    </row>
    <row r="2" s="52" customFormat="1" ht="45" customHeight="1" spans="1:7">
      <c r="A2" s="58" t="s">
        <v>4224</v>
      </c>
      <c r="B2" s="58"/>
      <c r="C2" s="58"/>
      <c r="D2" s="58"/>
      <c r="E2" s="58"/>
    </row>
    <row r="3" s="53" customFormat="1" ht="20.1" customHeight="1" spans="1:7">
      <c r="A3" s="59"/>
      <c r="B3" s="59"/>
      <c r="C3" s="59"/>
      <c r="D3" s="59"/>
      <c r="E3" s="60" t="s">
        <v>45</v>
      </c>
    </row>
    <row r="4" s="54" customFormat="1" ht="24.95" customHeight="1" spans="1:7">
      <c r="A4" s="61" t="s">
        <v>147</v>
      </c>
      <c r="B4" s="61" t="s">
        <v>4225</v>
      </c>
      <c r="C4" s="61" t="s">
        <v>188</v>
      </c>
      <c r="D4" s="61" t="s">
        <v>51</v>
      </c>
      <c r="E4" s="61" t="s">
        <v>3</v>
      </c>
      <c r="G4" s="62"/>
    </row>
    <row r="5" s="55" customFormat="1" ht="24.95" customHeight="1" spans="1:7">
      <c r="A5" s="63" t="s">
        <v>195</v>
      </c>
      <c r="B5" s="64">
        <v>2932.1115</v>
      </c>
      <c r="C5" s="64">
        <v>3013.6255</v>
      </c>
      <c r="D5" s="65">
        <f>ROUND((C5/B5-1)*100,2)</f>
        <v>2.78</v>
      </c>
      <c r="E5" s="66"/>
    </row>
    <row r="6" s="56" customFormat="1" ht="24.95" customHeight="1" spans="1:7">
      <c r="A6" s="67" t="s">
        <v>4226</v>
      </c>
      <c r="B6" s="68">
        <v>1667.37</v>
      </c>
      <c r="C6" s="68">
        <v>1666.4927</v>
      </c>
      <c r="D6" s="65">
        <f>ROUND((C6/B6-1)*100,1)</f>
        <v>-0.1</v>
      </c>
      <c r="E6" s="69"/>
      <c r="F6" s="70"/>
    </row>
    <row r="7" ht="24.95" customHeight="1" spans="1:7">
      <c r="A7" s="71" t="s">
        <v>4227</v>
      </c>
      <c r="B7" s="72">
        <v>35</v>
      </c>
      <c r="C7" s="72">
        <v>30</v>
      </c>
      <c r="D7" s="73">
        <f>ROUND((C7/B7-1)*100,1)</f>
        <v>-14.3</v>
      </c>
      <c r="E7" s="74"/>
    </row>
    <row r="8" ht="24.95" customHeight="1" spans="1:7">
      <c r="A8" s="71" t="s">
        <v>4228</v>
      </c>
      <c r="B8" s="72">
        <v>1468</v>
      </c>
      <c r="C8" s="72">
        <v>1473</v>
      </c>
      <c r="D8" s="73">
        <f t="shared" ref="D6:D13" si="0">ROUND((C8/B8-1)*100,1)</f>
        <v>0.3</v>
      </c>
      <c r="E8" s="74"/>
      <c r="F8" s="75"/>
    </row>
    <row r="9" ht="24.95" customHeight="1" spans="1:7">
      <c r="A9" s="76" t="s">
        <v>4229</v>
      </c>
      <c r="B9" s="72">
        <v>400</v>
      </c>
      <c r="C9" s="72">
        <v>373</v>
      </c>
      <c r="D9" s="73">
        <f t="shared" si="0"/>
        <v>-6.8</v>
      </c>
      <c r="E9" s="74"/>
    </row>
    <row r="10" ht="24.95" customHeight="1" spans="1:7">
      <c r="A10" s="76" t="s">
        <v>4230</v>
      </c>
      <c r="B10" s="72">
        <v>1068</v>
      </c>
      <c r="C10" s="72">
        <v>1100</v>
      </c>
      <c r="D10" s="73">
        <f t="shared" si="0"/>
        <v>3</v>
      </c>
      <c r="E10" s="77"/>
      <c r="F10" s="78"/>
    </row>
    <row r="11" ht="24.95" customHeight="1" spans="1:7">
      <c r="A11" s="71" t="s">
        <v>4231</v>
      </c>
      <c r="B11" s="72">
        <v>164.37</v>
      </c>
      <c r="C11" s="72">
        <v>163.4927</v>
      </c>
      <c r="D11" s="73">
        <f t="shared" si="0"/>
        <v>-0.5</v>
      </c>
      <c r="E11" s="74"/>
    </row>
    <row r="12" ht="24.95" customHeight="1" spans="1:7">
      <c r="A12" s="71" t="s">
        <v>4232</v>
      </c>
      <c r="B12" s="72">
        <v>446.196</v>
      </c>
      <c r="C12" s="72">
        <v>292.139</v>
      </c>
      <c r="D12" s="73">
        <f t="shared" si="0"/>
        <v>-34.5</v>
      </c>
      <c r="E12" s="77"/>
    </row>
    <row r="13" ht="24.95" customHeight="1" spans="1:7">
      <c r="A13" s="71" t="s">
        <v>4233</v>
      </c>
      <c r="B13" s="72">
        <v>818.5455</v>
      </c>
      <c r="C13" s="72">
        <v>1054.9938</v>
      </c>
      <c r="D13" s="73">
        <f t="shared" si="0"/>
        <v>28.9</v>
      </c>
      <c r="E13" s="74"/>
    </row>
  </sheetData>
  <sheetProtection sheet="1" autoFilter="0" objects="1"/>
  <mergeCells count="1">
    <mergeCell ref="A2:E2"/>
  </mergeCells>
  <printOptions horizontalCentered="1"/>
  <pageMargins left="0.707638888888889" right="0.707638888888889" top="0.747916666666667" bottom="0.747916666666667" header="0.313888888888889" footer="0.313888888888889"/>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X290"/>
  <sheetViews>
    <sheetView showZeros="0" view="pageBreakPreview" zoomScaleNormal="100" workbookViewId="0">
      <pane ySplit="6" topLeftCell="A7" activePane="bottomLeft" state="frozen"/>
      <selection/>
      <selection pane="bottomLeft" activeCell="H25" sqref="H25"/>
    </sheetView>
  </sheetViews>
  <sheetFormatPr defaultColWidth="9" defaultRowHeight="14.25"/>
  <cols>
    <col min="1" max="1" width="6.375" style="8" customWidth="1"/>
    <col min="2" max="2" width="17.75" style="7" customWidth="1"/>
    <col min="3" max="5" width="6.375" style="7" customWidth="1"/>
    <col min="6" max="6" width="5.24166666666667" style="7" customWidth="1"/>
    <col min="7" max="15" width="5.5" style="7" customWidth="1"/>
    <col min="16" max="16" width="4.75" style="7" customWidth="1"/>
    <col min="17" max="17" width="5.375" style="7" customWidth="1"/>
    <col min="18" max="18" width="5.625" style="7" customWidth="1"/>
    <col min="19" max="19" width="5" style="7" customWidth="1"/>
    <col min="20" max="20" width="5.25" style="11" customWidth="1"/>
    <col min="21" max="21" width="14.125" style="7" customWidth="1"/>
    <col min="22" max="16384" width="9" style="7"/>
  </cols>
  <sheetData>
    <row r="1" s="1" customFormat="1" ht="20.1" customHeight="1" spans="1:22">
      <c r="A1" s="12" t="s">
        <v>42</v>
      </c>
      <c r="B1" s="13"/>
      <c r="C1" s="13"/>
      <c r="D1" s="13"/>
      <c r="E1" s="13"/>
      <c r="F1" s="13"/>
      <c r="G1" s="13"/>
      <c r="H1" s="13"/>
      <c r="I1" s="13"/>
      <c r="J1" s="13"/>
      <c r="K1" s="13"/>
      <c r="L1" s="13"/>
      <c r="M1" s="13"/>
      <c r="N1" s="13"/>
      <c r="O1" s="13"/>
      <c r="P1" s="13"/>
      <c r="Q1" s="13"/>
      <c r="R1" s="13"/>
      <c r="S1" s="13"/>
      <c r="T1" s="14"/>
      <c r="U1" s="13"/>
      <c r="V1" s="13"/>
    </row>
    <row r="2" s="2" customFormat="1" ht="29" customHeight="1" spans="1:22">
      <c r="A2" s="15" t="s">
        <v>4234</v>
      </c>
      <c r="B2" s="15"/>
      <c r="C2" s="15"/>
      <c r="D2" s="15"/>
      <c r="E2" s="15"/>
      <c r="F2" s="15"/>
      <c r="G2" s="15"/>
      <c r="H2" s="15"/>
      <c r="I2" s="15"/>
      <c r="J2" s="15"/>
      <c r="K2" s="15"/>
      <c r="L2" s="15"/>
      <c r="M2" s="15"/>
      <c r="N2" s="15"/>
      <c r="O2" s="15"/>
      <c r="P2" s="15"/>
      <c r="Q2" s="15"/>
      <c r="R2" s="15"/>
      <c r="S2" s="15"/>
      <c r="T2" s="15"/>
      <c r="U2" s="16"/>
      <c r="V2" s="16"/>
    </row>
    <row r="3" s="3" customFormat="1" ht="15" spans="1:22">
      <c r="A3" s="17"/>
      <c r="B3" s="18"/>
      <c r="C3" s="18"/>
      <c r="D3" s="18"/>
      <c r="E3" s="18"/>
      <c r="F3" s="18"/>
      <c r="G3" s="18"/>
      <c r="H3" s="18"/>
      <c r="I3" s="18"/>
      <c r="J3" s="18"/>
      <c r="K3" s="18"/>
      <c r="L3" s="18"/>
      <c r="M3" s="18"/>
      <c r="N3" s="18"/>
      <c r="O3" s="18"/>
      <c r="P3" s="18"/>
      <c r="Q3" s="18"/>
      <c r="R3" s="17" t="s">
        <v>4235</v>
      </c>
      <c r="S3" s="17"/>
      <c r="T3" s="19"/>
      <c r="U3" s="18"/>
      <c r="V3" s="18"/>
    </row>
    <row r="4" s="4" customFormat="1" ht="20.1" customHeight="1" spans="1:22">
      <c r="A4" s="20" t="s">
        <v>4236</v>
      </c>
      <c r="B4" s="20" t="s">
        <v>3783</v>
      </c>
      <c r="C4" s="20" t="s">
        <v>4237</v>
      </c>
      <c r="D4" s="20"/>
      <c r="E4" s="20"/>
      <c r="F4" s="20"/>
      <c r="G4" s="20" t="s">
        <v>4238</v>
      </c>
      <c r="H4" s="20"/>
      <c r="I4" s="20"/>
      <c r="J4" s="20"/>
      <c r="K4" s="20"/>
      <c r="L4" s="20"/>
      <c r="M4" s="20"/>
      <c r="N4" s="20"/>
      <c r="O4" s="20"/>
      <c r="P4" s="20"/>
      <c r="Q4" s="20"/>
      <c r="R4" s="20" t="s">
        <v>4239</v>
      </c>
      <c r="S4" s="20"/>
      <c r="T4" s="21" t="s">
        <v>3</v>
      </c>
      <c r="U4" s="22"/>
      <c r="V4" s="22"/>
    </row>
    <row r="5" s="4" customFormat="1" ht="20.1" customHeight="1" spans="1:22">
      <c r="A5" s="20"/>
      <c r="B5" s="20"/>
      <c r="C5" s="20" t="s">
        <v>195</v>
      </c>
      <c r="D5" s="23" t="s">
        <v>4240</v>
      </c>
      <c r="E5" s="23" t="s">
        <v>4241</v>
      </c>
      <c r="F5" s="23" t="s">
        <v>4242</v>
      </c>
      <c r="G5" s="20" t="s">
        <v>195</v>
      </c>
      <c r="H5" s="20" t="s">
        <v>4243</v>
      </c>
      <c r="I5" s="20"/>
      <c r="J5" s="20"/>
      <c r="K5" s="20"/>
      <c r="L5" s="20"/>
      <c r="M5" s="20"/>
      <c r="N5" s="20"/>
      <c r="O5" s="20"/>
      <c r="P5" s="20" t="s">
        <v>4244</v>
      </c>
      <c r="Q5" s="20" t="s">
        <v>4245</v>
      </c>
      <c r="R5" s="20" t="s">
        <v>4246</v>
      </c>
      <c r="S5" s="20" t="s">
        <v>4247</v>
      </c>
      <c r="T5" s="21"/>
      <c r="U5" s="22"/>
      <c r="V5" s="22"/>
    </row>
    <row r="6" s="4" customFormat="1" ht="39" customHeight="1" spans="1:22">
      <c r="A6" s="20"/>
      <c r="B6" s="20"/>
      <c r="C6" s="20"/>
      <c r="D6" s="23"/>
      <c r="E6" s="23"/>
      <c r="F6" s="23"/>
      <c r="G6" s="20"/>
      <c r="H6" s="20" t="s">
        <v>520</v>
      </c>
      <c r="I6" s="20" t="s">
        <v>4248</v>
      </c>
      <c r="J6" s="20" t="s">
        <v>4249</v>
      </c>
      <c r="K6" s="23" t="s">
        <v>4250</v>
      </c>
      <c r="L6" s="23" t="s">
        <v>4251</v>
      </c>
      <c r="M6" s="23" t="s">
        <v>4252</v>
      </c>
      <c r="N6" s="23" t="s">
        <v>4253</v>
      </c>
      <c r="O6" s="20" t="s">
        <v>4254</v>
      </c>
      <c r="P6" s="20"/>
      <c r="Q6" s="20"/>
      <c r="R6" s="20"/>
      <c r="S6" s="20"/>
      <c r="T6" s="21"/>
      <c r="U6" s="22" t="s">
        <v>4255</v>
      </c>
      <c r="V6" s="22"/>
    </row>
    <row r="7" s="5" customFormat="1" ht="18.5" customHeight="1" spans="1:22">
      <c r="A7" s="24"/>
      <c r="B7" s="25" t="s">
        <v>514</v>
      </c>
      <c r="C7" s="26">
        <f t="shared" ref="C7:S7" si="0">C8+C33+C49+C87+C106+C110+C119+C189</f>
        <v>16930</v>
      </c>
      <c r="D7" s="26">
        <f t="shared" si="0"/>
        <v>2187</v>
      </c>
      <c r="E7" s="26">
        <f t="shared" si="0"/>
        <v>14743</v>
      </c>
      <c r="F7" s="26">
        <f t="shared" si="0"/>
        <v>0</v>
      </c>
      <c r="G7" s="26">
        <f t="shared" si="0"/>
        <v>24467</v>
      </c>
      <c r="H7" s="26">
        <f t="shared" si="0"/>
        <v>15292</v>
      </c>
      <c r="I7" s="26">
        <f t="shared" si="0"/>
        <v>2085</v>
      </c>
      <c r="J7" s="26">
        <f t="shared" si="0"/>
        <v>261</v>
      </c>
      <c r="K7" s="26">
        <f t="shared" si="0"/>
        <v>8316</v>
      </c>
      <c r="L7" s="26">
        <f t="shared" si="0"/>
        <v>4139</v>
      </c>
      <c r="M7" s="26">
        <f t="shared" si="0"/>
        <v>203</v>
      </c>
      <c r="N7" s="26">
        <f t="shared" si="0"/>
        <v>153</v>
      </c>
      <c r="O7" s="26">
        <f t="shared" si="0"/>
        <v>135</v>
      </c>
      <c r="P7" s="26">
        <f t="shared" si="0"/>
        <v>12</v>
      </c>
      <c r="Q7" s="26">
        <f t="shared" si="0"/>
        <v>9163</v>
      </c>
      <c r="R7" s="26">
        <f t="shared" si="0"/>
        <v>1028</v>
      </c>
      <c r="S7" s="26">
        <f t="shared" si="0"/>
        <v>144</v>
      </c>
      <c r="T7" s="26"/>
      <c r="U7" s="27" t="s">
        <v>4256</v>
      </c>
      <c r="V7" s="28"/>
    </row>
    <row r="8" s="6" customFormat="1" ht="18.5" customHeight="1" spans="1:22">
      <c r="A8" s="24"/>
      <c r="B8" s="25" t="s">
        <v>531</v>
      </c>
      <c r="C8" s="26">
        <f t="shared" ref="C8:S8" si="1">SUM(C9:C32)</f>
        <v>1854</v>
      </c>
      <c r="D8" s="26">
        <f t="shared" si="1"/>
        <v>1159</v>
      </c>
      <c r="E8" s="26">
        <f t="shared" si="1"/>
        <v>695</v>
      </c>
      <c r="F8" s="26">
        <f t="shared" si="1"/>
        <v>0</v>
      </c>
      <c r="G8" s="26">
        <f t="shared" si="1"/>
        <v>2766</v>
      </c>
      <c r="H8" s="26">
        <f t="shared" si="1"/>
        <v>1829</v>
      </c>
      <c r="I8" s="26">
        <f t="shared" si="1"/>
        <v>1095</v>
      </c>
      <c r="J8" s="26">
        <f t="shared" si="1"/>
        <v>129</v>
      </c>
      <c r="K8" s="26">
        <f t="shared" si="1"/>
        <v>475</v>
      </c>
      <c r="L8" s="26">
        <f t="shared" si="1"/>
        <v>0</v>
      </c>
      <c r="M8" s="26">
        <f t="shared" si="1"/>
        <v>0</v>
      </c>
      <c r="N8" s="26">
        <f t="shared" si="1"/>
        <v>31</v>
      </c>
      <c r="O8" s="26">
        <f t="shared" si="1"/>
        <v>99</v>
      </c>
      <c r="P8" s="26">
        <f t="shared" si="1"/>
        <v>2</v>
      </c>
      <c r="Q8" s="26">
        <f t="shared" si="1"/>
        <v>935</v>
      </c>
      <c r="R8" s="26">
        <f t="shared" si="1"/>
        <v>52</v>
      </c>
      <c r="S8" s="26">
        <f t="shared" si="1"/>
        <v>0</v>
      </c>
      <c r="T8" s="26"/>
      <c r="U8" s="29" t="s">
        <v>4256</v>
      </c>
      <c r="V8" s="30"/>
    </row>
    <row r="9" s="7" customFormat="1" ht="18.5" customHeight="1" outlineLevel="1" spans="1:22">
      <c r="A9" s="440" t="s">
        <v>532</v>
      </c>
      <c r="B9" s="32" t="s">
        <v>533</v>
      </c>
      <c r="C9" s="33">
        <v>62</v>
      </c>
      <c r="D9" s="33">
        <v>35</v>
      </c>
      <c r="E9" s="33">
        <v>27</v>
      </c>
      <c r="F9" s="33"/>
      <c r="G9" s="33">
        <v>100</v>
      </c>
      <c r="H9" s="33">
        <v>67</v>
      </c>
      <c r="I9" s="33">
        <v>31</v>
      </c>
      <c r="J9" s="33">
        <v>3</v>
      </c>
      <c r="K9" s="33">
        <v>20</v>
      </c>
      <c r="L9" s="33"/>
      <c r="M9" s="33"/>
      <c r="N9" s="33"/>
      <c r="O9" s="33">
        <v>13</v>
      </c>
      <c r="P9" s="33"/>
      <c r="Q9" s="33">
        <v>33</v>
      </c>
      <c r="R9" s="33">
        <v>2</v>
      </c>
      <c r="S9" s="33"/>
      <c r="T9" s="34"/>
      <c r="U9" s="35"/>
      <c r="V9" s="36"/>
    </row>
    <row r="10" s="7" customFormat="1" ht="18.5" customHeight="1" outlineLevel="1" spans="1:22">
      <c r="A10" s="440" t="s">
        <v>534</v>
      </c>
      <c r="B10" s="32" t="s">
        <v>535</v>
      </c>
      <c r="C10" s="33">
        <v>15</v>
      </c>
      <c r="D10" s="33">
        <v>5</v>
      </c>
      <c r="E10" s="33">
        <v>10</v>
      </c>
      <c r="F10" s="33"/>
      <c r="G10" s="33">
        <v>14</v>
      </c>
      <c r="H10" s="33">
        <v>12</v>
      </c>
      <c r="I10" s="33">
        <v>4</v>
      </c>
      <c r="J10" s="33"/>
      <c r="K10" s="33">
        <v>8</v>
      </c>
      <c r="L10" s="33"/>
      <c r="M10" s="33"/>
      <c r="N10" s="33"/>
      <c r="O10" s="33"/>
      <c r="P10" s="33"/>
      <c r="Q10" s="33">
        <v>2</v>
      </c>
      <c r="R10" s="33"/>
      <c r="S10" s="33"/>
      <c r="T10" s="34"/>
      <c r="U10" s="35"/>
      <c r="V10" s="36"/>
    </row>
    <row r="11" s="7" customFormat="1" ht="18.5" customHeight="1" outlineLevel="1" spans="1:22">
      <c r="A11" s="440" t="s">
        <v>536</v>
      </c>
      <c r="B11" s="32" t="s">
        <v>537</v>
      </c>
      <c r="C11" s="33">
        <v>20</v>
      </c>
      <c r="D11" s="33">
        <v>7</v>
      </c>
      <c r="E11" s="33">
        <v>13</v>
      </c>
      <c r="F11" s="33"/>
      <c r="G11" s="33">
        <v>25</v>
      </c>
      <c r="H11" s="33">
        <v>20</v>
      </c>
      <c r="I11" s="33">
        <v>6</v>
      </c>
      <c r="J11" s="33"/>
      <c r="K11" s="33">
        <v>12</v>
      </c>
      <c r="L11" s="33"/>
      <c r="M11" s="33"/>
      <c r="N11" s="33"/>
      <c r="O11" s="33">
        <v>2</v>
      </c>
      <c r="P11" s="33"/>
      <c r="Q11" s="33">
        <v>5</v>
      </c>
      <c r="R11" s="33">
        <v>1</v>
      </c>
      <c r="S11" s="33"/>
      <c r="T11" s="34"/>
      <c r="U11" s="35"/>
      <c r="V11" s="36"/>
    </row>
    <row r="12" s="7" customFormat="1" ht="18.5" customHeight="1" outlineLevel="1" spans="1:22">
      <c r="A12" s="440" t="s">
        <v>538</v>
      </c>
      <c r="B12" s="32" t="s">
        <v>539</v>
      </c>
      <c r="C12" s="33">
        <v>68</v>
      </c>
      <c r="D12" s="33">
        <v>31</v>
      </c>
      <c r="E12" s="33">
        <v>37</v>
      </c>
      <c r="F12" s="33"/>
      <c r="G12" s="33">
        <v>78</v>
      </c>
      <c r="H12" s="33">
        <v>54</v>
      </c>
      <c r="I12" s="33">
        <v>14</v>
      </c>
      <c r="J12" s="33">
        <v>16</v>
      </c>
      <c r="K12" s="33">
        <v>20</v>
      </c>
      <c r="L12" s="33"/>
      <c r="M12" s="33"/>
      <c r="N12" s="33"/>
      <c r="O12" s="33">
        <v>4</v>
      </c>
      <c r="P12" s="33"/>
      <c r="Q12" s="33">
        <v>24</v>
      </c>
      <c r="R12" s="33">
        <v>2</v>
      </c>
      <c r="S12" s="33"/>
      <c r="T12" s="34"/>
      <c r="U12" s="35"/>
      <c r="V12" s="36"/>
    </row>
    <row r="13" s="7" customFormat="1" ht="18.5" customHeight="1" outlineLevel="1" spans="1:22">
      <c r="A13" s="440" t="s">
        <v>542</v>
      </c>
      <c r="B13" s="32" t="s">
        <v>543</v>
      </c>
      <c r="C13" s="33">
        <v>32</v>
      </c>
      <c r="D13" s="33">
        <v>12</v>
      </c>
      <c r="E13" s="33">
        <v>20</v>
      </c>
      <c r="F13" s="33"/>
      <c r="G13" s="33">
        <v>47</v>
      </c>
      <c r="H13" s="33">
        <v>36</v>
      </c>
      <c r="I13" s="33">
        <v>13</v>
      </c>
      <c r="J13" s="33">
        <v>1</v>
      </c>
      <c r="K13" s="33">
        <v>19</v>
      </c>
      <c r="L13" s="33"/>
      <c r="M13" s="33"/>
      <c r="N13" s="33"/>
      <c r="O13" s="33">
        <v>3</v>
      </c>
      <c r="P13" s="33"/>
      <c r="Q13" s="33">
        <v>11</v>
      </c>
      <c r="R13" s="33"/>
      <c r="S13" s="33"/>
      <c r="T13" s="34"/>
      <c r="U13" s="35"/>
      <c r="V13" s="36"/>
    </row>
    <row r="14" s="7" customFormat="1" ht="18.5" customHeight="1" outlineLevel="1" spans="1:22">
      <c r="A14" s="440" t="s">
        <v>544</v>
      </c>
      <c r="B14" s="32" t="s">
        <v>545</v>
      </c>
      <c r="C14" s="33">
        <v>11</v>
      </c>
      <c r="D14" s="33">
        <v>5</v>
      </c>
      <c r="E14" s="33">
        <v>6</v>
      </c>
      <c r="F14" s="33"/>
      <c r="G14" s="33">
        <v>23</v>
      </c>
      <c r="H14" s="33">
        <v>13</v>
      </c>
      <c r="I14" s="33">
        <v>7</v>
      </c>
      <c r="J14" s="33"/>
      <c r="K14" s="33">
        <v>5</v>
      </c>
      <c r="L14" s="33"/>
      <c r="M14" s="33"/>
      <c r="N14" s="33"/>
      <c r="O14" s="33">
        <v>1</v>
      </c>
      <c r="P14" s="33"/>
      <c r="Q14" s="33">
        <v>10</v>
      </c>
      <c r="R14" s="33"/>
      <c r="S14" s="33"/>
      <c r="T14" s="34"/>
      <c r="U14" s="35"/>
      <c r="V14" s="36"/>
    </row>
    <row r="15" s="7" customFormat="1" ht="18.5" customHeight="1" outlineLevel="1" spans="1:22">
      <c r="A15" s="440" t="s">
        <v>546</v>
      </c>
      <c r="B15" s="32" t="s">
        <v>547</v>
      </c>
      <c r="C15" s="33">
        <v>13</v>
      </c>
      <c r="D15" s="33">
        <v>6</v>
      </c>
      <c r="E15" s="33">
        <v>7</v>
      </c>
      <c r="F15" s="33"/>
      <c r="G15" s="33">
        <v>7</v>
      </c>
      <c r="H15" s="33">
        <v>7</v>
      </c>
      <c r="I15" s="33">
        <v>6</v>
      </c>
      <c r="J15" s="33"/>
      <c r="K15" s="33"/>
      <c r="L15" s="33"/>
      <c r="M15" s="33"/>
      <c r="N15" s="33"/>
      <c r="O15" s="33">
        <v>1</v>
      </c>
      <c r="P15" s="33"/>
      <c r="Q15" s="33"/>
      <c r="R15" s="33"/>
      <c r="S15" s="33"/>
      <c r="T15" s="34"/>
      <c r="U15" s="35"/>
      <c r="V15" s="36"/>
    </row>
    <row r="16" s="7" customFormat="1" ht="18.5" customHeight="1" outlineLevel="1" spans="1:22">
      <c r="A16" s="440" t="s">
        <v>548</v>
      </c>
      <c r="B16" s="32" t="s">
        <v>549</v>
      </c>
      <c r="C16" s="33">
        <v>9</v>
      </c>
      <c r="D16" s="33">
        <v>6</v>
      </c>
      <c r="E16" s="33">
        <v>3</v>
      </c>
      <c r="F16" s="33"/>
      <c r="G16" s="33">
        <v>9</v>
      </c>
      <c r="H16" s="33">
        <v>9</v>
      </c>
      <c r="I16" s="33">
        <v>5</v>
      </c>
      <c r="J16" s="33"/>
      <c r="K16" s="33">
        <v>3</v>
      </c>
      <c r="L16" s="33"/>
      <c r="M16" s="33"/>
      <c r="N16" s="33"/>
      <c r="O16" s="33">
        <v>1</v>
      </c>
      <c r="P16" s="33"/>
      <c r="Q16" s="33"/>
      <c r="R16" s="33"/>
      <c r="S16" s="33"/>
      <c r="T16" s="34"/>
      <c r="U16" s="35"/>
      <c r="V16" s="36"/>
    </row>
    <row r="17" s="7" customFormat="1" ht="18.5" customHeight="1" outlineLevel="1" spans="1:22">
      <c r="A17" s="440" t="s">
        <v>550</v>
      </c>
      <c r="B17" s="32" t="s">
        <v>551</v>
      </c>
      <c r="C17" s="33">
        <v>42</v>
      </c>
      <c r="D17" s="33">
        <v>24</v>
      </c>
      <c r="E17" s="33">
        <v>18</v>
      </c>
      <c r="F17" s="33"/>
      <c r="G17" s="33">
        <v>121</v>
      </c>
      <c r="H17" s="33">
        <v>46</v>
      </c>
      <c r="I17" s="33">
        <v>19</v>
      </c>
      <c r="J17" s="33">
        <v>6</v>
      </c>
      <c r="K17" s="33">
        <v>15</v>
      </c>
      <c r="L17" s="33"/>
      <c r="M17" s="33"/>
      <c r="N17" s="33"/>
      <c r="O17" s="33">
        <v>6</v>
      </c>
      <c r="P17" s="33"/>
      <c r="Q17" s="33">
        <v>75</v>
      </c>
      <c r="R17" s="33"/>
      <c r="S17" s="33"/>
      <c r="T17" s="34"/>
      <c r="U17" s="35"/>
      <c r="V17" s="36"/>
    </row>
    <row r="18" s="7" customFormat="1" ht="18.5" customHeight="1" outlineLevel="1" spans="1:22">
      <c r="A18" s="440" t="s">
        <v>552</v>
      </c>
      <c r="B18" s="32" t="s">
        <v>553</v>
      </c>
      <c r="C18" s="33">
        <v>38</v>
      </c>
      <c r="D18" s="33">
        <v>23</v>
      </c>
      <c r="E18" s="33">
        <v>15</v>
      </c>
      <c r="F18" s="33"/>
      <c r="G18" s="33">
        <v>95</v>
      </c>
      <c r="H18" s="33">
        <v>36</v>
      </c>
      <c r="I18" s="33">
        <v>15</v>
      </c>
      <c r="J18" s="33"/>
      <c r="K18" s="33">
        <v>17</v>
      </c>
      <c r="L18" s="33"/>
      <c r="M18" s="33"/>
      <c r="N18" s="33"/>
      <c r="O18" s="33">
        <v>4</v>
      </c>
      <c r="P18" s="33">
        <v>1</v>
      </c>
      <c r="Q18" s="33">
        <v>58</v>
      </c>
      <c r="R18" s="33">
        <v>1</v>
      </c>
      <c r="S18" s="33"/>
      <c r="T18" s="34"/>
      <c r="U18" s="35"/>
      <c r="V18" s="36"/>
    </row>
    <row r="19" s="7" customFormat="1" ht="18.5" customHeight="1" outlineLevel="1" spans="1:22">
      <c r="A19" s="31" t="s">
        <v>554</v>
      </c>
      <c r="B19" s="32" t="s">
        <v>555</v>
      </c>
      <c r="C19" s="33">
        <v>113</v>
      </c>
      <c r="D19" s="33">
        <v>44</v>
      </c>
      <c r="E19" s="33">
        <v>69</v>
      </c>
      <c r="F19" s="33"/>
      <c r="G19" s="33">
        <v>171</v>
      </c>
      <c r="H19" s="33">
        <v>112</v>
      </c>
      <c r="I19" s="33">
        <v>41</v>
      </c>
      <c r="J19" s="33"/>
      <c r="K19" s="33">
        <v>55</v>
      </c>
      <c r="L19" s="33"/>
      <c r="M19" s="33"/>
      <c r="N19" s="33"/>
      <c r="O19" s="33">
        <v>16</v>
      </c>
      <c r="P19" s="33"/>
      <c r="Q19" s="33">
        <v>59</v>
      </c>
      <c r="R19" s="33">
        <v>4</v>
      </c>
      <c r="S19" s="33"/>
      <c r="T19" s="34"/>
      <c r="U19" s="35"/>
      <c r="V19" s="36"/>
    </row>
    <row r="20" s="7" customFormat="1" ht="18.5" customHeight="1" outlineLevel="1" spans="1:22">
      <c r="A20" s="440" t="s">
        <v>556</v>
      </c>
      <c r="B20" s="32" t="s">
        <v>557</v>
      </c>
      <c r="C20" s="33">
        <v>25</v>
      </c>
      <c r="D20" s="33"/>
      <c r="E20" s="33">
        <v>25</v>
      </c>
      <c r="F20" s="33"/>
      <c r="G20" s="33">
        <v>26</v>
      </c>
      <c r="H20" s="33">
        <v>25</v>
      </c>
      <c r="I20" s="33"/>
      <c r="J20" s="33"/>
      <c r="K20" s="33">
        <v>25</v>
      </c>
      <c r="L20" s="33"/>
      <c r="M20" s="33"/>
      <c r="N20" s="33"/>
      <c r="O20" s="33"/>
      <c r="P20" s="33"/>
      <c r="Q20" s="33">
        <v>1</v>
      </c>
      <c r="R20" s="33"/>
      <c r="S20" s="33"/>
      <c r="T20" s="34"/>
      <c r="U20" s="35"/>
      <c r="V20" s="36"/>
    </row>
    <row r="21" s="7" customFormat="1" ht="18.5" customHeight="1" outlineLevel="1" spans="1:22">
      <c r="A21" s="440" t="s">
        <v>558</v>
      </c>
      <c r="B21" s="32" t="s">
        <v>559</v>
      </c>
      <c r="C21" s="33">
        <v>15</v>
      </c>
      <c r="D21" s="33">
        <v>8</v>
      </c>
      <c r="E21" s="33">
        <v>7</v>
      </c>
      <c r="F21" s="33"/>
      <c r="G21" s="33">
        <v>17</v>
      </c>
      <c r="H21" s="33">
        <v>16</v>
      </c>
      <c r="I21" s="33">
        <v>7</v>
      </c>
      <c r="J21" s="33"/>
      <c r="K21" s="33">
        <v>8</v>
      </c>
      <c r="L21" s="33"/>
      <c r="M21" s="33"/>
      <c r="N21" s="33"/>
      <c r="O21" s="33">
        <v>1</v>
      </c>
      <c r="P21" s="33"/>
      <c r="Q21" s="33">
        <v>1</v>
      </c>
      <c r="R21" s="33"/>
      <c r="S21" s="33"/>
      <c r="T21" s="34"/>
      <c r="U21" s="35"/>
      <c r="V21" s="36"/>
    </row>
    <row r="22" s="7" customFormat="1" ht="18.5" customHeight="1" outlineLevel="1" spans="1:22">
      <c r="A22" s="440" t="s">
        <v>560</v>
      </c>
      <c r="B22" s="32" t="s">
        <v>561</v>
      </c>
      <c r="C22" s="33">
        <v>29</v>
      </c>
      <c r="D22" s="33">
        <v>12</v>
      </c>
      <c r="E22" s="33">
        <v>17</v>
      </c>
      <c r="F22" s="33"/>
      <c r="G22" s="33">
        <v>38</v>
      </c>
      <c r="H22" s="33">
        <v>24</v>
      </c>
      <c r="I22" s="33">
        <v>10</v>
      </c>
      <c r="J22" s="33">
        <v>1</v>
      </c>
      <c r="K22" s="33">
        <v>13</v>
      </c>
      <c r="L22" s="33"/>
      <c r="M22" s="33"/>
      <c r="N22" s="33"/>
      <c r="O22" s="33"/>
      <c r="P22" s="33"/>
      <c r="Q22" s="33">
        <v>14</v>
      </c>
      <c r="R22" s="33">
        <v>1</v>
      </c>
      <c r="S22" s="33"/>
      <c r="T22" s="34"/>
      <c r="U22" s="35"/>
      <c r="V22" s="36"/>
    </row>
    <row r="23" s="7" customFormat="1" ht="18.5" customHeight="1" outlineLevel="1" spans="1:22">
      <c r="A23" s="440" t="s">
        <v>562</v>
      </c>
      <c r="B23" s="32" t="s">
        <v>563</v>
      </c>
      <c r="C23" s="33">
        <v>40</v>
      </c>
      <c r="D23" s="33">
        <v>17</v>
      </c>
      <c r="E23" s="33">
        <v>23</v>
      </c>
      <c r="F23" s="33"/>
      <c r="G23" s="33">
        <v>67</v>
      </c>
      <c r="H23" s="33">
        <v>40</v>
      </c>
      <c r="I23" s="33">
        <v>16</v>
      </c>
      <c r="J23" s="33">
        <v>9</v>
      </c>
      <c r="K23" s="33">
        <v>13</v>
      </c>
      <c r="L23" s="33"/>
      <c r="M23" s="33"/>
      <c r="N23" s="33"/>
      <c r="O23" s="33">
        <v>2</v>
      </c>
      <c r="P23" s="33"/>
      <c r="Q23" s="33">
        <v>27</v>
      </c>
      <c r="R23" s="33"/>
      <c r="S23" s="33"/>
      <c r="T23" s="34"/>
      <c r="U23" s="35"/>
      <c r="V23" s="36"/>
    </row>
    <row r="24" s="7" customFormat="1" ht="18.5" customHeight="1" outlineLevel="1" spans="1:22">
      <c r="A24" s="440" t="s">
        <v>564</v>
      </c>
      <c r="B24" s="32" t="s">
        <v>565</v>
      </c>
      <c r="C24" s="33">
        <v>130</v>
      </c>
      <c r="D24" s="33">
        <v>32</v>
      </c>
      <c r="E24" s="33">
        <v>98</v>
      </c>
      <c r="F24" s="33"/>
      <c r="G24" s="33">
        <v>247</v>
      </c>
      <c r="H24" s="33">
        <v>129</v>
      </c>
      <c r="I24" s="33">
        <v>27</v>
      </c>
      <c r="J24" s="33">
        <v>59</v>
      </c>
      <c r="K24" s="33">
        <v>39</v>
      </c>
      <c r="L24" s="33"/>
      <c r="M24" s="33"/>
      <c r="N24" s="33"/>
      <c r="O24" s="33">
        <v>4</v>
      </c>
      <c r="P24" s="33"/>
      <c r="Q24" s="33">
        <v>118</v>
      </c>
      <c r="R24" s="33">
        <v>6</v>
      </c>
      <c r="S24" s="33"/>
      <c r="T24" s="34"/>
      <c r="U24" s="35"/>
      <c r="V24" s="36"/>
    </row>
    <row r="25" s="7" customFormat="1" ht="18.5" customHeight="1" outlineLevel="1" spans="1:22">
      <c r="A25" s="440" t="s">
        <v>566</v>
      </c>
      <c r="B25" s="32" t="s">
        <v>567</v>
      </c>
      <c r="C25" s="33">
        <v>600</v>
      </c>
      <c r="D25" s="33">
        <v>569</v>
      </c>
      <c r="E25" s="33">
        <v>31</v>
      </c>
      <c r="F25" s="33"/>
      <c r="G25" s="33">
        <v>827</v>
      </c>
      <c r="H25" s="33">
        <v>594</v>
      </c>
      <c r="I25" s="33">
        <v>555</v>
      </c>
      <c r="J25" s="33"/>
      <c r="K25" s="33"/>
      <c r="L25" s="33"/>
      <c r="M25" s="33"/>
      <c r="N25" s="33">
        <v>31</v>
      </c>
      <c r="O25" s="33">
        <v>8</v>
      </c>
      <c r="P25" s="33"/>
      <c r="Q25" s="33">
        <v>233</v>
      </c>
      <c r="R25" s="33">
        <v>14</v>
      </c>
      <c r="S25" s="33"/>
      <c r="T25" s="34"/>
      <c r="U25" s="35"/>
      <c r="V25" s="36"/>
    </row>
    <row r="26" s="7" customFormat="1" ht="18.5" customHeight="1" outlineLevel="1" spans="1:22">
      <c r="A26" s="440" t="s">
        <v>568</v>
      </c>
      <c r="B26" s="32" t="s">
        <v>569</v>
      </c>
      <c r="C26" s="33">
        <v>89</v>
      </c>
      <c r="D26" s="33">
        <v>61</v>
      </c>
      <c r="E26" s="33">
        <v>28</v>
      </c>
      <c r="F26" s="33"/>
      <c r="G26" s="33">
        <v>138</v>
      </c>
      <c r="H26" s="33">
        <v>85</v>
      </c>
      <c r="I26" s="33">
        <v>60</v>
      </c>
      <c r="J26" s="33"/>
      <c r="K26" s="33">
        <v>24</v>
      </c>
      <c r="L26" s="33"/>
      <c r="M26" s="33"/>
      <c r="N26" s="33"/>
      <c r="O26" s="33">
        <v>1</v>
      </c>
      <c r="P26" s="33">
        <v>1</v>
      </c>
      <c r="Q26" s="33">
        <v>52</v>
      </c>
      <c r="R26" s="33">
        <v>2</v>
      </c>
      <c r="S26" s="33"/>
      <c r="T26" s="34"/>
      <c r="U26" s="35"/>
      <c r="V26" s="36"/>
    </row>
    <row r="27" s="7" customFormat="1" ht="18.5" customHeight="1" outlineLevel="1" spans="1:22">
      <c r="A27" s="440" t="s">
        <v>570</v>
      </c>
      <c r="B27" s="32" t="s">
        <v>571</v>
      </c>
      <c r="C27" s="33">
        <v>17</v>
      </c>
      <c r="D27" s="33">
        <v>11</v>
      </c>
      <c r="E27" s="33">
        <v>6</v>
      </c>
      <c r="F27" s="33"/>
      <c r="G27" s="33">
        <v>27</v>
      </c>
      <c r="H27" s="33">
        <v>20</v>
      </c>
      <c r="I27" s="33">
        <v>12</v>
      </c>
      <c r="J27" s="33"/>
      <c r="K27" s="33">
        <v>6</v>
      </c>
      <c r="L27" s="33"/>
      <c r="M27" s="33"/>
      <c r="N27" s="33"/>
      <c r="O27" s="33">
        <v>2</v>
      </c>
      <c r="P27" s="33"/>
      <c r="Q27" s="33">
        <v>7</v>
      </c>
      <c r="R27" s="33"/>
      <c r="S27" s="33"/>
      <c r="T27" s="34"/>
      <c r="U27" s="35"/>
      <c r="V27" s="36"/>
    </row>
    <row r="28" s="7" customFormat="1" ht="18.5" customHeight="1" outlineLevel="1" spans="1:22">
      <c r="A28" s="440" t="s">
        <v>572</v>
      </c>
      <c r="B28" s="32" t="s">
        <v>573</v>
      </c>
      <c r="C28" s="33">
        <v>150</v>
      </c>
      <c r="D28" s="33">
        <v>118</v>
      </c>
      <c r="E28" s="33">
        <v>32</v>
      </c>
      <c r="F28" s="33"/>
      <c r="G28" s="33">
        <v>168</v>
      </c>
      <c r="H28" s="33">
        <v>153</v>
      </c>
      <c r="I28" s="33">
        <v>117</v>
      </c>
      <c r="J28" s="33"/>
      <c r="K28" s="33">
        <v>30</v>
      </c>
      <c r="L28" s="33"/>
      <c r="M28" s="33"/>
      <c r="N28" s="33"/>
      <c r="O28" s="33">
        <v>6</v>
      </c>
      <c r="P28" s="33"/>
      <c r="Q28" s="33">
        <v>15</v>
      </c>
      <c r="R28" s="33"/>
      <c r="S28" s="33"/>
      <c r="T28" s="34"/>
      <c r="U28" s="35"/>
      <c r="V28" s="36"/>
    </row>
    <row r="29" s="7" customFormat="1" ht="18.5" customHeight="1" outlineLevel="1" spans="1:22">
      <c r="A29" s="440" t="s">
        <v>574</v>
      </c>
      <c r="B29" s="32" t="s">
        <v>575</v>
      </c>
      <c r="C29" s="33">
        <v>21</v>
      </c>
      <c r="D29" s="33">
        <v>10</v>
      </c>
      <c r="E29" s="33">
        <v>11</v>
      </c>
      <c r="F29" s="33"/>
      <c r="G29" s="33">
        <v>19</v>
      </c>
      <c r="H29" s="33">
        <v>18</v>
      </c>
      <c r="I29" s="33">
        <v>8</v>
      </c>
      <c r="J29" s="33"/>
      <c r="K29" s="33">
        <v>10</v>
      </c>
      <c r="L29" s="33"/>
      <c r="M29" s="33"/>
      <c r="N29" s="33"/>
      <c r="O29" s="33"/>
      <c r="P29" s="33"/>
      <c r="Q29" s="33">
        <v>1</v>
      </c>
      <c r="R29" s="33"/>
      <c r="S29" s="33"/>
      <c r="T29" s="34"/>
      <c r="U29" s="35"/>
      <c r="V29" s="36"/>
    </row>
    <row r="30" s="7" customFormat="1" ht="18.5" customHeight="1" outlineLevel="1" spans="1:22">
      <c r="A30" s="440" t="s">
        <v>576</v>
      </c>
      <c r="B30" s="32" t="s">
        <v>577</v>
      </c>
      <c r="C30" s="33">
        <v>264</v>
      </c>
      <c r="D30" s="33">
        <v>112</v>
      </c>
      <c r="E30" s="33">
        <v>152</v>
      </c>
      <c r="F30" s="33"/>
      <c r="G30" s="33">
        <v>436</v>
      </c>
      <c r="H30" s="33">
        <v>263</v>
      </c>
      <c r="I30" s="33">
        <v>113</v>
      </c>
      <c r="J30" s="33">
        <v>14</v>
      </c>
      <c r="K30" s="33">
        <v>113</v>
      </c>
      <c r="L30" s="33"/>
      <c r="M30" s="33"/>
      <c r="N30" s="33"/>
      <c r="O30" s="33">
        <v>23</v>
      </c>
      <c r="P30" s="33"/>
      <c r="Q30" s="33">
        <v>173</v>
      </c>
      <c r="R30" s="33">
        <v>17</v>
      </c>
      <c r="S30" s="33"/>
      <c r="T30" s="34"/>
      <c r="U30" s="35"/>
      <c r="V30" s="36"/>
    </row>
    <row r="31" s="7" customFormat="1" ht="18.5" customHeight="1" outlineLevel="1" spans="1:22">
      <c r="A31" s="440" t="s">
        <v>578</v>
      </c>
      <c r="B31" s="32" t="s">
        <v>579</v>
      </c>
      <c r="C31" s="33">
        <v>24</v>
      </c>
      <c r="D31" s="33"/>
      <c r="E31" s="33">
        <v>24</v>
      </c>
      <c r="F31" s="33"/>
      <c r="G31" s="33">
        <v>44</v>
      </c>
      <c r="H31" s="33">
        <v>28</v>
      </c>
      <c r="I31" s="33"/>
      <c r="J31" s="33">
        <v>20</v>
      </c>
      <c r="K31" s="33">
        <v>7</v>
      </c>
      <c r="L31" s="33"/>
      <c r="M31" s="33"/>
      <c r="N31" s="33"/>
      <c r="O31" s="33">
        <v>1</v>
      </c>
      <c r="P31" s="33"/>
      <c r="Q31" s="33">
        <v>16</v>
      </c>
      <c r="R31" s="33">
        <v>2</v>
      </c>
      <c r="S31" s="33"/>
      <c r="T31" s="34"/>
      <c r="U31" s="35"/>
      <c r="V31" s="36"/>
    </row>
    <row r="32" s="7" customFormat="1" ht="18.5" customHeight="1" outlineLevel="1" spans="1:22">
      <c r="A32" s="31" t="s">
        <v>580</v>
      </c>
      <c r="B32" s="32" t="s">
        <v>581</v>
      </c>
      <c r="C32" s="33">
        <v>27</v>
      </c>
      <c r="D32" s="33">
        <v>11</v>
      </c>
      <c r="E32" s="33">
        <v>16</v>
      </c>
      <c r="F32" s="33"/>
      <c r="G32" s="33">
        <v>22</v>
      </c>
      <c r="H32" s="33">
        <v>22</v>
      </c>
      <c r="I32" s="33">
        <v>9</v>
      </c>
      <c r="J32" s="33"/>
      <c r="K32" s="33">
        <v>13</v>
      </c>
      <c r="L32" s="33"/>
      <c r="M32" s="33"/>
      <c r="N32" s="33"/>
      <c r="O32" s="33"/>
      <c r="P32" s="33"/>
      <c r="Q32" s="33"/>
      <c r="R32" s="33"/>
      <c r="S32" s="33"/>
      <c r="T32" s="37"/>
      <c r="U32" s="35"/>
      <c r="V32" s="36"/>
    </row>
    <row r="33" s="6" customFormat="1" ht="18.5" customHeight="1" spans="1:22">
      <c r="A33" s="24"/>
      <c r="B33" s="25" t="s">
        <v>582</v>
      </c>
      <c r="C33" s="38">
        <f t="shared" ref="C33:S33" si="2">SUM(C34:C48)</f>
        <v>471</v>
      </c>
      <c r="D33" s="38">
        <f t="shared" si="2"/>
        <v>41</v>
      </c>
      <c r="E33" s="38">
        <f t="shared" si="2"/>
        <v>430</v>
      </c>
      <c r="F33" s="38">
        <f t="shared" si="2"/>
        <v>0</v>
      </c>
      <c r="G33" s="38">
        <f t="shared" si="2"/>
        <v>738</v>
      </c>
      <c r="H33" s="38">
        <f t="shared" si="2"/>
        <v>413</v>
      </c>
      <c r="I33" s="38">
        <f t="shared" si="2"/>
        <v>44</v>
      </c>
      <c r="J33" s="38">
        <f t="shared" si="2"/>
        <v>39</v>
      </c>
      <c r="K33" s="38">
        <f t="shared" si="2"/>
        <v>320</v>
      </c>
      <c r="L33" s="38">
        <f t="shared" si="2"/>
        <v>2</v>
      </c>
      <c r="M33" s="38">
        <f t="shared" si="2"/>
        <v>3</v>
      </c>
      <c r="N33" s="38">
        <f t="shared" si="2"/>
        <v>0</v>
      </c>
      <c r="O33" s="38">
        <f t="shared" si="2"/>
        <v>5</v>
      </c>
      <c r="P33" s="38">
        <f t="shared" si="2"/>
        <v>1</v>
      </c>
      <c r="Q33" s="38">
        <f t="shared" si="2"/>
        <v>324</v>
      </c>
      <c r="R33" s="38">
        <f t="shared" si="2"/>
        <v>23</v>
      </c>
      <c r="S33" s="38">
        <f t="shared" si="2"/>
        <v>0</v>
      </c>
      <c r="T33" s="39"/>
      <c r="U33" s="29" t="s">
        <v>4256</v>
      </c>
      <c r="V33" s="30"/>
    </row>
    <row r="34" s="7" customFormat="1" ht="18.5" customHeight="1" outlineLevel="1" spans="1:22">
      <c r="A34" s="31" t="s">
        <v>1079</v>
      </c>
      <c r="B34" s="32" t="s">
        <v>583</v>
      </c>
      <c r="C34" s="33">
        <v>49</v>
      </c>
      <c r="D34" s="33">
        <v>25</v>
      </c>
      <c r="E34" s="33">
        <v>24</v>
      </c>
      <c r="F34" s="33"/>
      <c r="G34" s="33">
        <v>90</v>
      </c>
      <c r="H34" s="33">
        <v>50</v>
      </c>
      <c r="I34" s="33">
        <v>27</v>
      </c>
      <c r="J34" s="33"/>
      <c r="K34" s="33">
        <v>19</v>
      </c>
      <c r="L34" s="33"/>
      <c r="M34" s="33">
        <v>3</v>
      </c>
      <c r="N34" s="33"/>
      <c r="O34" s="33">
        <v>1</v>
      </c>
      <c r="P34" s="33"/>
      <c r="Q34" s="33">
        <v>40</v>
      </c>
      <c r="R34" s="33">
        <v>7</v>
      </c>
      <c r="S34" s="33"/>
      <c r="T34" s="34"/>
      <c r="U34" s="40"/>
      <c r="V34" s="36"/>
    </row>
    <row r="35" s="7" customFormat="1" ht="18.5" customHeight="1" outlineLevel="1" spans="1:22">
      <c r="A35" s="31" t="s">
        <v>1089</v>
      </c>
      <c r="B35" s="32" t="s">
        <v>584</v>
      </c>
      <c r="C35" s="33">
        <v>28</v>
      </c>
      <c r="D35" s="33"/>
      <c r="E35" s="33">
        <v>28</v>
      </c>
      <c r="F35" s="33"/>
      <c r="G35" s="33">
        <v>55</v>
      </c>
      <c r="H35" s="33">
        <v>24</v>
      </c>
      <c r="I35" s="33"/>
      <c r="J35" s="33">
        <v>13</v>
      </c>
      <c r="K35" s="33">
        <v>10</v>
      </c>
      <c r="L35" s="33"/>
      <c r="M35" s="33"/>
      <c r="N35" s="33"/>
      <c r="O35" s="33">
        <v>1</v>
      </c>
      <c r="P35" s="33"/>
      <c r="Q35" s="33">
        <v>31</v>
      </c>
      <c r="R35" s="33">
        <v>3</v>
      </c>
      <c r="S35" s="33"/>
      <c r="T35" s="34"/>
      <c r="U35" s="40"/>
      <c r="V35" s="36"/>
    </row>
    <row r="36" s="7" customFormat="1" ht="18.5" customHeight="1" outlineLevel="1" spans="1:22">
      <c r="A36" s="31" t="s">
        <v>1100</v>
      </c>
      <c r="B36" s="32" t="s">
        <v>585</v>
      </c>
      <c r="C36" s="33">
        <v>96</v>
      </c>
      <c r="D36" s="33"/>
      <c r="E36" s="33">
        <v>96</v>
      </c>
      <c r="F36" s="33"/>
      <c r="G36" s="33">
        <v>116</v>
      </c>
      <c r="H36" s="33">
        <v>70</v>
      </c>
      <c r="I36" s="33"/>
      <c r="J36" s="33"/>
      <c r="K36" s="33">
        <v>70</v>
      </c>
      <c r="L36" s="33"/>
      <c r="M36" s="33"/>
      <c r="N36" s="33"/>
      <c r="O36" s="33"/>
      <c r="P36" s="33"/>
      <c r="Q36" s="33">
        <v>46</v>
      </c>
      <c r="R36" s="33">
        <v>1</v>
      </c>
      <c r="S36" s="33"/>
      <c r="T36" s="34"/>
      <c r="U36" s="40" t="s">
        <v>4257</v>
      </c>
      <c r="V36" s="36"/>
    </row>
    <row r="37" s="7" customFormat="1" ht="18.5" customHeight="1" outlineLevel="1" spans="1:22">
      <c r="A37" s="31" t="s">
        <v>1111</v>
      </c>
      <c r="B37" s="32" t="s">
        <v>586</v>
      </c>
      <c r="C37" s="33">
        <v>18</v>
      </c>
      <c r="D37" s="33"/>
      <c r="E37" s="33">
        <v>18</v>
      </c>
      <c r="F37" s="33"/>
      <c r="G37" s="33">
        <v>18</v>
      </c>
      <c r="H37" s="33">
        <v>12</v>
      </c>
      <c r="I37" s="33"/>
      <c r="J37" s="33">
        <v>2</v>
      </c>
      <c r="K37" s="33">
        <v>10</v>
      </c>
      <c r="L37" s="33"/>
      <c r="M37" s="33"/>
      <c r="N37" s="33"/>
      <c r="O37" s="33"/>
      <c r="P37" s="33"/>
      <c r="Q37" s="33">
        <v>6</v>
      </c>
      <c r="R37" s="33"/>
      <c r="S37" s="33"/>
      <c r="T37" s="34"/>
      <c r="U37" s="40" t="s">
        <v>4257</v>
      </c>
      <c r="V37" s="36"/>
    </row>
    <row r="38" s="7" customFormat="1" ht="18.5" customHeight="1" outlineLevel="1" spans="1:22">
      <c r="A38" s="31" t="s">
        <v>1120</v>
      </c>
      <c r="B38" s="32" t="s">
        <v>587</v>
      </c>
      <c r="C38" s="33">
        <v>28</v>
      </c>
      <c r="D38" s="33"/>
      <c r="E38" s="33">
        <v>28</v>
      </c>
      <c r="F38" s="33"/>
      <c r="G38" s="33">
        <v>49</v>
      </c>
      <c r="H38" s="33">
        <v>26</v>
      </c>
      <c r="I38" s="33"/>
      <c r="J38" s="33"/>
      <c r="K38" s="33">
        <v>26</v>
      </c>
      <c r="L38" s="33"/>
      <c r="M38" s="33"/>
      <c r="N38" s="33"/>
      <c r="O38" s="33"/>
      <c r="P38" s="33"/>
      <c r="Q38" s="33">
        <v>23</v>
      </c>
      <c r="R38" s="33"/>
      <c r="S38" s="33"/>
      <c r="T38" s="34"/>
      <c r="U38" s="40" t="s">
        <v>4257</v>
      </c>
      <c r="V38" s="36"/>
    </row>
    <row r="39" s="7" customFormat="1" ht="18.5" customHeight="1" outlineLevel="1" spans="1:22">
      <c r="A39" s="31" t="s">
        <v>1131</v>
      </c>
      <c r="B39" s="41" t="s">
        <v>588</v>
      </c>
      <c r="C39" s="33">
        <v>16</v>
      </c>
      <c r="D39" s="33"/>
      <c r="E39" s="33">
        <v>16</v>
      </c>
      <c r="F39" s="33"/>
      <c r="G39" s="33">
        <v>31</v>
      </c>
      <c r="H39" s="33">
        <v>14</v>
      </c>
      <c r="I39" s="33"/>
      <c r="J39" s="33"/>
      <c r="K39" s="33">
        <v>14</v>
      </c>
      <c r="L39" s="33"/>
      <c r="M39" s="33"/>
      <c r="N39" s="33"/>
      <c r="O39" s="33"/>
      <c r="P39" s="33"/>
      <c r="Q39" s="33">
        <v>17</v>
      </c>
      <c r="R39" s="33"/>
      <c r="S39" s="33"/>
      <c r="T39" s="34"/>
      <c r="U39" s="40" t="s">
        <v>4257</v>
      </c>
      <c r="V39" s="36"/>
    </row>
    <row r="40" s="7" customFormat="1" ht="18.5" customHeight="1" outlineLevel="1" spans="1:22">
      <c r="A40" s="31" t="s">
        <v>1141</v>
      </c>
      <c r="B40" s="32" t="s">
        <v>589</v>
      </c>
      <c r="C40" s="33">
        <v>4</v>
      </c>
      <c r="D40" s="33"/>
      <c r="E40" s="33">
        <v>4</v>
      </c>
      <c r="F40" s="33"/>
      <c r="G40" s="33">
        <v>14</v>
      </c>
      <c r="H40" s="33">
        <v>2</v>
      </c>
      <c r="I40" s="33"/>
      <c r="J40" s="33"/>
      <c r="K40" s="33"/>
      <c r="L40" s="33">
        <v>2</v>
      </c>
      <c r="M40" s="33"/>
      <c r="N40" s="33"/>
      <c r="O40" s="33"/>
      <c r="P40" s="33"/>
      <c r="Q40" s="33">
        <v>12</v>
      </c>
      <c r="R40" s="33"/>
      <c r="S40" s="33"/>
      <c r="T40" s="34"/>
      <c r="U40" s="40" t="s">
        <v>4257</v>
      </c>
      <c r="V40" s="36"/>
    </row>
    <row r="41" s="7" customFormat="1" ht="18.5" customHeight="1" outlineLevel="1" spans="1:22">
      <c r="A41" s="31" t="s">
        <v>1149</v>
      </c>
      <c r="B41" s="32" t="s">
        <v>590</v>
      </c>
      <c r="C41" s="33">
        <v>30</v>
      </c>
      <c r="D41" s="33"/>
      <c r="E41" s="33">
        <v>30</v>
      </c>
      <c r="F41" s="33"/>
      <c r="G41" s="33">
        <v>69</v>
      </c>
      <c r="H41" s="33">
        <v>24</v>
      </c>
      <c r="I41" s="33">
        <v>2</v>
      </c>
      <c r="J41" s="33">
        <v>5</v>
      </c>
      <c r="K41" s="33">
        <v>17</v>
      </c>
      <c r="L41" s="33"/>
      <c r="M41" s="33"/>
      <c r="N41" s="33"/>
      <c r="O41" s="33"/>
      <c r="P41" s="33">
        <v>1</v>
      </c>
      <c r="Q41" s="33">
        <v>44</v>
      </c>
      <c r="R41" s="33">
        <v>4</v>
      </c>
      <c r="S41" s="33"/>
      <c r="T41" s="34"/>
      <c r="U41" s="40"/>
      <c r="V41" s="36"/>
    </row>
    <row r="42" s="7" customFormat="1" ht="18.5" customHeight="1" outlineLevel="1" spans="1:22">
      <c r="A42" s="31" t="s">
        <v>1161</v>
      </c>
      <c r="B42" s="32" t="s">
        <v>591</v>
      </c>
      <c r="C42" s="33">
        <v>26</v>
      </c>
      <c r="D42" s="33"/>
      <c r="E42" s="33">
        <v>26</v>
      </c>
      <c r="F42" s="33"/>
      <c r="G42" s="33">
        <v>40</v>
      </c>
      <c r="H42" s="33">
        <v>16</v>
      </c>
      <c r="I42" s="33"/>
      <c r="J42" s="33">
        <v>4</v>
      </c>
      <c r="K42" s="33">
        <v>12</v>
      </c>
      <c r="L42" s="33"/>
      <c r="M42" s="33"/>
      <c r="N42" s="33"/>
      <c r="O42" s="33"/>
      <c r="P42" s="33"/>
      <c r="Q42" s="33">
        <v>24</v>
      </c>
      <c r="R42" s="33">
        <v>1</v>
      </c>
      <c r="S42" s="33"/>
      <c r="T42" s="34"/>
      <c r="U42" s="40"/>
      <c r="V42" s="36"/>
    </row>
    <row r="43" s="7" customFormat="1" ht="18.5" customHeight="1" outlineLevel="1" spans="1:22">
      <c r="A43" s="31" t="s">
        <v>1172</v>
      </c>
      <c r="B43" s="32" t="s">
        <v>592</v>
      </c>
      <c r="C43" s="33">
        <v>15</v>
      </c>
      <c r="D43" s="33"/>
      <c r="E43" s="33">
        <v>15</v>
      </c>
      <c r="F43" s="33"/>
      <c r="G43" s="33">
        <v>15</v>
      </c>
      <c r="H43" s="33">
        <v>15</v>
      </c>
      <c r="I43" s="33"/>
      <c r="J43" s="33"/>
      <c r="K43" s="33">
        <v>15</v>
      </c>
      <c r="L43" s="33"/>
      <c r="M43" s="33"/>
      <c r="N43" s="33"/>
      <c r="O43" s="33"/>
      <c r="P43" s="33"/>
      <c r="Q43" s="33"/>
      <c r="R43" s="33"/>
      <c r="S43" s="33"/>
      <c r="T43" s="34"/>
      <c r="U43" s="40"/>
      <c r="V43" s="36"/>
    </row>
    <row r="44" s="7" customFormat="1" ht="18.5" customHeight="1" outlineLevel="1" spans="1:22">
      <c r="A44" s="31" t="s">
        <v>1179</v>
      </c>
      <c r="B44" s="32" t="s">
        <v>593</v>
      </c>
      <c r="C44" s="33">
        <v>19</v>
      </c>
      <c r="D44" s="33"/>
      <c r="E44" s="33">
        <v>19</v>
      </c>
      <c r="F44" s="33"/>
      <c r="G44" s="33">
        <v>30</v>
      </c>
      <c r="H44" s="33">
        <v>17</v>
      </c>
      <c r="I44" s="33"/>
      <c r="J44" s="33">
        <v>15</v>
      </c>
      <c r="K44" s="33">
        <v>2</v>
      </c>
      <c r="L44" s="33"/>
      <c r="M44" s="33"/>
      <c r="N44" s="33"/>
      <c r="O44" s="33"/>
      <c r="P44" s="33"/>
      <c r="Q44" s="33">
        <v>13</v>
      </c>
      <c r="R44" s="33"/>
      <c r="S44" s="33"/>
      <c r="T44" s="34"/>
      <c r="U44" s="40"/>
      <c r="V44" s="36"/>
    </row>
    <row r="45" s="7" customFormat="1" ht="18.5" customHeight="1" outlineLevel="1" spans="1:22">
      <c r="A45" s="31" t="s">
        <v>1188</v>
      </c>
      <c r="B45" s="32" t="s">
        <v>594</v>
      </c>
      <c r="C45" s="33">
        <v>70</v>
      </c>
      <c r="D45" s="33">
        <v>16</v>
      </c>
      <c r="E45" s="33">
        <v>54</v>
      </c>
      <c r="F45" s="33"/>
      <c r="G45" s="33">
        <v>120</v>
      </c>
      <c r="H45" s="33">
        <v>72</v>
      </c>
      <c r="I45" s="33">
        <v>15</v>
      </c>
      <c r="J45" s="33"/>
      <c r="K45" s="33">
        <v>54</v>
      </c>
      <c r="L45" s="33"/>
      <c r="M45" s="33"/>
      <c r="N45" s="33"/>
      <c r="O45" s="33">
        <v>3</v>
      </c>
      <c r="P45" s="33"/>
      <c r="Q45" s="33">
        <v>48</v>
      </c>
      <c r="R45" s="33">
        <v>7</v>
      </c>
      <c r="S45" s="33"/>
      <c r="T45" s="34"/>
      <c r="U45" s="40"/>
      <c r="V45" s="36"/>
    </row>
    <row r="46" s="7" customFormat="1" ht="18.5" customHeight="1" outlineLevel="1" spans="1:22">
      <c r="A46" s="31" t="s">
        <v>1199</v>
      </c>
      <c r="B46" s="32" t="s">
        <v>595</v>
      </c>
      <c r="C46" s="33">
        <v>50</v>
      </c>
      <c r="D46" s="33"/>
      <c r="E46" s="33">
        <v>50</v>
      </c>
      <c r="F46" s="33"/>
      <c r="G46" s="33">
        <v>68</v>
      </c>
      <c r="H46" s="33">
        <v>50</v>
      </c>
      <c r="I46" s="33"/>
      <c r="J46" s="33"/>
      <c r="K46" s="33">
        <v>50</v>
      </c>
      <c r="L46" s="33"/>
      <c r="M46" s="33"/>
      <c r="N46" s="33"/>
      <c r="O46" s="33"/>
      <c r="P46" s="33"/>
      <c r="Q46" s="33">
        <v>18</v>
      </c>
      <c r="R46" s="33"/>
      <c r="S46" s="33"/>
      <c r="T46" s="34"/>
      <c r="U46" s="40" t="s">
        <v>4257</v>
      </c>
      <c r="V46" s="36"/>
    </row>
    <row r="47" s="7" customFormat="1" ht="18.5" customHeight="1" outlineLevel="1" spans="1:22">
      <c r="A47" s="31" t="s">
        <v>1208</v>
      </c>
      <c r="B47" s="32" t="s">
        <v>596</v>
      </c>
      <c r="C47" s="33">
        <v>6</v>
      </c>
      <c r="D47" s="33"/>
      <c r="E47" s="33">
        <v>6</v>
      </c>
      <c r="F47" s="33"/>
      <c r="G47" s="33">
        <v>8</v>
      </c>
      <c r="H47" s="33">
        <v>6</v>
      </c>
      <c r="I47" s="33"/>
      <c r="J47" s="33"/>
      <c r="K47" s="33">
        <v>6</v>
      </c>
      <c r="L47" s="33"/>
      <c r="M47" s="33"/>
      <c r="N47" s="33"/>
      <c r="O47" s="33"/>
      <c r="P47" s="33"/>
      <c r="Q47" s="33">
        <v>2</v>
      </c>
      <c r="R47" s="33"/>
      <c r="S47" s="33"/>
      <c r="T47" s="34"/>
      <c r="U47" s="40"/>
      <c r="V47" s="36"/>
    </row>
    <row r="48" s="7" customFormat="1" ht="18.5" customHeight="1" outlineLevel="1" spans="1:22">
      <c r="A48" s="31" t="s">
        <v>1217</v>
      </c>
      <c r="B48" s="32" t="s">
        <v>597</v>
      </c>
      <c r="C48" s="33">
        <v>16</v>
      </c>
      <c r="D48" s="33"/>
      <c r="E48" s="33">
        <v>16</v>
      </c>
      <c r="F48" s="33"/>
      <c r="G48" s="33">
        <v>15</v>
      </c>
      <c r="H48" s="33">
        <v>15</v>
      </c>
      <c r="I48" s="33"/>
      <c r="J48" s="33"/>
      <c r="K48" s="33">
        <v>15</v>
      </c>
      <c r="L48" s="33"/>
      <c r="M48" s="33"/>
      <c r="N48" s="33"/>
      <c r="O48" s="33"/>
      <c r="P48" s="33"/>
      <c r="Q48" s="33"/>
      <c r="R48" s="33"/>
      <c r="S48" s="33"/>
      <c r="T48" s="34"/>
      <c r="U48" s="40"/>
      <c r="V48" s="36"/>
    </row>
    <row r="49" s="6" customFormat="1" ht="18.5" customHeight="1" spans="1:24">
      <c r="A49" s="24"/>
      <c r="B49" s="25" t="s">
        <v>598</v>
      </c>
      <c r="C49" s="38">
        <f t="shared" ref="C49:S49" si="3">SUM(C50:C86)</f>
        <v>4015</v>
      </c>
      <c r="D49" s="38">
        <f t="shared" si="3"/>
        <v>78</v>
      </c>
      <c r="E49" s="38">
        <f t="shared" si="3"/>
        <v>3937</v>
      </c>
      <c r="F49" s="38">
        <f t="shared" si="3"/>
        <v>0</v>
      </c>
      <c r="G49" s="38">
        <f t="shared" si="3"/>
        <v>4543</v>
      </c>
      <c r="H49" s="38">
        <f t="shared" si="3"/>
        <v>3347</v>
      </c>
      <c r="I49" s="38">
        <f t="shared" si="3"/>
        <v>71</v>
      </c>
      <c r="J49" s="38">
        <f t="shared" si="3"/>
        <v>55</v>
      </c>
      <c r="K49" s="38">
        <f t="shared" si="3"/>
        <v>395</v>
      </c>
      <c r="L49" s="38">
        <f t="shared" si="3"/>
        <v>2816</v>
      </c>
      <c r="M49" s="38">
        <f t="shared" si="3"/>
        <v>3</v>
      </c>
      <c r="N49" s="38">
        <f t="shared" si="3"/>
        <v>0</v>
      </c>
      <c r="O49" s="38">
        <f t="shared" si="3"/>
        <v>7</v>
      </c>
      <c r="P49" s="38">
        <f t="shared" si="3"/>
        <v>4</v>
      </c>
      <c r="Q49" s="38">
        <f t="shared" si="3"/>
        <v>1192</v>
      </c>
      <c r="R49" s="38">
        <f t="shared" si="3"/>
        <v>19</v>
      </c>
      <c r="S49" s="38">
        <f t="shared" si="3"/>
        <v>0</v>
      </c>
      <c r="T49" s="26"/>
      <c r="U49" s="42" t="s">
        <v>4256</v>
      </c>
      <c r="V49" s="30"/>
    </row>
    <row r="50" s="7" customFormat="1" ht="18.5" customHeight="1" outlineLevel="1" spans="1:24">
      <c r="A50" s="31">
        <v>201001</v>
      </c>
      <c r="B50" s="32" t="s">
        <v>599</v>
      </c>
      <c r="C50" s="33">
        <v>43</v>
      </c>
      <c r="D50" s="43">
        <v>13</v>
      </c>
      <c r="E50" s="43">
        <v>30</v>
      </c>
      <c r="F50" s="43"/>
      <c r="G50" s="33">
        <v>82</v>
      </c>
      <c r="H50" s="33">
        <v>45</v>
      </c>
      <c r="I50" s="43">
        <v>13</v>
      </c>
      <c r="J50" s="43"/>
      <c r="K50" s="43">
        <v>29</v>
      </c>
      <c r="L50" s="43">
        <v>1</v>
      </c>
      <c r="M50" s="43"/>
      <c r="N50" s="43"/>
      <c r="O50" s="43">
        <v>2</v>
      </c>
      <c r="P50" s="43"/>
      <c r="Q50" s="43">
        <v>37</v>
      </c>
      <c r="R50" s="43">
        <v>2</v>
      </c>
      <c r="S50" s="43"/>
      <c r="T50" s="43"/>
      <c r="U50" s="40"/>
      <c r="V50" s="36"/>
    </row>
    <row r="51" s="8" customFormat="1" ht="18.5" customHeight="1" outlineLevel="1" spans="1:24">
      <c r="A51" s="31">
        <v>201002</v>
      </c>
      <c r="B51" s="32" t="s">
        <v>600</v>
      </c>
      <c r="C51" s="33">
        <v>10</v>
      </c>
      <c r="D51" s="43"/>
      <c r="E51" s="43">
        <v>10</v>
      </c>
      <c r="F51" s="43"/>
      <c r="G51" s="33">
        <v>16</v>
      </c>
      <c r="H51" s="33">
        <v>10</v>
      </c>
      <c r="I51" s="43"/>
      <c r="J51" s="43"/>
      <c r="K51" s="43">
        <v>10</v>
      </c>
      <c r="L51" s="43"/>
      <c r="M51" s="43"/>
      <c r="N51" s="43"/>
      <c r="O51" s="43"/>
      <c r="P51" s="43"/>
      <c r="Q51" s="43">
        <v>6</v>
      </c>
      <c r="R51" s="43"/>
      <c r="S51" s="43"/>
      <c r="T51" s="43"/>
      <c r="U51" s="40"/>
      <c r="V51" s="44"/>
    </row>
    <row r="52" s="7" customFormat="1" ht="18.5" customHeight="1" outlineLevel="1" spans="1:24">
      <c r="A52" s="31">
        <v>201003</v>
      </c>
      <c r="B52" s="32" t="s">
        <v>601</v>
      </c>
      <c r="C52" s="33">
        <v>15</v>
      </c>
      <c r="D52" s="43"/>
      <c r="E52" s="43">
        <v>15</v>
      </c>
      <c r="F52" s="43"/>
      <c r="G52" s="33">
        <v>21</v>
      </c>
      <c r="H52" s="33">
        <v>14</v>
      </c>
      <c r="I52" s="43"/>
      <c r="J52" s="43"/>
      <c r="K52" s="43">
        <v>14</v>
      </c>
      <c r="L52" s="43"/>
      <c r="M52" s="43"/>
      <c r="N52" s="43"/>
      <c r="O52" s="43"/>
      <c r="P52" s="43"/>
      <c r="Q52" s="43">
        <v>7</v>
      </c>
      <c r="R52" s="43">
        <v>4</v>
      </c>
      <c r="S52" s="43"/>
      <c r="T52" s="43"/>
      <c r="U52" s="40" t="s">
        <v>4257</v>
      </c>
      <c r="V52" s="36"/>
    </row>
    <row r="53" s="7" customFormat="1" ht="18.5" customHeight="1" outlineLevel="1" spans="1:24">
      <c r="A53" s="31">
        <v>201004</v>
      </c>
      <c r="B53" s="32" t="s">
        <v>602</v>
      </c>
      <c r="C53" s="33">
        <v>27</v>
      </c>
      <c r="D53" s="43"/>
      <c r="E53" s="43">
        <v>27</v>
      </c>
      <c r="F53" s="43"/>
      <c r="G53" s="33">
        <v>45</v>
      </c>
      <c r="H53" s="33">
        <v>27</v>
      </c>
      <c r="I53" s="43"/>
      <c r="J53" s="43"/>
      <c r="K53" s="43">
        <v>27</v>
      </c>
      <c r="L53" s="43"/>
      <c r="M53" s="43"/>
      <c r="N53" s="43"/>
      <c r="O53" s="43"/>
      <c r="P53" s="43"/>
      <c r="Q53" s="43">
        <v>18</v>
      </c>
      <c r="R53" s="43">
        <v>2</v>
      </c>
      <c r="S53" s="43"/>
      <c r="T53" s="43"/>
      <c r="U53" s="40" t="s">
        <v>4257</v>
      </c>
      <c r="V53" s="36"/>
    </row>
    <row r="54" s="7" customFormat="1" ht="18.5" customHeight="1" outlineLevel="1" spans="1:24">
      <c r="A54" s="31">
        <v>201005</v>
      </c>
      <c r="B54" s="32" t="s">
        <v>603</v>
      </c>
      <c r="C54" s="33">
        <v>5</v>
      </c>
      <c r="D54" s="43"/>
      <c r="E54" s="43">
        <v>5</v>
      </c>
      <c r="F54" s="43"/>
      <c r="G54" s="33">
        <v>8</v>
      </c>
      <c r="H54" s="33">
        <v>5</v>
      </c>
      <c r="I54" s="43"/>
      <c r="J54" s="43"/>
      <c r="K54" s="43">
        <v>5</v>
      </c>
      <c r="L54" s="43"/>
      <c r="M54" s="43"/>
      <c r="N54" s="43"/>
      <c r="O54" s="43"/>
      <c r="P54" s="43"/>
      <c r="Q54" s="43">
        <v>3</v>
      </c>
      <c r="R54" s="43"/>
      <c r="S54" s="43"/>
      <c r="T54" s="43"/>
      <c r="U54" s="40" t="s">
        <v>4257</v>
      </c>
      <c r="V54" s="36"/>
    </row>
    <row r="55" s="7" customFormat="1" ht="18.5" customHeight="1" outlineLevel="1" spans="1:24">
      <c r="A55" s="31" t="s">
        <v>1273</v>
      </c>
      <c r="B55" s="32" t="s">
        <v>604</v>
      </c>
      <c r="C55" s="33">
        <v>4</v>
      </c>
      <c r="D55" s="43"/>
      <c r="E55" s="43">
        <v>4</v>
      </c>
      <c r="F55" s="43"/>
      <c r="G55" s="33">
        <v>6</v>
      </c>
      <c r="H55" s="33">
        <v>3</v>
      </c>
      <c r="I55" s="43"/>
      <c r="J55" s="43"/>
      <c r="K55" s="43"/>
      <c r="L55" s="43"/>
      <c r="M55" s="43">
        <v>3</v>
      </c>
      <c r="N55" s="43"/>
      <c r="O55" s="43"/>
      <c r="P55" s="43"/>
      <c r="Q55" s="43">
        <v>3</v>
      </c>
      <c r="R55" s="43"/>
      <c r="S55" s="43"/>
      <c r="T55" s="43"/>
      <c r="U55" s="40"/>
      <c r="V55" s="36"/>
    </row>
    <row r="56" s="7" customFormat="1" ht="18.5" customHeight="1" outlineLevel="1" spans="1:24">
      <c r="A56" s="31">
        <v>202001</v>
      </c>
      <c r="B56" s="32" t="s">
        <v>605</v>
      </c>
      <c r="C56" s="33">
        <v>14</v>
      </c>
      <c r="D56" s="43">
        <v>7</v>
      </c>
      <c r="E56" s="43">
        <v>7</v>
      </c>
      <c r="F56" s="43"/>
      <c r="G56" s="33">
        <v>22</v>
      </c>
      <c r="H56" s="33">
        <v>14</v>
      </c>
      <c r="I56" s="43"/>
      <c r="J56" s="43">
        <v>7</v>
      </c>
      <c r="K56" s="43">
        <v>6</v>
      </c>
      <c r="L56" s="43"/>
      <c r="M56" s="43"/>
      <c r="N56" s="43"/>
      <c r="O56" s="43">
        <v>1</v>
      </c>
      <c r="P56" s="43"/>
      <c r="Q56" s="43">
        <v>8</v>
      </c>
      <c r="R56" s="43"/>
      <c r="S56" s="43"/>
      <c r="T56" s="43"/>
      <c r="U56" s="40"/>
      <c r="V56" s="36"/>
    </row>
    <row r="57" s="7" customFormat="1" ht="18.5" customHeight="1" outlineLevel="1" spans="1:24">
      <c r="A57" s="31">
        <v>203001</v>
      </c>
      <c r="B57" s="32" t="s">
        <v>606</v>
      </c>
      <c r="C57" s="33">
        <v>62</v>
      </c>
      <c r="D57" s="43">
        <v>9</v>
      </c>
      <c r="E57" s="43">
        <v>53</v>
      </c>
      <c r="F57" s="43"/>
      <c r="G57" s="33">
        <v>73</v>
      </c>
      <c r="H57" s="33">
        <v>62</v>
      </c>
      <c r="I57" s="43">
        <v>9</v>
      </c>
      <c r="J57" s="43"/>
      <c r="K57" s="43">
        <v>53</v>
      </c>
      <c r="L57" s="43"/>
      <c r="M57" s="43"/>
      <c r="N57" s="43"/>
      <c r="O57" s="43"/>
      <c r="P57" s="43"/>
      <c r="Q57" s="43">
        <v>11</v>
      </c>
      <c r="R57" s="43"/>
      <c r="S57" s="43"/>
      <c r="T57" s="43"/>
      <c r="U57" s="40"/>
      <c r="V57" s="36"/>
    </row>
    <row r="58" s="7" customFormat="1" ht="18.5" customHeight="1" outlineLevel="1" spans="1:24">
      <c r="A58" s="31">
        <v>204001</v>
      </c>
      <c r="B58" s="32" t="s">
        <v>607</v>
      </c>
      <c r="C58" s="33">
        <v>52</v>
      </c>
      <c r="D58" s="43">
        <v>21</v>
      </c>
      <c r="E58" s="43">
        <v>31</v>
      </c>
      <c r="F58" s="43"/>
      <c r="G58" s="33">
        <v>94</v>
      </c>
      <c r="H58" s="33">
        <v>54</v>
      </c>
      <c r="I58" s="43">
        <v>20</v>
      </c>
      <c r="J58" s="43">
        <v>1</v>
      </c>
      <c r="K58" s="43">
        <v>30</v>
      </c>
      <c r="L58" s="43"/>
      <c r="M58" s="43"/>
      <c r="N58" s="43"/>
      <c r="O58" s="43">
        <v>3</v>
      </c>
      <c r="P58" s="43"/>
      <c r="Q58" s="43">
        <v>40</v>
      </c>
      <c r="R58" s="43"/>
      <c r="S58" s="43"/>
      <c r="T58" s="43"/>
      <c r="U58" s="40"/>
      <c r="V58" s="36"/>
    </row>
    <row r="59" s="7" customFormat="1" ht="18.5" customHeight="1" outlineLevel="1" spans="1:24">
      <c r="A59" s="31">
        <v>204002</v>
      </c>
      <c r="B59" s="32" t="s">
        <v>608</v>
      </c>
      <c r="C59" s="33">
        <v>35</v>
      </c>
      <c r="D59" s="43"/>
      <c r="E59" s="43">
        <v>35</v>
      </c>
      <c r="F59" s="43"/>
      <c r="G59" s="33">
        <v>53</v>
      </c>
      <c r="H59" s="33">
        <v>36</v>
      </c>
      <c r="I59" s="43"/>
      <c r="J59" s="43"/>
      <c r="K59" s="43">
        <v>36</v>
      </c>
      <c r="L59" s="43"/>
      <c r="M59" s="43"/>
      <c r="N59" s="43"/>
      <c r="O59" s="43"/>
      <c r="P59" s="43"/>
      <c r="Q59" s="43">
        <v>17</v>
      </c>
      <c r="R59" s="43"/>
      <c r="S59" s="43"/>
      <c r="T59" s="43"/>
      <c r="U59" s="40"/>
      <c r="V59" s="36"/>
    </row>
    <row r="60" s="7" customFormat="1" ht="18.5" customHeight="1" outlineLevel="1" spans="1:24">
      <c r="A60" s="31">
        <v>204003</v>
      </c>
      <c r="B60" s="32" t="s">
        <v>609</v>
      </c>
      <c r="C60" s="33">
        <v>43</v>
      </c>
      <c r="D60" s="43"/>
      <c r="E60" s="43">
        <v>43</v>
      </c>
      <c r="F60" s="43"/>
      <c r="G60" s="33">
        <v>68</v>
      </c>
      <c r="H60" s="33">
        <v>42</v>
      </c>
      <c r="I60" s="43"/>
      <c r="J60" s="43">
        <v>36</v>
      </c>
      <c r="K60" s="43">
        <v>6</v>
      </c>
      <c r="L60" s="43"/>
      <c r="M60" s="43"/>
      <c r="N60" s="43"/>
      <c r="O60" s="43"/>
      <c r="P60" s="43"/>
      <c r="Q60" s="43">
        <v>26</v>
      </c>
      <c r="R60" s="43">
        <v>1</v>
      </c>
      <c r="S60" s="43"/>
      <c r="T60" s="43"/>
      <c r="U60" s="40"/>
      <c r="V60" s="36"/>
    </row>
    <row r="61" s="7" customFormat="1" ht="18.5" customHeight="1" outlineLevel="1" spans="1:24">
      <c r="A61" s="31">
        <v>204004</v>
      </c>
      <c r="B61" s="32" t="s">
        <v>610</v>
      </c>
      <c r="C61" s="33">
        <v>16</v>
      </c>
      <c r="D61" s="43"/>
      <c r="E61" s="43">
        <v>16</v>
      </c>
      <c r="F61" s="43"/>
      <c r="G61" s="33">
        <v>18</v>
      </c>
      <c r="H61" s="33">
        <v>15</v>
      </c>
      <c r="I61" s="43"/>
      <c r="J61" s="43"/>
      <c r="K61" s="43">
        <v>15</v>
      </c>
      <c r="L61" s="43"/>
      <c r="M61" s="43"/>
      <c r="N61" s="43"/>
      <c r="O61" s="43"/>
      <c r="P61" s="43"/>
      <c r="Q61" s="43">
        <v>3</v>
      </c>
      <c r="R61" s="43"/>
      <c r="S61" s="43"/>
      <c r="T61" s="43"/>
      <c r="U61" s="40"/>
      <c r="V61" s="36"/>
    </row>
    <row r="62" s="7" customFormat="1" ht="18.5" customHeight="1" outlineLevel="1" spans="1:24">
      <c r="A62" s="31">
        <v>205001</v>
      </c>
      <c r="B62" s="32" t="s">
        <v>611</v>
      </c>
      <c r="C62" s="33">
        <v>59</v>
      </c>
      <c r="D62" s="43">
        <v>21</v>
      </c>
      <c r="E62" s="43">
        <v>38</v>
      </c>
      <c r="F62" s="43"/>
      <c r="G62" s="33">
        <v>126</v>
      </c>
      <c r="H62" s="33">
        <v>58</v>
      </c>
      <c r="I62" s="43">
        <v>18</v>
      </c>
      <c r="J62" s="43">
        <v>3</v>
      </c>
      <c r="K62" s="43">
        <v>36</v>
      </c>
      <c r="L62" s="43"/>
      <c r="M62" s="43"/>
      <c r="N62" s="43"/>
      <c r="O62" s="43">
        <v>1</v>
      </c>
      <c r="P62" s="43"/>
      <c r="Q62" s="43">
        <v>68</v>
      </c>
      <c r="R62" s="43">
        <v>3</v>
      </c>
      <c r="S62" s="43"/>
      <c r="T62" s="43"/>
      <c r="U62" s="40" t="s">
        <v>4258</v>
      </c>
      <c r="V62" s="36"/>
    </row>
    <row r="63" s="7" customFormat="1" ht="18.5" customHeight="1" outlineLevel="1" spans="1:24">
      <c r="A63" s="31">
        <v>205003</v>
      </c>
      <c r="B63" s="32" t="s">
        <v>612</v>
      </c>
      <c r="C63" s="33">
        <v>625</v>
      </c>
      <c r="D63" s="43"/>
      <c r="E63" s="43">
        <v>625</v>
      </c>
      <c r="F63" s="43"/>
      <c r="G63" s="33">
        <v>752</v>
      </c>
      <c r="H63" s="33">
        <v>542</v>
      </c>
      <c r="I63" s="43"/>
      <c r="J63" s="43"/>
      <c r="K63" s="43"/>
      <c r="L63" s="43">
        <v>542</v>
      </c>
      <c r="M63" s="43"/>
      <c r="N63" s="43"/>
      <c r="O63" s="43"/>
      <c r="P63" s="43"/>
      <c r="Q63" s="43">
        <v>210</v>
      </c>
      <c r="R63" s="43"/>
      <c r="S63" s="43"/>
      <c r="T63" s="43"/>
      <c r="U63" s="40" t="s">
        <v>4259</v>
      </c>
      <c r="V63" s="36"/>
    </row>
    <row r="64" s="7" customFormat="1" ht="18.5" customHeight="1" outlineLevel="1" spans="1:24">
      <c r="A64" s="31">
        <v>205004</v>
      </c>
      <c r="B64" s="32" t="s">
        <v>613</v>
      </c>
      <c r="C64" s="33">
        <v>362</v>
      </c>
      <c r="D64" s="43"/>
      <c r="E64" s="43">
        <v>362</v>
      </c>
      <c r="F64" s="43"/>
      <c r="G64" s="33">
        <v>276</v>
      </c>
      <c r="H64" s="33">
        <v>212</v>
      </c>
      <c r="I64" s="43"/>
      <c r="J64" s="43"/>
      <c r="K64" s="43"/>
      <c r="L64" s="43">
        <v>212</v>
      </c>
      <c r="M64" s="43"/>
      <c r="N64" s="43"/>
      <c r="O64" s="43"/>
      <c r="P64" s="43"/>
      <c r="Q64" s="43">
        <v>64</v>
      </c>
      <c r="R64" s="43">
        <v>3</v>
      </c>
      <c r="S64" s="43"/>
      <c r="T64" s="43"/>
      <c r="U64" s="40" t="s">
        <v>4260</v>
      </c>
      <c r="V64" s="36"/>
      <c r="W64" s="8"/>
      <c r="X64" s="8"/>
    </row>
    <row r="65" s="8" customFormat="1" ht="18.5" customHeight="1" outlineLevel="1" spans="1:24">
      <c r="A65" s="31">
        <v>205005</v>
      </c>
      <c r="B65" s="32" t="s">
        <v>614</v>
      </c>
      <c r="C65" s="33">
        <v>8</v>
      </c>
      <c r="D65" s="43"/>
      <c r="E65" s="43">
        <v>8</v>
      </c>
      <c r="F65" s="43"/>
      <c r="G65" s="33">
        <v>7</v>
      </c>
      <c r="H65" s="33">
        <v>7</v>
      </c>
      <c r="I65" s="43"/>
      <c r="J65" s="43"/>
      <c r="K65" s="43">
        <v>7</v>
      </c>
      <c r="L65" s="43"/>
      <c r="M65" s="43"/>
      <c r="N65" s="43"/>
      <c r="O65" s="43"/>
      <c r="P65" s="43"/>
      <c r="Q65" s="43"/>
      <c r="R65" s="43"/>
      <c r="S65" s="43"/>
      <c r="T65" s="43"/>
      <c r="U65" s="40" t="s">
        <v>4258</v>
      </c>
      <c r="V65" s="44"/>
      <c r="W65" s="7"/>
      <c r="X65" s="7"/>
    </row>
    <row r="66" s="7" customFormat="1" ht="18.5" customHeight="1" outlineLevel="1" spans="1:24">
      <c r="A66" s="31">
        <v>205006</v>
      </c>
      <c r="B66" s="32" t="s">
        <v>615</v>
      </c>
      <c r="C66" s="33">
        <v>134</v>
      </c>
      <c r="D66" s="43"/>
      <c r="E66" s="43">
        <v>134</v>
      </c>
      <c r="F66" s="43"/>
      <c r="G66" s="33">
        <v>179</v>
      </c>
      <c r="H66" s="33">
        <v>112</v>
      </c>
      <c r="I66" s="43"/>
      <c r="J66" s="43">
        <v>8</v>
      </c>
      <c r="K66" s="43">
        <v>104</v>
      </c>
      <c r="L66" s="43"/>
      <c r="M66" s="43"/>
      <c r="N66" s="43"/>
      <c r="O66" s="43"/>
      <c r="P66" s="43">
        <v>1</v>
      </c>
      <c r="Q66" s="43">
        <v>66</v>
      </c>
      <c r="R66" s="43">
        <v>4</v>
      </c>
      <c r="S66" s="43"/>
      <c r="T66" s="43"/>
      <c r="U66" s="40" t="s">
        <v>4260</v>
      </c>
      <c r="V66" s="36"/>
    </row>
    <row r="67" s="7" customFormat="1" ht="18.5" customHeight="1" outlineLevel="1" spans="1:24">
      <c r="A67" s="31">
        <v>205008</v>
      </c>
      <c r="B67" s="32" t="s">
        <v>616</v>
      </c>
      <c r="C67" s="33">
        <v>1350</v>
      </c>
      <c r="D67" s="43"/>
      <c r="E67" s="43">
        <v>1350</v>
      </c>
      <c r="F67" s="43"/>
      <c r="G67" s="33">
        <v>1028</v>
      </c>
      <c r="H67" s="33">
        <v>1026</v>
      </c>
      <c r="I67" s="43"/>
      <c r="J67" s="43"/>
      <c r="K67" s="43"/>
      <c r="L67" s="43">
        <v>1026</v>
      </c>
      <c r="M67" s="43"/>
      <c r="N67" s="43"/>
      <c r="O67" s="43"/>
      <c r="P67" s="43">
        <v>2</v>
      </c>
      <c r="Q67" s="43"/>
      <c r="R67" s="43"/>
      <c r="S67" s="43"/>
      <c r="T67" s="43"/>
      <c r="U67" s="40" t="s">
        <v>4259</v>
      </c>
      <c r="V67" s="36"/>
    </row>
    <row r="68" s="7" customFormat="1" ht="18.5" customHeight="1" outlineLevel="1" spans="1:24">
      <c r="A68" s="31">
        <v>205009</v>
      </c>
      <c r="B68" s="32" t="s">
        <v>617</v>
      </c>
      <c r="C68" s="33">
        <v>70</v>
      </c>
      <c r="D68" s="43"/>
      <c r="E68" s="43">
        <v>70</v>
      </c>
      <c r="F68" s="43"/>
      <c r="G68" s="33">
        <v>143</v>
      </c>
      <c r="H68" s="33">
        <v>75</v>
      </c>
      <c r="I68" s="43"/>
      <c r="J68" s="43"/>
      <c r="K68" s="43"/>
      <c r="L68" s="43">
        <v>75</v>
      </c>
      <c r="M68" s="43"/>
      <c r="N68" s="43"/>
      <c r="O68" s="43"/>
      <c r="P68" s="43"/>
      <c r="Q68" s="43">
        <v>68</v>
      </c>
      <c r="R68" s="43"/>
      <c r="S68" s="43"/>
      <c r="T68" s="43"/>
      <c r="U68" s="40" t="s">
        <v>4261</v>
      </c>
      <c r="V68" s="36"/>
    </row>
    <row r="69" s="7" customFormat="1" ht="18.5" customHeight="1" outlineLevel="1" spans="1:24">
      <c r="A69" s="31">
        <v>205010</v>
      </c>
      <c r="B69" s="32" t="s">
        <v>618</v>
      </c>
      <c r="C69" s="33">
        <v>80</v>
      </c>
      <c r="D69" s="43"/>
      <c r="E69" s="43">
        <v>80</v>
      </c>
      <c r="F69" s="43"/>
      <c r="G69" s="33">
        <v>110</v>
      </c>
      <c r="H69" s="33">
        <v>70</v>
      </c>
      <c r="I69" s="43"/>
      <c r="J69" s="43"/>
      <c r="K69" s="43"/>
      <c r="L69" s="43">
        <v>70</v>
      </c>
      <c r="M69" s="43"/>
      <c r="N69" s="43"/>
      <c r="O69" s="43"/>
      <c r="P69" s="43"/>
      <c r="Q69" s="43">
        <v>40</v>
      </c>
      <c r="R69" s="43"/>
      <c r="S69" s="43"/>
      <c r="T69" s="43"/>
      <c r="U69" s="40" t="s">
        <v>4261</v>
      </c>
      <c r="V69" s="36"/>
    </row>
    <row r="70" s="7" customFormat="1" ht="18.5" customHeight="1" outlineLevel="1" spans="1:24">
      <c r="A70" s="31">
        <v>205011</v>
      </c>
      <c r="B70" s="32" t="s">
        <v>619</v>
      </c>
      <c r="C70" s="33">
        <v>107</v>
      </c>
      <c r="D70" s="43"/>
      <c r="E70" s="43">
        <v>107</v>
      </c>
      <c r="F70" s="43"/>
      <c r="G70" s="33">
        <v>162</v>
      </c>
      <c r="H70" s="33">
        <v>103</v>
      </c>
      <c r="I70" s="43"/>
      <c r="J70" s="43"/>
      <c r="K70" s="43"/>
      <c r="L70" s="43">
        <v>103</v>
      </c>
      <c r="M70" s="43"/>
      <c r="N70" s="43"/>
      <c r="O70" s="43"/>
      <c r="P70" s="43"/>
      <c r="Q70" s="43">
        <v>59</v>
      </c>
      <c r="R70" s="43"/>
      <c r="S70" s="43"/>
      <c r="T70" s="45"/>
      <c r="U70" s="40" t="s">
        <v>4261</v>
      </c>
      <c r="V70" s="36"/>
    </row>
    <row r="71" s="7" customFormat="1" ht="18.5" customHeight="1" outlineLevel="1" spans="1:24">
      <c r="A71" s="31">
        <v>205012</v>
      </c>
      <c r="B71" s="32" t="s">
        <v>620</v>
      </c>
      <c r="C71" s="33">
        <v>90</v>
      </c>
      <c r="D71" s="43"/>
      <c r="E71" s="43">
        <v>90</v>
      </c>
      <c r="F71" s="43"/>
      <c r="G71" s="33">
        <v>144</v>
      </c>
      <c r="H71" s="33">
        <v>84</v>
      </c>
      <c r="I71" s="43"/>
      <c r="J71" s="43"/>
      <c r="K71" s="43"/>
      <c r="L71" s="43">
        <v>84</v>
      </c>
      <c r="M71" s="43"/>
      <c r="N71" s="43"/>
      <c r="O71" s="43"/>
      <c r="P71" s="43"/>
      <c r="Q71" s="43">
        <v>60</v>
      </c>
      <c r="R71" s="43"/>
      <c r="S71" s="43"/>
      <c r="T71" s="45"/>
      <c r="U71" s="40" t="s">
        <v>4261</v>
      </c>
      <c r="V71" s="36"/>
    </row>
    <row r="72" s="7" customFormat="1" ht="18.5" customHeight="1" outlineLevel="1" spans="1:24">
      <c r="A72" s="31">
        <v>205013</v>
      </c>
      <c r="B72" s="32" t="s">
        <v>621</v>
      </c>
      <c r="C72" s="33">
        <v>60</v>
      </c>
      <c r="D72" s="43"/>
      <c r="E72" s="43">
        <v>60</v>
      </c>
      <c r="F72" s="43"/>
      <c r="G72" s="33">
        <v>85</v>
      </c>
      <c r="H72" s="33">
        <v>55</v>
      </c>
      <c r="I72" s="43"/>
      <c r="J72" s="43"/>
      <c r="K72" s="43"/>
      <c r="L72" s="43">
        <v>55</v>
      </c>
      <c r="M72" s="43"/>
      <c r="N72" s="43"/>
      <c r="O72" s="43"/>
      <c r="P72" s="43"/>
      <c r="Q72" s="43">
        <v>30</v>
      </c>
      <c r="R72" s="43"/>
      <c r="S72" s="43"/>
      <c r="T72" s="45"/>
      <c r="U72" s="40" t="s">
        <v>4261</v>
      </c>
      <c r="V72" s="36"/>
    </row>
    <row r="73" s="7" customFormat="1" ht="18.5" customHeight="1" outlineLevel="1" spans="1:24">
      <c r="A73" s="31">
        <v>205014</v>
      </c>
      <c r="B73" s="32" t="s">
        <v>622</v>
      </c>
      <c r="C73" s="33">
        <v>65</v>
      </c>
      <c r="D73" s="43"/>
      <c r="E73" s="43">
        <v>65</v>
      </c>
      <c r="F73" s="43"/>
      <c r="G73" s="33">
        <v>96</v>
      </c>
      <c r="H73" s="33">
        <v>61</v>
      </c>
      <c r="I73" s="43"/>
      <c r="J73" s="43"/>
      <c r="K73" s="43"/>
      <c r="L73" s="43">
        <v>61</v>
      </c>
      <c r="M73" s="43"/>
      <c r="N73" s="43"/>
      <c r="O73" s="43"/>
      <c r="P73" s="43"/>
      <c r="Q73" s="43">
        <v>35</v>
      </c>
      <c r="R73" s="43"/>
      <c r="S73" s="43"/>
      <c r="T73" s="45"/>
      <c r="U73" s="40" t="s">
        <v>4261</v>
      </c>
      <c r="V73" s="36"/>
    </row>
    <row r="74" s="7" customFormat="1" ht="18.5" customHeight="1" outlineLevel="1" spans="1:24">
      <c r="A74" s="31">
        <v>205015</v>
      </c>
      <c r="B74" s="32" t="s">
        <v>623</v>
      </c>
      <c r="C74" s="33">
        <v>60</v>
      </c>
      <c r="D74" s="43"/>
      <c r="E74" s="43">
        <v>60</v>
      </c>
      <c r="F74" s="43"/>
      <c r="G74" s="33">
        <v>81</v>
      </c>
      <c r="H74" s="33">
        <v>55</v>
      </c>
      <c r="I74" s="43"/>
      <c r="J74" s="43"/>
      <c r="K74" s="43"/>
      <c r="L74" s="43">
        <v>55</v>
      </c>
      <c r="M74" s="43"/>
      <c r="N74" s="43"/>
      <c r="O74" s="43"/>
      <c r="P74" s="43"/>
      <c r="Q74" s="43">
        <v>26</v>
      </c>
      <c r="R74" s="43"/>
      <c r="S74" s="43"/>
      <c r="T74" s="45"/>
      <c r="U74" s="40" t="s">
        <v>4261</v>
      </c>
      <c r="V74" s="36"/>
    </row>
    <row r="75" s="7" customFormat="1" ht="18.5" customHeight="1" outlineLevel="1" spans="1:24">
      <c r="A75" s="31">
        <v>205016</v>
      </c>
      <c r="B75" s="32" t="s">
        <v>624</v>
      </c>
      <c r="C75" s="33">
        <v>60</v>
      </c>
      <c r="D75" s="43"/>
      <c r="E75" s="43">
        <v>60</v>
      </c>
      <c r="F75" s="43"/>
      <c r="G75" s="33">
        <v>91</v>
      </c>
      <c r="H75" s="33">
        <v>54</v>
      </c>
      <c r="I75" s="43"/>
      <c r="J75" s="43"/>
      <c r="K75" s="43"/>
      <c r="L75" s="43">
        <v>54</v>
      </c>
      <c r="M75" s="43"/>
      <c r="N75" s="43"/>
      <c r="O75" s="43"/>
      <c r="P75" s="43"/>
      <c r="Q75" s="43">
        <v>37</v>
      </c>
      <c r="R75" s="43"/>
      <c r="S75" s="43"/>
      <c r="T75" s="45"/>
      <c r="U75" s="40" t="s">
        <v>4261</v>
      </c>
      <c r="V75" s="36"/>
    </row>
    <row r="76" s="7" customFormat="1" ht="18.5" customHeight="1" outlineLevel="1" spans="1:24">
      <c r="A76" s="31">
        <v>205017</v>
      </c>
      <c r="B76" s="32" t="s">
        <v>625</v>
      </c>
      <c r="C76" s="33">
        <v>195</v>
      </c>
      <c r="D76" s="43"/>
      <c r="E76" s="43">
        <v>195</v>
      </c>
      <c r="F76" s="43"/>
      <c r="G76" s="33">
        <v>276</v>
      </c>
      <c r="H76" s="33">
        <v>177</v>
      </c>
      <c r="I76" s="43"/>
      <c r="J76" s="43"/>
      <c r="K76" s="43"/>
      <c r="L76" s="43">
        <v>177</v>
      </c>
      <c r="M76" s="43"/>
      <c r="N76" s="43"/>
      <c r="O76" s="43"/>
      <c r="P76" s="43">
        <v>1</v>
      </c>
      <c r="Q76" s="43">
        <v>98</v>
      </c>
      <c r="R76" s="43"/>
      <c r="S76" s="43"/>
      <c r="T76" s="45"/>
      <c r="U76" s="40" t="s">
        <v>4261</v>
      </c>
      <c r="V76" s="36"/>
    </row>
    <row r="77" s="7" customFormat="1" ht="18.5" customHeight="1" outlineLevel="1" spans="1:24">
      <c r="A77" s="31">
        <v>205018</v>
      </c>
      <c r="B77" s="32" t="s">
        <v>626</v>
      </c>
      <c r="C77" s="33">
        <v>60</v>
      </c>
      <c r="D77" s="43"/>
      <c r="E77" s="43">
        <v>60</v>
      </c>
      <c r="F77" s="43"/>
      <c r="G77" s="33">
        <v>77</v>
      </c>
      <c r="H77" s="33">
        <v>52</v>
      </c>
      <c r="I77" s="43"/>
      <c r="J77" s="43"/>
      <c r="K77" s="43"/>
      <c r="L77" s="43">
        <v>52</v>
      </c>
      <c r="M77" s="43"/>
      <c r="N77" s="43"/>
      <c r="O77" s="43"/>
      <c r="P77" s="43"/>
      <c r="Q77" s="43">
        <v>25</v>
      </c>
      <c r="R77" s="43"/>
      <c r="S77" s="43"/>
      <c r="T77" s="45"/>
      <c r="U77" s="40" t="s">
        <v>4261</v>
      </c>
      <c r="V77" s="36"/>
    </row>
    <row r="78" s="7" customFormat="1" ht="18.5" customHeight="1" outlineLevel="1" spans="1:24">
      <c r="A78" s="31">
        <v>205019</v>
      </c>
      <c r="B78" s="32" t="s">
        <v>627</v>
      </c>
      <c r="C78" s="33">
        <v>65</v>
      </c>
      <c r="D78" s="43"/>
      <c r="E78" s="43">
        <v>65</v>
      </c>
      <c r="F78" s="43"/>
      <c r="G78" s="33">
        <v>97</v>
      </c>
      <c r="H78" s="33">
        <v>64</v>
      </c>
      <c r="I78" s="43"/>
      <c r="J78" s="43"/>
      <c r="K78" s="43"/>
      <c r="L78" s="43">
        <v>64</v>
      </c>
      <c r="M78" s="43"/>
      <c r="N78" s="43"/>
      <c r="O78" s="43"/>
      <c r="P78" s="43"/>
      <c r="Q78" s="43">
        <v>33</v>
      </c>
      <c r="R78" s="43"/>
      <c r="S78" s="43"/>
      <c r="T78" s="45"/>
      <c r="U78" s="40" t="s">
        <v>4261</v>
      </c>
      <c r="V78" s="36"/>
    </row>
    <row r="79" s="7" customFormat="1" ht="18.5" customHeight="1" outlineLevel="1" spans="1:24">
      <c r="A79" s="31">
        <v>205020</v>
      </c>
      <c r="B79" s="32" t="s">
        <v>628</v>
      </c>
      <c r="C79" s="33">
        <v>63</v>
      </c>
      <c r="D79" s="43"/>
      <c r="E79" s="43">
        <v>63</v>
      </c>
      <c r="F79" s="43"/>
      <c r="G79" s="33">
        <v>133</v>
      </c>
      <c r="H79" s="33">
        <v>65</v>
      </c>
      <c r="I79" s="43"/>
      <c r="J79" s="43"/>
      <c r="K79" s="43"/>
      <c r="L79" s="43">
        <v>65</v>
      </c>
      <c r="M79" s="43"/>
      <c r="N79" s="43"/>
      <c r="O79" s="43"/>
      <c r="P79" s="43"/>
      <c r="Q79" s="43">
        <v>68</v>
      </c>
      <c r="R79" s="43"/>
      <c r="S79" s="43"/>
      <c r="T79" s="45"/>
      <c r="U79" s="40" t="s">
        <v>4261</v>
      </c>
      <c r="V79" s="36"/>
    </row>
    <row r="80" s="7" customFormat="1" ht="18.5" customHeight="1" outlineLevel="1" spans="1:24">
      <c r="A80" s="31">
        <v>205021</v>
      </c>
      <c r="B80" s="32" t="s">
        <v>629</v>
      </c>
      <c r="C80" s="33">
        <v>60</v>
      </c>
      <c r="D80" s="43"/>
      <c r="E80" s="43">
        <v>60</v>
      </c>
      <c r="F80" s="43"/>
      <c r="G80" s="33">
        <v>84</v>
      </c>
      <c r="H80" s="33">
        <v>58</v>
      </c>
      <c r="I80" s="43"/>
      <c r="J80" s="43"/>
      <c r="K80" s="43"/>
      <c r="L80" s="43">
        <v>58</v>
      </c>
      <c r="M80" s="43"/>
      <c r="N80" s="43"/>
      <c r="O80" s="43"/>
      <c r="P80" s="43"/>
      <c r="Q80" s="43">
        <v>26</v>
      </c>
      <c r="R80" s="43"/>
      <c r="S80" s="43"/>
      <c r="T80" s="45"/>
      <c r="U80" s="40" t="s">
        <v>4261</v>
      </c>
      <c r="V80" s="36"/>
    </row>
    <row r="81" s="7" customFormat="1" ht="18.5" customHeight="1" outlineLevel="1" spans="1:24">
      <c r="A81" s="31">
        <v>205022</v>
      </c>
      <c r="B81" s="32" t="s">
        <v>4262</v>
      </c>
      <c r="C81" s="33">
        <v>7</v>
      </c>
      <c r="D81" s="43"/>
      <c r="E81" s="43">
        <v>7</v>
      </c>
      <c r="F81" s="43"/>
      <c r="G81" s="33"/>
      <c r="H81" s="33"/>
      <c r="I81" s="43"/>
      <c r="J81" s="43"/>
      <c r="K81" s="43"/>
      <c r="L81" s="43"/>
      <c r="M81" s="43"/>
      <c r="N81" s="43"/>
      <c r="O81" s="43"/>
      <c r="P81" s="43"/>
      <c r="Q81" s="43"/>
      <c r="R81" s="43"/>
      <c r="S81" s="43"/>
      <c r="T81" s="45"/>
      <c r="U81" s="40" t="s">
        <v>4261</v>
      </c>
      <c r="V81" s="36"/>
    </row>
    <row r="82" s="7" customFormat="1" ht="18.5" customHeight="1" outlineLevel="1" spans="1:24">
      <c r="A82" s="31">
        <v>205023</v>
      </c>
      <c r="B82" s="32" t="s">
        <v>630</v>
      </c>
      <c r="C82" s="33">
        <v>50</v>
      </c>
      <c r="D82" s="43"/>
      <c r="E82" s="43">
        <v>50</v>
      </c>
      <c r="F82" s="43"/>
      <c r="G82" s="33">
        <v>42</v>
      </c>
      <c r="H82" s="33">
        <v>42</v>
      </c>
      <c r="I82" s="43"/>
      <c r="J82" s="43"/>
      <c r="K82" s="43"/>
      <c r="L82" s="43">
        <v>42</v>
      </c>
      <c r="M82" s="43"/>
      <c r="N82" s="43"/>
      <c r="O82" s="43"/>
      <c r="P82" s="43"/>
      <c r="Q82" s="43"/>
      <c r="R82" s="43"/>
      <c r="S82" s="43"/>
      <c r="T82" s="45"/>
      <c r="U82" s="40" t="s">
        <v>4261</v>
      </c>
      <c r="V82" s="36"/>
    </row>
    <row r="83" s="7" customFormat="1" ht="18.5" customHeight="1" outlineLevel="1" spans="1:24">
      <c r="A83" s="31" t="s">
        <v>1508</v>
      </c>
      <c r="B83" s="32" t="s">
        <v>631</v>
      </c>
      <c r="C83" s="33">
        <v>10</v>
      </c>
      <c r="D83" s="43"/>
      <c r="E83" s="43">
        <v>10</v>
      </c>
      <c r="F83" s="43"/>
      <c r="G83" s="33">
        <v>8</v>
      </c>
      <c r="H83" s="33">
        <v>8</v>
      </c>
      <c r="I83" s="43"/>
      <c r="J83" s="43"/>
      <c r="K83" s="43"/>
      <c r="L83" s="43">
        <v>8</v>
      </c>
      <c r="M83" s="43"/>
      <c r="N83" s="43"/>
      <c r="O83" s="43"/>
      <c r="P83" s="43"/>
      <c r="Q83" s="43"/>
      <c r="R83" s="43"/>
      <c r="S83" s="43"/>
      <c r="T83" s="45"/>
      <c r="U83" s="40" t="s">
        <v>4261</v>
      </c>
      <c r="V83" s="36"/>
    </row>
    <row r="84" s="7" customFormat="1" ht="18.5" customHeight="1" outlineLevel="1" spans="1:24">
      <c r="A84" s="31" t="s">
        <v>1509</v>
      </c>
      <c r="B84" s="32" t="s">
        <v>632</v>
      </c>
      <c r="C84" s="33">
        <v>25</v>
      </c>
      <c r="D84" s="43"/>
      <c r="E84" s="43">
        <v>25</v>
      </c>
      <c r="F84" s="43"/>
      <c r="G84" s="33">
        <v>12</v>
      </c>
      <c r="H84" s="33">
        <v>12</v>
      </c>
      <c r="I84" s="43"/>
      <c r="J84" s="43"/>
      <c r="K84" s="43"/>
      <c r="L84" s="43">
        <v>12</v>
      </c>
      <c r="M84" s="43"/>
      <c r="N84" s="43"/>
      <c r="O84" s="43"/>
      <c r="P84" s="43"/>
      <c r="Q84" s="43"/>
      <c r="R84" s="43"/>
      <c r="S84" s="43"/>
      <c r="T84" s="45"/>
      <c r="U84" s="40" t="s">
        <v>4261</v>
      </c>
      <c r="V84" s="36"/>
      <c r="W84" s="6"/>
      <c r="X84" s="6"/>
    </row>
    <row r="85" s="7" customFormat="1" ht="18.5" customHeight="1" outlineLevel="1" spans="1:24">
      <c r="A85" s="31">
        <v>206001</v>
      </c>
      <c r="B85" s="32" t="s">
        <v>633</v>
      </c>
      <c r="C85" s="33">
        <v>19</v>
      </c>
      <c r="D85" s="43">
        <v>7</v>
      </c>
      <c r="E85" s="43">
        <v>12</v>
      </c>
      <c r="F85" s="43"/>
      <c r="G85" s="33">
        <v>23</v>
      </c>
      <c r="H85" s="33">
        <v>23</v>
      </c>
      <c r="I85" s="43">
        <v>11</v>
      </c>
      <c r="J85" s="43"/>
      <c r="K85" s="43">
        <v>12</v>
      </c>
      <c r="L85" s="43"/>
      <c r="M85" s="43"/>
      <c r="N85" s="43"/>
      <c r="O85" s="43"/>
      <c r="P85" s="43"/>
      <c r="Q85" s="43"/>
      <c r="R85" s="43"/>
      <c r="S85" s="43"/>
      <c r="T85" s="45"/>
      <c r="U85" s="40"/>
      <c r="V85" s="36"/>
    </row>
    <row r="86" s="7" customFormat="1" ht="18.5" customHeight="1" outlineLevel="1" spans="1:24">
      <c r="A86" s="31">
        <v>207001</v>
      </c>
      <c r="B86" s="32" t="s">
        <v>634</v>
      </c>
      <c r="C86" s="33">
        <v>5</v>
      </c>
      <c r="D86" s="43"/>
      <c r="E86" s="43">
        <v>5</v>
      </c>
      <c r="F86" s="43"/>
      <c r="G86" s="33">
        <v>5</v>
      </c>
      <c r="H86" s="33">
        <v>5</v>
      </c>
      <c r="I86" s="43"/>
      <c r="J86" s="43"/>
      <c r="K86" s="43">
        <v>5</v>
      </c>
      <c r="L86" s="43"/>
      <c r="M86" s="43"/>
      <c r="N86" s="43"/>
      <c r="O86" s="43"/>
      <c r="P86" s="43"/>
      <c r="Q86" s="43"/>
      <c r="R86" s="43"/>
      <c r="S86" s="43"/>
      <c r="T86" s="45"/>
      <c r="U86" s="40"/>
      <c r="V86" s="36"/>
    </row>
    <row r="87" s="6" customFormat="1" ht="18.5" customHeight="1" spans="1:24">
      <c r="A87" s="24"/>
      <c r="B87" s="25" t="s">
        <v>635</v>
      </c>
      <c r="C87" s="38">
        <f t="shared" ref="C87:S87" si="4">SUM(C88:C105)</f>
        <v>797</v>
      </c>
      <c r="D87" s="38">
        <f t="shared" si="4"/>
        <v>109</v>
      </c>
      <c r="E87" s="38">
        <f t="shared" si="4"/>
        <v>688</v>
      </c>
      <c r="F87" s="38">
        <f t="shared" si="4"/>
        <v>0</v>
      </c>
      <c r="G87" s="38">
        <f t="shared" si="4"/>
        <v>1391</v>
      </c>
      <c r="H87" s="38">
        <f t="shared" si="4"/>
        <v>787</v>
      </c>
      <c r="I87" s="38">
        <f t="shared" si="4"/>
        <v>103</v>
      </c>
      <c r="J87" s="38">
        <f t="shared" si="4"/>
        <v>0</v>
      </c>
      <c r="K87" s="38">
        <f t="shared" si="4"/>
        <v>544</v>
      </c>
      <c r="L87" s="38">
        <f t="shared" si="4"/>
        <v>2</v>
      </c>
      <c r="M87" s="38">
        <f t="shared" si="4"/>
        <v>6</v>
      </c>
      <c r="N87" s="38">
        <f t="shared" si="4"/>
        <v>122</v>
      </c>
      <c r="O87" s="38">
        <f t="shared" si="4"/>
        <v>10</v>
      </c>
      <c r="P87" s="38">
        <f t="shared" si="4"/>
        <v>1</v>
      </c>
      <c r="Q87" s="38">
        <f t="shared" si="4"/>
        <v>603</v>
      </c>
      <c r="R87" s="38">
        <f t="shared" si="4"/>
        <v>59</v>
      </c>
      <c r="S87" s="38">
        <f t="shared" si="4"/>
        <v>0</v>
      </c>
      <c r="T87" s="26"/>
      <c r="U87" s="42" t="s">
        <v>4256</v>
      </c>
      <c r="V87" s="30"/>
      <c r="W87" s="7"/>
      <c r="X87" s="7"/>
    </row>
    <row r="88" s="7" customFormat="1" ht="18.5" customHeight="1" outlineLevel="1" spans="1:24">
      <c r="A88" s="31" t="s">
        <v>636</v>
      </c>
      <c r="B88" s="32" t="s">
        <v>637</v>
      </c>
      <c r="C88" s="33">
        <v>18</v>
      </c>
      <c r="D88" s="33">
        <v>11</v>
      </c>
      <c r="E88" s="33">
        <v>7</v>
      </c>
      <c r="F88" s="33"/>
      <c r="G88" s="33">
        <v>38</v>
      </c>
      <c r="H88" s="33">
        <v>20</v>
      </c>
      <c r="I88" s="33">
        <v>11</v>
      </c>
      <c r="J88" s="33"/>
      <c r="K88" s="33">
        <v>5</v>
      </c>
      <c r="L88" s="33">
        <v>2</v>
      </c>
      <c r="M88" s="33"/>
      <c r="N88" s="33"/>
      <c r="O88" s="33">
        <v>2</v>
      </c>
      <c r="P88" s="33"/>
      <c r="Q88" s="33">
        <v>18</v>
      </c>
      <c r="R88" s="33"/>
      <c r="S88" s="33"/>
      <c r="T88" s="34"/>
      <c r="U88" s="40"/>
      <c r="V88" s="36"/>
    </row>
    <row r="89" s="7" customFormat="1" ht="18.5" customHeight="1" outlineLevel="1" spans="1:24">
      <c r="A89" s="31">
        <v>301001</v>
      </c>
      <c r="B89" s="32" t="s">
        <v>638</v>
      </c>
      <c r="C89" s="33">
        <v>69</v>
      </c>
      <c r="D89" s="33">
        <v>23</v>
      </c>
      <c r="E89" s="33">
        <v>46</v>
      </c>
      <c r="F89" s="33"/>
      <c r="G89" s="33">
        <v>156</v>
      </c>
      <c r="H89" s="33">
        <v>68</v>
      </c>
      <c r="I89" s="33">
        <v>20</v>
      </c>
      <c r="J89" s="33"/>
      <c r="K89" s="33">
        <v>46</v>
      </c>
      <c r="L89" s="33"/>
      <c r="M89" s="33"/>
      <c r="N89" s="33"/>
      <c r="O89" s="33">
        <v>2</v>
      </c>
      <c r="P89" s="33"/>
      <c r="Q89" s="33">
        <v>88</v>
      </c>
      <c r="R89" s="33">
        <v>3</v>
      </c>
      <c r="S89" s="33"/>
      <c r="T89" s="34"/>
      <c r="U89" s="40"/>
      <c r="V89" s="36"/>
    </row>
    <row r="90" s="7" customFormat="1" ht="18.5" customHeight="1" outlineLevel="1" spans="1:24">
      <c r="A90" s="31">
        <v>302001</v>
      </c>
      <c r="B90" s="32" t="s">
        <v>639</v>
      </c>
      <c r="C90" s="33">
        <v>163</v>
      </c>
      <c r="D90" s="33">
        <v>21</v>
      </c>
      <c r="E90" s="33">
        <v>142</v>
      </c>
      <c r="F90" s="33"/>
      <c r="G90" s="33">
        <v>286</v>
      </c>
      <c r="H90" s="33">
        <v>163</v>
      </c>
      <c r="I90" s="33">
        <v>21</v>
      </c>
      <c r="J90" s="33"/>
      <c r="K90" s="33">
        <v>139</v>
      </c>
      <c r="L90" s="33"/>
      <c r="M90" s="33"/>
      <c r="N90" s="33"/>
      <c r="O90" s="33">
        <v>3</v>
      </c>
      <c r="P90" s="33"/>
      <c r="Q90" s="33">
        <v>123</v>
      </c>
      <c r="R90" s="33">
        <v>5</v>
      </c>
      <c r="S90" s="33"/>
      <c r="T90" s="34"/>
      <c r="U90" s="40"/>
      <c r="V90" s="36"/>
    </row>
    <row r="91" s="7" customFormat="1" ht="18.5" customHeight="1" outlineLevel="1" spans="1:24">
      <c r="A91" s="31">
        <v>302007</v>
      </c>
      <c r="B91" s="32" t="s">
        <v>640</v>
      </c>
      <c r="C91" s="33">
        <v>17</v>
      </c>
      <c r="D91" s="33"/>
      <c r="E91" s="33">
        <v>17</v>
      </c>
      <c r="F91" s="33"/>
      <c r="G91" s="33">
        <v>18</v>
      </c>
      <c r="H91" s="33">
        <v>17</v>
      </c>
      <c r="I91" s="33"/>
      <c r="J91" s="33"/>
      <c r="K91" s="33">
        <v>17</v>
      </c>
      <c r="L91" s="33"/>
      <c r="M91" s="33"/>
      <c r="N91" s="33"/>
      <c r="O91" s="33"/>
      <c r="P91" s="33"/>
      <c r="Q91" s="33">
        <v>1</v>
      </c>
      <c r="R91" s="33"/>
      <c r="S91" s="33"/>
      <c r="T91" s="34"/>
      <c r="U91" s="40"/>
      <c r="V91" s="36"/>
    </row>
    <row r="92" s="7" customFormat="1" ht="18.5" customHeight="1" outlineLevel="1" spans="1:24">
      <c r="A92" s="31">
        <v>302008</v>
      </c>
      <c r="B92" s="32" t="s">
        <v>641</v>
      </c>
      <c r="C92" s="33">
        <v>9</v>
      </c>
      <c r="D92" s="33"/>
      <c r="E92" s="33">
        <v>9</v>
      </c>
      <c r="F92" s="33"/>
      <c r="G92" s="33">
        <v>16</v>
      </c>
      <c r="H92" s="33">
        <v>6</v>
      </c>
      <c r="I92" s="33"/>
      <c r="J92" s="33"/>
      <c r="K92" s="33"/>
      <c r="L92" s="33"/>
      <c r="M92" s="33">
        <v>6</v>
      </c>
      <c r="N92" s="33"/>
      <c r="O92" s="33"/>
      <c r="P92" s="33"/>
      <c r="Q92" s="33">
        <v>10</v>
      </c>
      <c r="R92" s="33"/>
      <c r="S92" s="33"/>
      <c r="T92" s="34"/>
      <c r="U92" s="40" t="s">
        <v>4263</v>
      </c>
      <c r="V92" s="36"/>
    </row>
    <row r="93" s="7" customFormat="1" ht="18.5" customHeight="1" outlineLevel="1" spans="1:24">
      <c r="A93" s="31">
        <v>303001</v>
      </c>
      <c r="B93" s="32" t="s">
        <v>642</v>
      </c>
      <c r="C93" s="33">
        <v>33</v>
      </c>
      <c r="D93" s="33">
        <v>21</v>
      </c>
      <c r="E93" s="33">
        <v>12</v>
      </c>
      <c r="F93" s="33"/>
      <c r="G93" s="33">
        <v>65</v>
      </c>
      <c r="H93" s="33">
        <v>33</v>
      </c>
      <c r="I93" s="33">
        <v>20</v>
      </c>
      <c r="J93" s="33"/>
      <c r="K93" s="33">
        <v>11</v>
      </c>
      <c r="L93" s="33"/>
      <c r="M93" s="33"/>
      <c r="N93" s="33"/>
      <c r="O93" s="33">
        <v>2</v>
      </c>
      <c r="P93" s="33"/>
      <c r="Q93" s="33">
        <v>32</v>
      </c>
      <c r="R93" s="33"/>
      <c r="S93" s="33"/>
      <c r="T93" s="34"/>
      <c r="U93" s="40"/>
      <c r="V93" s="36"/>
    </row>
    <row r="94" s="7" customFormat="1" ht="18.5" customHeight="1" outlineLevel="1" spans="1:24">
      <c r="A94" s="31">
        <v>303002</v>
      </c>
      <c r="B94" s="32" t="s">
        <v>643</v>
      </c>
      <c r="C94" s="33">
        <v>5</v>
      </c>
      <c r="D94" s="33"/>
      <c r="E94" s="33">
        <v>5</v>
      </c>
      <c r="F94" s="33"/>
      <c r="G94" s="33">
        <v>23</v>
      </c>
      <c r="H94" s="33">
        <v>23</v>
      </c>
      <c r="I94" s="33"/>
      <c r="J94" s="33"/>
      <c r="K94" s="33">
        <v>4</v>
      </c>
      <c r="L94" s="33"/>
      <c r="M94" s="33"/>
      <c r="N94" s="33">
        <v>19</v>
      </c>
      <c r="O94" s="33"/>
      <c r="P94" s="33"/>
      <c r="Q94" s="33"/>
      <c r="R94" s="33">
        <v>3</v>
      </c>
      <c r="S94" s="33"/>
      <c r="T94" s="34"/>
      <c r="U94" s="40" t="s">
        <v>4264</v>
      </c>
      <c r="V94" s="36"/>
    </row>
    <row r="95" s="7" customFormat="1" ht="18.5" customHeight="1" outlineLevel="1" spans="1:24">
      <c r="A95" s="31">
        <v>303003</v>
      </c>
      <c r="B95" s="32" t="s">
        <v>644</v>
      </c>
      <c r="C95" s="33">
        <v>5</v>
      </c>
      <c r="D95" s="33"/>
      <c r="E95" s="33">
        <v>5</v>
      </c>
      <c r="F95" s="33"/>
      <c r="G95" s="33">
        <v>5</v>
      </c>
      <c r="H95" s="33">
        <v>5</v>
      </c>
      <c r="I95" s="33"/>
      <c r="J95" s="33"/>
      <c r="K95" s="33">
        <v>5</v>
      </c>
      <c r="L95" s="33"/>
      <c r="M95" s="33"/>
      <c r="N95" s="33"/>
      <c r="O95" s="33"/>
      <c r="P95" s="33"/>
      <c r="Q95" s="33"/>
      <c r="R95" s="33"/>
      <c r="S95" s="33"/>
      <c r="T95" s="34"/>
      <c r="U95" s="40" t="s">
        <v>4264</v>
      </c>
      <c r="V95" s="36"/>
    </row>
    <row r="96" s="7" customFormat="1" ht="18.5" customHeight="1" outlineLevel="1" spans="1:24">
      <c r="A96" s="31">
        <v>303004</v>
      </c>
      <c r="B96" s="32" t="s">
        <v>645</v>
      </c>
      <c r="C96" s="33">
        <v>6</v>
      </c>
      <c r="D96" s="33"/>
      <c r="E96" s="33">
        <v>6</v>
      </c>
      <c r="F96" s="33"/>
      <c r="G96" s="33">
        <v>12</v>
      </c>
      <c r="H96" s="33">
        <v>11</v>
      </c>
      <c r="I96" s="33"/>
      <c r="J96" s="33"/>
      <c r="K96" s="33">
        <v>5</v>
      </c>
      <c r="L96" s="33"/>
      <c r="M96" s="33"/>
      <c r="N96" s="33">
        <v>6</v>
      </c>
      <c r="O96" s="33"/>
      <c r="P96" s="33"/>
      <c r="Q96" s="33">
        <v>1</v>
      </c>
      <c r="R96" s="33"/>
      <c r="S96" s="33"/>
      <c r="T96" s="34"/>
      <c r="U96" s="40" t="s">
        <v>4264</v>
      </c>
      <c r="V96" s="36"/>
    </row>
    <row r="97" s="7" customFormat="1" ht="18.5" customHeight="1" outlineLevel="1" spans="1:24">
      <c r="A97" s="31">
        <v>303005</v>
      </c>
      <c r="B97" s="46" t="s">
        <v>646</v>
      </c>
      <c r="C97" s="33">
        <v>45</v>
      </c>
      <c r="D97" s="33"/>
      <c r="E97" s="33">
        <v>45</v>
      </c>
      <c r="F97" s="33"/>
      <c r="G97" s="33">
        <v>59</v>
      </c>
      <c r="H97" s="33">
        <v>38</v>
      </c>
      <c r="I97" s="33"/>
      <c r="J97" s="33"/>
      <c r="K97" s="33">
        <v>38</v>
      </c>
      <c r="L97" s="33"/>
      <c r="M97" s="33"/>
      <c r="N97" s="33"/>
      <c r="O97" s="33"/>
      <c r="P97" s="33"/>
      <c r="Q97" s="33">
        <v>21</v>
      </c>
      <c r="R97" s="33"/>
      <c r="S97" s="33"/>
      <c r="T97" s="34"/>
      <c r="U97" s="40"/>
      <c r="V97" s="36"/>
    </row>
    <row r="98" s="7" customFormat="1" ht="18.5" customHeight="1" outlineLevel="1" spans="1:24">
      <c r="A98" s="31">
        <v>303006</v>
      </c>
      <c r="B98" s="32" t="s">
        <v>647</v>
      </c>
      <c r="C98" s="33">
        <v>41</v>
      </c>
      <c r="D98" s="33"/>
      <c r="E98" s="33">
        <v>41</v>
      </c>
      <c r="F98" s="33"/>
      <c r="G98" s="33">
        <v>98</v>
      </c>
      <c r="H98" s="33">
        <v>41</v>
      </c>
      <c r="I98" s="33"/>
      <c r="J98" s="33"/>
      <c r="K98" s="33">
        <v>41</v>
      </c>
      <c r="L98" s="33"/>
      <c r="M98" s="33"/>
      <c r="N98" s="33"/>
      <c r="O98" s="33"/>
      <c r="P98" s="33"/>
      <c r="Q98" s="33">
        <v>57</v>
      </c>
      <c r="R98" s="33">
        <v>1</v>
      </c>
      <c r="S98" s="33"/>
      <c r="T98" s="34"/>
      <c r="U98" s="40" t="s">
        <v>4257</v>
      </c>
      <c r="V98" s="36"/>
    </row>
    <row r="99" s="7" customFormat="1" ht="18.5" customHeight="1" outlineLevel="1" spans="1:24">
      <c r="A99" s="31">
        <v>304001</v>
      </c>
      <c r="B99" s="32" t="s">
        <v>648</v>
      </c>
      <c r="C99" s="33">
        <v>24</v>
      </c>
      <c r="D99" s="33">
        <v>21</v>
      </c>
      <c r="E99" s="33">
        <v>3</v>
      </c>
      <c r="F99" s="33"/>
      <c r="G99" s="33">
        <v>52</v>
      </c>
      <c r="H99" s="33">
        <v>21</v>
      </c>
      <c r="I99" s="33">
        <v>19</v>
      </c>
      <c r="J99" s="33"/>
      <c r="K99" s="33">
        <v>2</v>
      </c>
      <c r="L99" s="33"/>
      <c r="M99" s="33"/>
      <c r="N99" s="33"/>
      <c r="O99" s="33"/>
      <c r="P99" s="33"/>
      <c r="Q99" s="33">
        <v>31</v>
      </c>
      <c r="R99" s="33"/>
      <c r="S99" s="33"/>
      <c r="T99" s="34"/>
      <c r="U99" s="40"/>
      <c r="V99" s="36"/>
    </row>
    <row r="100" s="7" customFormat="1" ht="18.5" customHeight="1" outlineLevel="1" spans="1:24">
      <c r="A100" s="31">
        <v>304002</v>
      </c>
      <c r="B100" s="32" t="s">
        <v>649</v>
      </c>
      <c r="C100" s="33">
        <v>141</v>
      </c>
      <c r="D100" s="33"/>
      <c r="E100" s="33">
        <v>141</v>
      </c>
      <c r="F100" s="33"/>
      <c r="G100" s="33">
        <v>211</v>
      </c>
      <c r="H100" s="33">
        <v>112</v>
      </c>
      <c r="I100" s="33"/>
      <c r="J100" s="33"/>
      <c r="K100" s="33">
        <v>112</v>
      </c>
      <c r="L100" s="33"/>
      <c r="M100" s="33"/>
      <c r="N100" s="33"/>
      <c r="O100" s="33"/>
      <c r="P100" s="33">
        <v>1</v>
      </c>
      <c r="Q100" s="33">
        <v>98</v>
      </c>
      <c r="R100" s="33">
        <v>8</v>
      </c>
      <c r="S100" s="33"/>
      <c r="T100" s="34"/>
      <c r="U100" s="40"/>
      <c r="V100" s="36"/>
    </row>
    <row r="101" s="7" customFormat="1" ht="18.5" customHeight="1" outlineLevel="1" spans="1:24">
      <c r="A101" s="31">
        <v>304003</v>
      </c>
      <c r="B101" s="32" t="s">
        <v>650</v>
      </c>
      <c r="C101" s="33">
        <v>22</v>
      </c>
      <c r="D101" s="33"/>
      <c r="E101" s="33">
        <v>22</v>
      </c>
      <c r="F101" s="33"/>
      <c r="G101" s="33">
        <v>41</v>
      </c>
      <c r="H101" s="33">
        <v>23</v>
      </c>
      <c r="I101" s="33"/>
      <c r="J101" s="33"/>
      <c r="K101" s="33">
        <v>23</v>
      </c>
      <c r="L101" s="33"/>
      <c r="M101" s="33"/>
      <c r="N101" s="33"/>
      <c r="O101" s="33"/>
      <c r="P101" s="33"/>
      <c r="Q101" s="33">
        <v>18</v>
      </c>
      <c r="R101" s="33">
        <v>3</v>
      </c>
      <c r="S101" s="33"/>
      <c r="T101" s="34"/>
      <c r="U101" s="40"/>
      <c r="V101" s="36"/>
    </row>
    <row r="102" s="7" customFormat="1" ht="18.5" customHeight="1" outlineLevel="1" spans="1:24">
      <c r="A102" s="31">
        <v>304006</v>
      </c>
      <c r="B102" s="32" t="s">
        <v>651</v>
      </c>
      <c r="C102" s="33">
        <v>97</v>
      </c>
      <c r="D102" s="33"/>
      <c r="E102" s="33">
        <v>97</v>
      </c>
      <c r="F102" s="33"/>
      <c r="G102" s="33">
        <v>174</v>
      </c>
      <c r="H102" s="33">
        <v>97</v>
      </c>
      <c r="I102" s="33"/>
      <c r="J102" s="33"/>
      <c r="K102" s="33"/>
      <c r="L102" s="33"/>
      <c r="M102" s="33"/>
      <c r="N102" s="33">
        <v>97</v>
      </c>
      <c r="O102" s="33"/>
      <c r="P102" s="33"/>
      <c r="Q102" s="33">
        <v>77</v>
      </c>
      <c r="R102" s="33">
        <v>36</v>
      </c>
      <c r="S102" s="33"/>
      <c r="T102" s="34"/>
      <c r="U102" s="40" t="s">
        <v>4264</v>
      </c>
      <c r="V102" s="36"/>
    </row>
    <row r="103" s="7" customFormat="1" ht="18.5" customHeight="1" outlineLevel="1" spans="1:24">
      <c r="A103" s="31">
        <v>304008</v>
      </c>
      <c r="B103" s="32" t="s">
        <v>652</v>
      </c>
      <c r="C103" s="33">
        <v>9</v>
      </c>
      <c r="D103" s="33"/>
      <c r="E103" s="33">
        <v>9</v>
      </c>
      <c r="F103" s="33"/>
      <c r="G103" s="33">
        <v>41</v>
      </c>
      <c r="H103" s="33">
        <v>17</v>
      </c>
      <c r="I103" s="33"/>
      <c r="J103" s="33"/>
      <c r="K103" s="33">
        <v>17</v>
      </c>
      <c r="L103" s="33"/>
      <c r="M103" s="33"/>
      <c r="N103" s="33"/>
      <c r="O103" s="33"/>
      <c r="P103" s="33"/>
      <c r="Q103" s="33">
        <v>24</v>
      </c>
      <c r="R103" s="33"/>
      <c r="S103" s="33"/>
      <c r="T103" s="34"/>
      <c r="U103" s="40"/>
      <c r="V103" s="36"/>
      <c r="W103" s="6"/>
      <c r="X103" s="6"/>
    </row>
    <row r="104" s="7" customFormat="1" ht="18.5" customHeight="1" outlineLevel="1" spans="1:24">
      <c r="A104" s="31">
        <v>305001</v>
      </c>
      <c r="B104" s="32" t="s">
        <v>653</v>
      </c>
      <c r="C104" s="33">
        <v>66</v>
      </c>
      <c r="D104" s="33">
        <v>12</v>
      </c>
      <c r="E104" s="33">
        <v>54</v>
      </c>
      <c r="F104" s="33"/>
      <c r="G104" s="33">
        <v>68</v>
      </c>
      <c r="H104" s="33">
        <v>65</v>
      </c>
      <c r="I104" s="33">
        <v>12</v>
      </c>
      <c r="J104" s="33"/>
      <c r="K104" s="33">
        <v>52</v>
      </c>
      <c r="L104" s="33"/>
      <c r="M104" s="33"/>
      <c r="N104" s="33"/>
      <c r="O104" s="33">
        <v>1</v>
      </c>
      <c r="P104" s="33"/>
      <c r="Q104" s="33">
        <v>3</v>
      </c>
      <c r="R104" s="33"/>
      <c r="S104" s="33"/>
      <c r="T104" s="34"/>
      <c r="U104" s="40"/>
      <c r="V104" s="36"/>
    </row>
    <row r="105" s="7" customFormat="1" ht="18.5" customHeight="1" outlineLevel="1" spans="1:24">
      <c r="A105" s="31">
        <v>306001</v>
      </c>
      <c r="B105" s="32" t="s">
        <v>654</v>
      </c>
      <c r="C105" s="33">
        <v>27</v>
      </c>
      <c r="D105" s="33"/>
      <c r="E105" s="33">
        <v>27</v>
      </c>
      <c r="F105" s="33"/>
      <c r="G105" s="33">
        <v>28</v>
      </c>
      <c r="H105" s="33">
        <v>27</v>
      </c>
      <c r="I105" s="33"/>
      <c r="J105" s="33"/>
      <c r="K105" s="33">
        <v>27</v>
      </c>
      <c r="L105" s="33"/>
      <c r="M105" s="33"/>
      <c r="N105" s="33"/>
      <c r="O105" s="33"/>
      <c r="P105" s="33"/>
      <c r="Q105" s="33">
        <v>1</v>
      </c>
      <c r="R105" s="33"/>
      <c r="S105" s="33"/>
      <c r="T105" s="34"/>
      <c r="U105" s="40"/>
      <c r="V105" s="36"/>
    </row>
    <row r="106" s="6" customFormat="1" ht="18.5" customHeight="1" spans="1:24">
      <c r="A106" s="24"/>
      <c r="B106" s="25" t="s">
        <v>655</v>
      </c>
      <c r="C106" s="38">
        <f t="shared" ref="C106:S106" si="5">SUM(C107:C109)</f>
        <v>593</v>
      </c>
      <c r="D106" s="38">
        <f t="shared" si="5"/>
        <v>63</v>
      </c>
      <c r="E106" s="38">
        <f t="shared" si="5"/>
        <v>530</v>
      </c>
      <c r="F106" s="38">
        <f t="shared" si="5"/>
        <v>0</v>
      </c>
      <c r="G106" s="38">
        <f t="shared" si="5"/>
        <v>760</v>
      </c>
      <c r="H106" s="38">
        <f t="shared" si="5"/>
        <v>550</v>
      </c>
      <c r="I106" s="38">
        <f t="shared" si="5"/>
        <v>57</v>
      </c>
      <c r="J106" s="38">
        <f t="shared" si="5"/>
        <v>0</v>
      </c>
      <c r="K106" s="38">
        <f t="shared" si="5"/>
        <v>335</v>
      </c>
      <c r="L106" s="38">
        <f t="shared" si="5"/>
        <v>0</v>
      </c>
      <c r="M106" s="38">
        <f t="shared" si="5"/>
        <v>155</v>
      </c>
      <c r="N106" s="38">
        <f t="shared" si="5"/>
        <v>0</v>
      </c>
      <c r="O106" s="38">
        <f t="shared" si="5"/>
        <v>3</v>
      </c>
      <c r="P106" s="38">
        <f t="shared" si="5"/>
        <v>0</v>
      </c>
      <c r="Q106" s="38">
        <f t="shared" si="5"/>
        <v>210</v>
      </c>
      <c r="R106" s="38">
        <f t="shared" si="5"/>
        <v>17</v>
      </c>
      <c r="S106" s="38">
        <f t="shared" si="5"/>
        <v>42</v>
      </c>
      <c r="T106" s="39"/>
      <c r="U106" s="42" t="s">
        <v>4256</v>
      </c>
      <c r="V106" s="30"/>
      <c r="W106" s="7"/>
      <c r="X106" s="7"/>
    </row>
    <row r="107" s="7" customFormat="1" ht="18.5" customHeight="1" outlineLevel="1" spans="1:24">
      <c r="A107" s="31" t="s">
        <v>1689</v>
      </c>
      <c r="B107" s="32" t="s">
        <v>656</v>
      </c>
      <c r="C107" s="33">
        <v>88</v>
      </c>
      <c r="D107" s="33">
        <v>31</v>
      </c>
      <c r="E107" s="33">
        <v>57</v>
      </c>
      <c r="F107" s="33"/>
      <c r="G107" s="33">
        <v>91</v>
      </c>
      <c r="H107" s="33">
        <v>76</v>
      </c>
      <c r="I107" s="33">
        <v>29</v>
      </c>
      <c r="J107" s="33"/>
      <c r="K107" s="33">
        <v>46</v>
      </c>
      <c r="L107" s="33"/>
      <c r="M107" s="33"/>
      <c r="N107" s="33"/>
      <c r="O107" s="33">
        <v>1</v>
      </c>
      <c r="P107" s="33"/>
      <c r="Q107" s="33">
        <v>15</v>
      </c>
      <c r="R107" s="33">
        <v>1</v>
      </c>
      <c r="S107" s="33"/>
      <c r="T107" s="34"/>
      <c r="U107" s="40"/>
      <c r="V107" s="36"/>
    </row>
    <row r="108" s="7" customFormat="1" ht="18.5" customHeight="1" outlineLevel="1" spans="1:24">
      <c r="A108" s="31" t="s">
        <v>1700</v>
      </c>
      <c r="B108" s="32" t="s">
        <v>657</v>
      </c>
      <c r="C108" s="33">
        <v>492</v>
      </c>
      <c r="D108" s="33">
        <v>32</v>
      </c>
      <c r="E108" s="33">
        <v>460</v>
      </c>
      <c r="F108" s="33"/>
      <c r="G108" s="33">
        <v>656</v>
      </c>
      <c r="H108" s="33">
        <v>461</v>
      </c>
      <c r="I108" s="33">
        <v>28</v>
      </c>
      <c r="J108" s="33"/>
      <c r="K108" s="33">
        <v>276</v>
      </c>
      <c r="L108" s="33"/>
      <c r="M108" s="33">
        <v>155</v>
      </c>
      <c r="N108" s="33"/>
      <c r="O108" s="33">
        <v>2</v>
      </c>
      <c r="P108" s="33"/>
      <c r="Q108" s="33">
        <v>195</v>
      </c>
      <c r="R108" s="33">
        <v>16</v>
      </c>
      <c r="S108" s="33">
        <v>42</v>
      </c>
      <c r="T108" s="34"/>
      <c r="U108" s="40"/>
      <c r="V108" s="36"/>
      <c r="W108" s="47"/>
      <c r="X108" s="47"/>
    </row>
    <row r="109" s="7" customFormat="1" ht="18.5" customHeight="1" outlineLevel="1" spans="1:24">
      <c r="A109" s="31" t="s">
        <v>1713</v>
      </c>
      <c r="B109" s="32" t="s">
        <v>659</v>
      </c>
      <c r="C109" s="33">
        <v>13</v>
      </c>
      <c r="D109" s="33"/>
      <c r="E109" s="33">
        <v>13</v>
      </c>
      <c r="F109" s="33"/>
      <c r="G109" s="33">
        <v>13</v>
      </c>
      <c r="H109" s="33">
        <v>13</v>
      </c>
      <c r="I109" s="33"/>
      <c r="J109" s="33"/>
      <c r="K109" s="33">
        <v>13</v>
      </c>
      <c r="L109" s="33"/>
      <c r="M109" s="33"/>
      <c r="N109" s="33"/>
      <c r="O109" s="33"/>
      <c r="P109" s="33"/>
      <c r="Q109" s="33"/>
      <c r="R109" s="33"/>
      <c r="S109" s="33"/>
      <c r="T109" s="34"/>
      <c r="U109" s="40"/>
      <c r="V109" s="36"/>
      <c r="W109" s="47"/>
      <c r="X109" s="47"/>
    </row>
    <row r="110" s="7" customFormat="1" ht="18.5" customHeight="1" spans="1:24">
      <c r="A110" s="24"/>
      <c r="B110" s="25" t="s">
        <v>661</v>
      </c>
      <c r="C110" s="38">
        <f t="shared" ref="C110:S110" si="6">SUM(C111:C118)</f>
        <v>183</v>
      </c>
      <c r="D110" s="38">
        <f t="shared" si="6"/>
        <v>30</v>
      </c>
      <c r="E110" s="38">
        <f t="shared" si="6"/>
        <v>153</v>
      </c>
      <c r="F110" s="38">
        <f t="shared" si="6"/>
        <v>0</v>
      </c>
      <c r="G110" s="38">
        <f t="shared" si="6"/>
        <v>369</v>
      </c>
      <c r="H110" s="38">
        <f t="shared" si="6"/>
        <v>189</v>
      </c>
      <c r="I110" s="38">
        <f t="shared" si="6"/>
        <v>25</v>
      </c>
      <c r="J110" s="38">
        <f t="shared" si="6"/>
        <v>16</v>
      </c>
      <c r="K110" s="38">
        <f t="shared" si="6"/>
        <v>109</v>
      </c>
      <c r="L110" s="38">
        <f t="shared" si="6"/>
        <v>0</v>
      </c>
      <c r="M110" s="38">
        <f t="shared" si="6"/>
        <v>36</v>
      </c>
      <c r="N110" s="38">
        <f t="shared" si="6"/>
        <v>0</v>
      </c>
      <c r="O110" s="38">
        <f t="shared" si="6"/>
        <v>3</v>
      </c>
      <c r="P110" s="38">
        <f t="shared" si="6"/>
        <v>1</v>
      </c>
      <c r="Q110" s="38">
        <f t="shared" si="6"/>
        <v>179</v>
      </c>
      <c r="R110" s="38">
        <f t="shared" si="6"/>
        <v>3</v>
      </c>
      <c r="S110" s="38">
        <f t="shared" si="6"/>
        <v>0</v>
      </c>
      <c r="T110" s="39"/>
      <c r="U110" s="42" t="s">
        <v>4256</v>
      </c>
      <c r="V110" s="36"/>
    </row>
    <row r="111" s="7" customFormat="1" ht="18.5" customHeight="1" outlineLevel="1" spans="1:24">
      <c r="A111" s="31">
        <v>501001</v>
      </c>
      <c r="B111" s="32" t="s">
        <v>662</v>
      </c>
      <c r="C111" s="33">
        <v>27</v>
      </c>
      <c r="D111" s="33">
        <v>15</v>
      </c>
      <c r="E111" s="33">
        <v>12</v>
      </c>
      <c r="F111" s="33"/>
      <c r="G111" s="33">
        <v>78</v>
      </c>
      <c r="H111" s="33">
        <v>27</v>
      </c>
      <c r="I111" s="33">
        <v>12</v>
      </c>
      <c r="J111" s="33"/>
      <c r="K111" s="33">
        <v>13</v>
      </c>
      <c r="L111" s="33"/>
      <c r="M111" s="33"/>
      <c r="N111" s="33"/>
      <c r="O111" s="33">
        <v>2</v>
      </c>
      <c r="P111" s="33"/>
      <c r="Q111" s="33">
        <v>51</v>
      </c>
      <c r="R111" s="33">
        <v>1</v>
      </c>
      <c r="S111" s="33"/>
      <c r="T111" s="34"/>
      <c r="U111" s="40"/>
      <c r="V111" s="36"/>
    </row>
    <row r="112" s="6" customFormat="1" ht="18.5" customHeight="1" outlineLevel="1" spans="1:24">
      <c r="A112" s="31">
        <v>501003</v>
      </c>
      <c r="B112" s="32" t="s">
        <v>663</v>
      </c>
      <c r="C112" s="33">
        <v>18</v>
      </c>
      <c r="D112" s="33"/>
      <c r="E112" s="33">
        <v>18</v>
      </c>
      <c r="F112" s="33"/>
      <c r="G112" s="33">
        <v>49</v>
      </c>
      <c r="H112" s="33">
        <v>36</v>
      </c>
      <c r="I112" s="33"/>
      <c r="J112" s="33"/>
      <c r="K112" s="33"/>
      <c r="L112" s="33"/>
      <c r="M112" s="33">
        <v>36</v>
      </c>
      <c r="N112" s="33"/>
      <c r="O112" s="33"/>
      <c r="P112" s="33"/>
      <c r="Q112" s="33">
        <v>13</v>
      </c>
      <c r="R112" s="33"/>
      <c r="S112" s="33"/>
      <c r="T112" s="34"/>
      <c r="U112" s="40" t="s">
        <v>4263</v>
      </c>
      <c r="V112" s="30"/>
      <c r="W112" s="7"/>
      <c r="X112" s="7"/>
    </row>
    <row r="113" s="7" customFormat="1" ht="18.5" customHeight="1" outlineLevel="1" spans="1:24">
      <c r="A113" s="31">
        <v>502001</v>
      </c>
      <c r="B113" s="32" t="s">
        <v>664</v>
      </c>
      <c r="C113" s="33">
        <v>16</v>
      </c>
      <c r="D113" s="33"/>
      <c r="E113" s="33">
        <v>16</v>
      </c>
      <c r="F113" s="33"/>
      <c r="G113" s="33">
        <v>47</v>
      </c>
      <c r="H113" s="33">
        <v>16</v>
      </c>
      <c r="I113" s="33"/>
      <c r="J113" s="33">
        <v>16</v>
      </c>
      <c r="K113" s="33"/>
      <c r="L113" s="33"/>
      <c r="M113" s="33"/>
      <c r="N113" s="33"/>
      <c r="O113" s="33"/>
      <c r="P113" s="33">
        <v>1</v>
      </c>
      <c r="Q113" s="33">
        <v>30</v>
      </c>
      <c r="R113" s="33"/>
      <c r="S113" s="33"/>
      <c r="T113" s="34"/>
      <c r="U113" s="40"/>
      <c r="V113" s="36"/>
    </row>
    <row r="114" s="7" customFormat="1" ht="18.5" customHeight="1" outlineLevel="1" spans="1:24">
      <c r="A114" s="31">
        <v>503001</v>
      </c>
      <c r="B114" s="32" t="s">
        <v>665</v>
      </c>
      <c r="C114" s="33">
        <v>35</v>
      </c>
      <c r="D114" s="33"/>
      <c r="E114" s="33">
        <v>35</v>
      </c>
      <c r="F114" s="33"/>
      <c r="G114" s="33">
        <v>35</v>
      </c>
      <c r="H114" s="33">
        <v>35</v>
      </c>
      <c r="I114" s="33"/>
      <c r="J114" s="33"/>
      <c r="K114" s="33">
        <v>35</v>
      </c>
      <c r="L114" s="33"/>
      <c r="M114" s="33"/>
      <c r="N114" s="33"/>
      <c r="O114" s="33"/>
      <c r="P114" s="33"/>
      <c r="Q114" s="33"/>
      <c r="R114" s="33"/>
      <c r="S114" s="33"/>
      <c r="T114" s="34"/>
      <c r="U114" s="40" t="s">
        <v>4257</v>
      </c>
      <c r="V114" s="36"/>
    </row>
    <row r="115" s="6" customFormat="1" ht="18.5" customHeight="1" outlineLevel="1" spans="1:24">
      <c r="A115" s="31">
        <v>504001</v>
      </c>
      <c r="B115" s="32" t="s">
        <v>666</v>
      </c>
      <c r="C115" s="33">
        <v>36</v>
      </c>
      <c r="D115" s="33"/>
      <c r="E115" s="33">
        <v>36</v>
      </c>
      <c r="F115" s="33"/>
      <c r="G115" s="33">
        <v>43</v>
      </c>
      <c r="H115" s="33">
        <v>35</v>
      </c>
      <c r="I115" s="33"/>
      <c r="J115" s="33"/>
      <c r="K115" s="33">
        <v>35</v>
      </c>
      <c r="L115" s="33"/>
      <c r="M115" s="33"/>
      <c r="N115" s="33"/>
      <c r="O115" s="33"/>
      <c r="P115" s="33"/>
      <c r="Q115" s="33">
        <v>8</v>
      </c>
      <c r="R115" s="33"/>
      <c r="S115" s="33"/>
      <c r="T115" s="34"/>
      <c r="U115" s="40" t="s">
        <v>4257</v>
      </c>
      <c r="V115" s="30"/>
      <c r="W115" s="7"/>
      <c r="X115" s="7"/>
    </row>
    <row r="116" s="7" customFormat="1" ht="18.5" customHeight="1" outlineLevel="1" spans="1:24">
      <c r="A116" s="31">
        <v>505001</v>
      </c>
      <c r="B116" s="32" t="s">
        <v>667</v>
      </c>
      <c r="C116" s="33">
        <v>25</v>
      </c>
      <c r="D116" s="33">
        <v>15</v>
      </c>
      <c r="E116" s="33">
        <v>10</v>
      </c>
      <c r="F116" s="33"/>
      <c r="G116" s="33">
        <v>44</v>
      </c>
      <c r="H116" s="33">
        <v>24</v>
      </c>
      <c r="I116" s="33">
        <v>13</v>
      </c>
      <c r="J116" s="33"/>
      <c r="K116" s="33">
        <v>10</v>
      </c>
      <c r="L116" s="33"/>
      <c r="M116" s="33"/>
      <c r="N116" s="33"/>
      <c r="O116" s="33">
        <v>1</v>
      </c>
      <c r="P116" s="33"/>
      <c r="Q116" s="33">
        <v>20</v>
      </c>
      <c r="R116" s="33"/>
      <c r="S116" s="33"/>
      <c r="T116" s="34"/>
      <c r="U116" s="40"/>
      <c r="V116" s="36"/>
    </row>
    <row r="117" s="6" customFormat="1" ht="18.5" customHeight="1" outlineLevel="1" spans="1:24">
      <c r="A117" s="31" t="s">
        <v>1782</v>
      </c>
      <c r="B117" s="32" t="s">
        <v>668</v>
      </c>
      <c r="C117" s="33">
        <v>15</v>
      </c>
      <c r="D117" s="33"/>
      <c r="E117" s="33">
        <v>15</v>
      </c>
      <c r="F117" s="33"/>
      <c r="G117" s="33">
        <v>71</v>
      </c>
      <c r="H117" s="33">
        <v>14</v>
      </c>
      <c r="I117" s="33"/>
      <c r="J117" s="33"/>
      <c r="K117" s="33">
        <v>14</v>
      </c>
      <c r="L117" s="33"/>
      <c r="M117" s="33"/>
      <c r="N117" s="33"/>
      <c r="O117" s="33"/>
      <c r="P117" s="33"/>
      <c r="Q117" s="33">
        <v>57</v>
      </c>
      <c r="R117" s="33">
        <v>2</v>
      </c>
      <c r="S117" s="33"/>
      <c r="T117" s="34"/>
      <c r="U117" s="40" t="s">
        <v>4257</v>
      </c>
      <c r="V117" s="30"/>
      <c r="W117" s="7"/>
      <c r="X117" s="7"/>
    </row>
    <row r="118" s="7" customFormat="1" ht="18.5" customHeight="1" outlineLevel="1" spans="1:24">
      <c r="A118" s="31" t="s">
        <v>669</v>
      </c>
      <c r="B118" s="32" t="s">
        <v>670</v>
      </c>
      <c r="C118" s="33">
        <v>11</v>
      </c>
      <c r="D118" s="33"/>
      <c r="E118" s="33">
        <v>11</v>
      </c>
      <c r="F118" s="33"/>
      <c r="G118" s="33">
        <v>2</v>
      </c>
      <c r="H118" s="33">
        <v>2</v>
      </c>
      <c r="I118" s="33"/>
      <c r="J118" s="33"/>
      <c r="K118" s="33">
        <v>2</v>
      </c>
      <c r="L118" s="33"/>
      <c r="M118" s="33"/>
      <c r="N118" s="33"/>
      <c r="O118" s="33"/>
      <c r="P118" s="33"/>
      <c r="Q118" s="33"/>
      <c r="R118" s="33"/>
      <c r="S118" s="33"/>
      <c r="T118" s="34"/>
      <c r="U118" s="40"/>
      <c r="V118" s="36"/>
    </row>
    <row r="119" s="7" customFormat="1" ht="18.5" customHeight="1" spans="1:24">
      <c r="A119" s="24"/>
      <c r="B119" s="25" t="s">
        <v>671</v>
      </c>
      <c r="C119" s="38">
        <f t="shared" ref="C119:S119" si="7">SUM(C120:C188)</f>
        <v>7745</v>
      </c>
      <c r="D119" s="38">
        <f t="shared" si="7"/>
        <v>72</v>
      </c>
      <c r="E119" s="38">
        <f t="shared" si="7"/>
        <v>7673</v>
      </c>
      <c r="F119" s="38">
        <f t="shared" si="7"/>
        <v>0</v>
      </c>
      <c r="G119" s="38">
        <f t="shared" si="7"/>
        <v>11971</v>
      </c>
      <c r="H119" s="38">
        <f t="shared" si="7"/>
        <v>7000</v>
      </c>
      <c r="I119" s="38">
        <f t="shared" si="7"/>
        <v>71</v>
      </c>
      <c r="J119" s="38">
        <f t="shared" si="7"/>
        <v>21</v>
      </c>
      <c r="K119" s="38">
        <f t="shared" si="7"/>
        <v>5584</v>
      </c>
      <c r="L119" s="38">
        <f t="shared" si="7"/>
        <v>1319</v>
      </c>
      <c r="M119" s="38">
        <f t="shared" si="7"/>
        <v>0</v>
      </c>
      <c r="N119" s="38">
        <f t="shared" si="7"/>
        <v>0</v>
      </c>
      <c r="O119" s="38">
        <f t="shared" si="7"/>
        <v>5</v>
      </c>
      <c r="P119" s="38">
        <f t="shared" si="7"/>
        <v>2</v>
      </c>
      <c r="Q119" s="38">
        <f t="shared" si="7"/>
        <v>4969</v>
      </c>
      <c r="R119" s="38">
        <f t="shared" si="7"/>
        <v>750</v>
      </c>
      <c r="S119" s="38">
        <f t="shared" si="7"/>
        <v>102</v>
      </c>
      <c r="T119" s="26"/>
      <c r="U119" s="42" t="s">
        <v>4256</v>
      </c>
      <c r="V119" s="36"/>
    </row>
    <row r="120" s="7" customFormat="1" ht="18.5" customHeight="1" outlineLevel="1" spans="1:24">
      <c r="A120" s="31">
        <v>601001</v>
      </c>
      <c r="B120" s="32" t="s">
        <v>672</v>
      </c>
      <c r="C120" s="33">
        <v>18</v>
      </c>
      <c r="D120" s="43">
        <v>11</v>
      </c>
      <c r="E120" s="43">
        <v>7</v>
      </c>
      <c r="F120" s="43"/>
      <c r="G120" s="33">
        <v>36</v>
      </c>
      <c r="H120" s="33">
        <v>19</v>
      </c>
      <c r="I120" s="43">
        <v>11</v>
      </c>
      <c r="J120" s="43"/>
      <c r="K120" s="43">
        <v>6</v>
      </c>
      <c r="L120" s="43"/>
      <c r="M120" s="43"/>
      <c r="N120" s="43"/>
      <c r="O120" s="43">
        <v>2</v>
      </c>
      <c r="P120" s="43"/>
      <c r="Q120" s="43">
        <v>17</v>
      </c>
      <c r="R120" s="43"/>
      <c r="S120" s="43"/>
      <c r="T120" s="43"/>
      <c r="U120" s="40"/>
      <c r="V120" s="36"/>
    </row>
    <row r="121" s="9" customFormat="1" ht="18.5" customHeight="1" outlineLevel="1" spans="1:24">
      <c r="A121" s="31">
        <v>602001</v>
      </c>
      <c r="B121" s="32" t="s">
        <v>673</v>
      </c>
      <c r="C121" s="33">
        <v>19</v>
      </c>
      <c r="D121" s="43">
        <v>17</v>
      </c>
      <c r="E121" s="43">
        <v>2</v>
      </c>
      <c r="F121" s="43"/>
      <c r="G121" s="33">
        <v>53</v>
      </c>
      <c r="H121" s="33">
        <v>19</v>
      </c>
      <c r="I121" s="43">
        <v>17</v>
      </c>
      <c r="J121" s="43"/>
      <c r="K121" s="43">
        <v>1</v>
      </c>
      <c r="L121" s="43"/>
      <c r="M121" s="43"/>
      <c r="N121" s="43"/>
      <c r="O121" s="43">
        <v>1</v>
      </c>
      <c r="P121" s="43"/>
      <c r="Q121" s="43">
        <v>34</v>
      </c>
      <c r="R121" s="43"/>
      <c r="S121" s="43"/>
      <c r="T121" s="43"/>
      <c r="U121" s="40"/>
      <c r="V121" s="48"/>
      <c r="W121" s="7"/>
      <c r="X121" s="7"/>
    </row>
    <row r="122" s="7" customFormat="1" ht="18.5" customHeight="1" outlineLevel="1" spans="1:24">
      <c r="A122" s="31">
        <v>602002</v>
      </c>
      <c r="B122" s="32" t="s">
        <v>674</v>
      </c>
      <c r="C122" s="33">
        <v>21</v>
      </c>
      <c r="D122" s="43"/>
      <c r="E122" s="43">
        <v>21</v>
      </c>
      <c r="F122" s="43"/>
      <c r="G122" s="33">
        <v>22</v>
      </c>
      <c r="H122" s="33">
        <v>18</v>
      </c>
      <c r="I122" s="43"/>
      <c r="J122" s="43"/>
      <c r="K122" s="43">
        <v>18</v>
      </c>
      <c r="L122" s="43"/>
      <c r="M122" s="43"/>
      <c r="N122" s="43"/>
      <c r="O122" s="43"/>
      <c r="P122" s="43"/>
      <c r="Q122" s="43">
        <v>4</v>
      </c>
      <c r="R122" s="43"/>
      <c r="S122" s="43"/>
      <c r="T122" s="43"/>
      <c r="U122" s="40"/>
      <c r="V122" s="36"/>
      <c r="W122" s="8"/>
      <c r="X122" s="8"/>
    </row>
    <row r="123" s="7" customFormat="1" ht="18.5" customHeight="1" outlineLevel="1" spans="1:24">
      <c r="A123" s="31">
        <v>602003</v>
      </c>
      <c r="B123" s="32" t="s">
        <v>675</v>
      </c>
      <c r="C123" s="33">
        <v>21</v>
      </c>
      <c r="D123" s="43"/>
      <c r="E123" s="43">
        <v>21</v>
      </c>
      <c r="F123" s="43"/>
      <c r="G123" s="33">
        <v>33</v>
      </c>
      <c r="H123" s="33">
        <v>21</v>
      </c>
      <c r="I123" s="43"/>
      <c r="J123" s="43"/>
      <c r="K123" s="43">
        <v>21</v>
      </c>
      <c r="L123" s="43"/>
      <c r="M123" s="43"/>
      <c r="N123" s="43"/>
      <c r="O123" s="43"/>
      <c r="P123" s="43"/>
      <c r="Q123" s="43">
        <v>12</v>
      </c>
      <c r="R123" s="43"/>
      <c r="S123" s="43"/>
      <c r="T123" s="43"/>
      <c r="U123" s="40"/>
      <c r="V123" s="36"/>
    </row>
    <row r="124" s="7" customFormat="1" ht="18.5" customHeight="1" outlineLevel="1" spans="1:24">
      <c r="A124" s="31">
        <v>602005</v>
      </c>
      <c r="B124" s="32" t="s">
        <v>676</v>
      </c>
      <c r="C124" s="33">
        <v>15</v>
      </c>
      <c r="D124" s="43"/>
      <c r="E124" s="43">
        <v>15</v>
      </c>
      <c r="F124" s="43"/>
      <c r="G124" s="33">
        <v>32</v>
      </c>
      <c r="H124" s="33">
        <v>15</v>
      </c>
      <c r="I124" s="43"/>
      <c r="J124" s="43"/>
      <c r="K124" s="43">
        <v>15</v>
      </c>
      <c r="L124" s="43"/>
      <c r="M124" s="43"/>
      <c r="N124" s="43"/>
      <c r="O124" s="43"/>
      <c r="P124" s="43"/>
      <c r="Q124" s="43">
        <v>17</v>
      </c>
      <c r="R124" s="43"/>
      <c r="S124" s="43"/>
      <c r="T124" s="43"/>
      <c r="U124" s="40"/>
      <c r="V124" s="36"/>
    </row>
    <row r="125" s="8" customFormat="1" ht="18.5" customHeight="1" outlineLevel="1" spans="1:24">
      <c r="A125" s="31">
        <v>602006</v>
      </c>
      <c r="B125" s="32" t="s">
        <v>677</v>
      </c>
      <c r="C125" s="33">
        <v>43</v>
      </c>
      <c r="D125" s="43"/>
      <c r="E125" s="43">
        <v>43</v>
      </c>
      <c r="F125" s="43"/>
      <c r="G125" s="33">
        <v>68</v>
      </c>
      <c r="H125" s="33">
        <v>34</v>
      </c>
      <c r="I125" s="43"/>
      <c r="J125" s="43"/>
      <c r="K125" s="43"/>
      <c r="L125" s="43">
        <v>34</v>
      </c>
      <c r="M125" s="43"/>
      <c r="N125" s="43"/>
      <c r="O125" s="43"/>
      <c r="P125" s="43"/>
      <c r="Q125" s="43">
        <v>34</v>
      </c>
      <c r="R125" s="43">
        <v>3</v>
      </c>
      <c r="S125" s="43"/>
      <c r="T125" s="43"/>
      <c r="U125" s="40" t="s">
        <v>4265</v>
      </c>
      <c r="V125" s="44"/>
      <c r="W125" s="7"/>
      <c r="X125" s="7"/>
    </row>
    <row r="126" s="7" customFormat="1" ht="18.5" customHeight="1" outlineLevel="1" spans="1:24">
      <c r="A126" s="31">
        <v>602007</v>
      </c>
      <c r="B126" s="32" t="s">
        <v>678</v>
      </c>
      <c r="C126" s="33">
        <v>5</v>
      </c>
      <c r="D126" s="43"/>
      <c r="E126" s="43">
        <v>5</v>
      </c>
      <c r="F126" s="43"/>
      <c r="G126" s="33">
        <v>14</v>
      </c>
      <c r="H126" s="33">
        <v>8</v>
      </c>
      <c r="I126" s="43"/>
      <c r="J126" s="43"/>
      <c r="K126" s="43">
        <v>8</v>
      </c>
      <c r="L126" s="43"/>
      <c r="M126" s="43"/>
      <c r="N126" s="43"/>
      <c r="O126" s="43"/>
      <c r="P126" s="43"/>
      <c r="Q126" s="43">
        <v>6</v>
      </c>
      <c r="R126" s="43"/>
      <c r="S126" s="43"/>
      <c r="T126" s="43"/>
      <c r="U126" s="40"/>
      <c r="V126" s="36"/>
    </row>
    <row r="127" s="7" customFormat="1" ht="18.5" customHeight="1" outlineLevel="1" spans="1:24">
      <c r="A127" s="31">
        <v>603001</v>
      </c>
      <c r="B127" s="32" t="s">
        <v>679</v>
      </c>
      <c r="C127" s="33">
        <v>20</v>
      </c>
      <c r="D127" s="43"/>
      <c r="E127" s="43">
        <v>20</v>
      </c>
      <c r="F127" s="43"/>
      <c r="G127" s="33">
        <v>21</v>
      </c>
      <c r="H127" s="33">
        <v>19</v>
      </c>
      <c r="I127" s="43"/>
      <c r="J127" s="43"/>
      <c r="K127" s="43">
        <v>19</v>
      </c>
      <c r="L127" s="43"/>
      <c r="M127" s="43"/>
      <c r="N127" s="43"/>
      <c r="O127" s="43"/>
      <c r="P127" s="43"/>
      <c r="Q127" s="43">
        <v>2</v>
      </c>
      <c r="R127" s="43"/>
      <c r="S127" s="43"/>
      <c r="T127" s="43"/>
      <c r="U127" s="40"/>
      <c r="V127" s="36"/>
    </row>
    <row r="128" s="7" customFormat="1" ht="18.5" customHeight="1" outlineLevel="1" spans="1:24">
      <c r="A128" s="31">
        <v>604001</v>
      </c>
      <c r="B128" s="32" t="s">
        <v>680</v>
      </c>
      <c r="C128" s="33">
        <v>93</v>
      </c>
      <c r="D128" s="43"/>
      <c r="E128" s="43">
        <v>93</v>
      </c>
      <c r="F128" s="43"/>
      <c r="G128" s="33">
        <v>135</v>
      </c>
      <c r="H128" s="33">
        <v>90</v>
      </c>
      <c r="I128" s="43"/>
      <c r="J128" s="43"/>
      <c r="K128" s="43">
        <v>90</v>
      </c>
      <c r="L128" s="43"/>
      <c r="M128" s="43"/>
      <c r="N128" s="43"/>
      <c r="O128" s="43"/>
      <c r="P128" s="43"/>
      <c r="Q128" s="43">
        <v>45</v>
      </c>
      <c r="R128" s="43">
        <v>1</v>
      </c>
      <c r="S128" s="43"/>
      <c r="T128" s="43"/>
      <c r="U128" s="40"/>
      <c r="V128" s="36"/>
    </row>
    <row r="129" s="7" customFormat="1" ht="18.5" customHeight="1" outlineLevel="1" spans="1:24">
      <c r="A129" s="31">
        <v>605001</v>
      </c>
      <c r="B129" s="32" t="s">
        <v>681</v>
      </c>
      <c r="C129" s="33">
        <v>21</v>
      </c>
      <c r="D129" s="43">
        <v>21</v>
      </c>
      <c r="E129" s="43"/>
      <c r="F129" s="43"/>
      <c r="G129" s="33">
        <v>44</v>
      </c>
      <c r="H129" s="33">
        <v>20</v>
      </c>
      <c r="I129" s="43">
        <v>20</v>
      </c>
      <c r="J129" s="43"/>
      <c r="K129" s="43"/>
      <c r="L129" s="43"/>
      <c r="M129" s="43"/>
      <c r="N129" s="43"/>
      <c r="O129" s="43"/>
      <c r="P129" s="43"/>
      <c r="Q129" s="43">
        <v>24</v>
      </c>
      <c r="R129" s="43">
        <v>1</v>
      </c>
      <c r="S129" s="43"/>
      <c r="T129" s="43"/>
      <c r="U129" s="40" t="s">
        <v>4266</v>
      </c>
      <c r="V129" s="36"/>
    </row>
    <row r="130" s="7" customFormat="1" ht="18.5" customHeight="1" outlineLevel="1" spans="1:24">
      <c r="A130" s="31">
        <v>605002</v>
      </c>
      <c r="B130" s="32" t="s">
        <v>682</v>
      </c>
      <c r="C130" s="33">
        <v>12</v>
      </c>
      <c r="D130" s="43"/>
      <c r="E130" s="43">
        <v>12</v>
      </c>
      <c r="F130" s="43"/>
      <c r="G130" s="33">
        <v>23</v>
      </c>
      <c r="H130" s="33">
        <v>8</v>
      </c>
      <c r="I130" s="43"/>
      <c r="J130" s="43"/>
      <c r="K130" s="43">
        <v>8</v>
      </c>
      <c r="L130" s="43"/>
      <c r="M130" s="43"/>
      <c r="N130" s="43"/>
      <c r="O130" s="43"/>
      <c r="P130" s="43"/>
      <c r="Q130" s="43">
        <v>15</v>
      </c>
      <c r="R130" s="43">
        <v>1</v>
      </c>
      <c r="S130" s="43"/>
      <c r="T130" s="43"/>
      <c r="U130" s="40" t="s">
        <v>4267</v>
      </c>
      <c r="V130" s="36"/>
    </row>
    <row r="131" s="7" customFormat="1" ht="18.5" customHeight="1" outlineLevel="1" spans="1:24">
      <c r="A131" s="31">
        <v>605003</v>
      </c>
      <c r="B131" s="32" t="s">
        <v>683</v>
      </c>
      <c r="C131" s="33">
        <v>12</v>
      </c>
      <c r="D131" s="43"/>
      <c r="E131" s="43">
        <v>12</v>
      </c>
      <c r="F131" s="43"/>
      <c r="G131" s="33">
        <v>18</v>
      </c>
      <c r="H131" s="33">
        <v>7</v>
      </c>
      <c r="I131" s="43"/>
      <c r="J131" s="43"/>
      <c r="K131" s="43">
        <v>7</v>
      </c>
      <c r="L131" s="43"/>
      <c r="M131" s="43"/>
      <c r="N131" s="43"/>
      <c r="O131" s="43"/>
      <c r="P131" s="43"/>
      <c r="Q131" s="43">
        <v>11</v>
      </c>
      <c r="R131" s="43"/>
      <c r="S131" s="43"/>
      <c r="T131" s="43"/>
      <c r="U131" s="40" t="s">
        <v>4267</v>
      </c>
      <c r="V131" s="36"/>
    </row>
    <row r="132" s="7" customFormat="1" ht="18.5" customHeight="1" outlineLevel="1" spans="1:24">
      <c r="A132" s="31">
        <v>605004</v>
      </c>
      <c r="B132" s="32" t="s">
        <v>684</v>
      </c>
      <c r="C132" s="33">
        <v>29</v>
      </c>
      <c r="D132" s="43"/>
      <c r="E132" s="43">
        <v>29</v>
      </c>
      <c r="F132" s="43"/>
      <c r="G132" s="33">
        <v>50</v>
      </c>
      <c r="H132" s="33">
        <v>21</v>
      </c>
      <c r="I132" s="43"/>
      <c r="J132" s="43"/>
      <c r="K132" s="43">
        <v>21</v>
      </c>
      <c r="L132" s="43"/>
      <c r="M132" s="43"/>
      <c r="N132" s="43"/>
      <c r="O132" s="43"/>
      <c r="P132" s="43"/>
      <c r="Q132" s="43">
        <v>29</v>
      </c>
      <c r="R132" s="43"/>
      <c r="S132" s="43"/>
      <c r="T132" s="43"/>
      <c r="U132" s="40" t="s">
        <v>4267</v>
      </c>
      <c r="V132" s="36"/>
      <c r="W132" s="8"/>
      <c r="X132" s="8"/>
    </row>
    <row r="133" s="7" customFormat="1" ht="18.5" customHeight="1" outlineLevel="1" spans="1:24">
      <c r="A133" s="31">
        <v>605005</v>
      </c>
      <c r="B133" s="32" t="s">
        <v>685</v>
      </c>
      <c r="C133" s="33">
        <v>15</v>
      </c>
      <c r="D133" s="43"/>
      <c r="E133" s="43">
        <v>15</v>
      </c>
      <c r="F133" s="43"/>
      <c r="G133" s="33">
        <v>36</v>
      </c>
      <c r="H133" s="33">
        <v>6</v>
      </c>
      <c r="I133" s="43"/>
      <c r="J133" s="43"/>
      <c r="K133" s="43">
        <v>6</v>
      </c>
      <c r="L133" s="43"/>
      <c r="M133" s="43"/>
      <c r="N133" s="43"/>
      <c r="O133" s="43"/>
      <c r="P133" s="43"/>
      <c r="Q133" s="43">
        <v>30</v>
      </c>
      <c r="R133" s="43">
        <v>1</v>
      </c>
      <c r="S133" s="43"/>
      <c r="T133" s="43"/>
      <c r="U133" s="40" t="s">
        <v>4267</v>
      </c>
      <c r="V133" s="36"/>
    </row>
    <row r="134" s="7" customFormat="1" ht="18.5" customHeight="1" outlineLevel="1" spans="1:24">
      <c r="A134" s="31">
        <v>605006</v>
      </c>
      <c r="B134" s="32" t="s">
        <v>686</v>
      </c>
      <c r="C134" s="33">
        <v>11</v>
      </c>
      <c r="D134" s="43"/>
      <c r="E134" s="43">
        <v>11</v>
      </c>
      <c r="F134" s="43"/>
      <c r="G134" s="33">
        <v>8</v>
      </c>
      <c r="H134" s="33">
        <v>5</v>
      </c>
      <c r="I134" s="43"/>
      <c r="J134" s="43"/>
      <c r="K134" s="43">
        <v>5</v>
      </c>
      <c r="L134" s="43"/>
      <c r="M134" s="43"/>
      <c r="N134" s="43"/>
      <c r="O134" s="43"/>
      <c r="P134" s="43"/>
      <c r="Q134" s="43">
        <v>3</v>
      </c>
      <c r="R134" s="43"/>
      <c r="S134" s="43"/>
      <c r="T134" s="43"/>
      <c r="U134" s="40" t="s">
        <v>4266</v>
      </c>
      <c r="V134" s="36"/>
    </row>
    <row r="135" s="8" customFormat="1" ht="18.5" customHeight="1" outlineLevel="1" spans="1:24">
      <c r="A135" s="31">
        <v>605007</v>
      </c>
      <c r="B135" s="32" t="s">
        <v>687</v>
      </c>
      <c r="C135" s="33">
        <v>31</v>
      </c>
      <c r="D135" s="43"/>
      <c r="E135" s="43">
        <v>31</v>
      </c>
      <c r="F135" s="43"/>
      <c r="G135" s="33">
        <v>56</v>
      </c>
      <c r="H135" s="33">
        <v>30</v>
      </c>
      <c r="I135" s="43"/>
      <c r="J135" s="43"/>
      <c r="K135" s="43"/>
      <c r="L135" s="43">
        <v>30</v>
      </c>
      <c r="M135" s="43"/>
      <c r="N135" s="43"/>
      <c r="O135" s="43"/>
      <c r="P135" s="43"/>
      <c r="Q135" s="43">
        <v>26</v>
      </c>
      <c r="R135" s="43"/>
      <c r="S135" s="43">
        <v>20</v>
      </c>
      <c r="T135" s="43"/>
      <c r="U135" s="40" t="s">
        <v>4268</v>
      </c>
      <c r="V135" s="44"/>
      <c r="W135" s="7"/>
      <c r="X135" s="7"/>
    </row>
    <row r="136" s="7" customFormat="1" ht="18.5" customHeight="1" outlineLevel="1" spans="1:24">
      <c r="A136" s="31">
        <v>605008</v>
      </c>
      <c r="B136" s="32" t="s">
        <v>688</v>
      </c>
      <c r="C136" s="33">
        <v>44</v>
      </c>
      <c r="D136" s="43"/>
      <c r="E136" s="43">
        <v>44</v>
      </c>
      <c r="F136" s="43"/>
      <c r="G136" s="33">
        <v>74</v>
      </c>
      <c r="H136" s="33">
        <v>42</v>
      </c>
      <c r="I136" s="43"/>
      <c r="J136" s="43"/>
      <c r="K136" s="43"/>
      <c r="L136" s="43">
        <v>42</v>
      </c>
      <c r="M136" s="43"/>
      <c r="N136" s="43"/>
      <c r="O136" s="43"/>
      <c r="P136" s="43"/>
      <c r="Q136" s="43">
        <v>32</v>
      </c>
      <c r="R136" s="43">
        <v>5</v>
      </c>
      <c r="S136" s="43"/>
      <c r="T136" s="43"/>
      <c r="U136" s="40" t="s">
        <v>4269</v>
      </c>
      <c r="V136" s="36"/>
    </row>
    <row r="137" s="7" customFormat="1" ht="18.5" customHeight="1" outlineLevel="1" spans="1:24">
      <c r="A137" s="31">
        <v>605009</v>
      </c>
      <c r="B137" s="32" t="s">
        <v>689</v>
      </c>
      <c r="C137" s="33">
        <v>120</v>
      </c>
      <c r="D137" s="43"/>
      <c r="E137" s="43">
        <v>120</v>
      </c>
      <c r="F137" s="43"/>
      <c r="G137" s="33">
        <v>187</v>
      </c>
      <c r="H137" s="33">
        <v>96</v>
      </c>
      <c r="I137" s="43"/>
      <c r="J137" s="43"/>
      <c r="K137" s="43">
        <v>96</v>
      </c>
      <c r="L137" s="43"/>
      <c r="M137" s="43"/>
      <c r="N137" s="43"/>
      <c r="O137" s="43"/>
      <c r="P137" s="43"/>
      <c r="Q137" s="43">
        <v>91</v>
      </c>
      <c r="R137" s="43">
        <v>5</v>
      </c>
      <c r="S137" s="43"/>
      <c r="T137" s="43"/>
      <c r="U137" s="40" t="s">
        <v>4270</v>
      </c>
      <c r="V137" s="36"/>
    </row>
    <row r="138" s="7" customFormat="1" ht="18.5" customHeight="1" outlineLevel="1" spans="1:24">
      <c r="A138" s="31">
        <v>605010</v>
      </c>
      <c r="B138" s="32" t="s">
        <v>690</v>
      </c>
      <c r="C138" s="33">
        <v>131</v>
      </c>
      <c r="D138" s="43"/>
      <c r="E138" s="43">
        <v>131</v>
      </c>
      <c r="F138" s="43"/>
      <c r="G138" s="33">
        <v>241</v>
      </c>
      <c r="H138" s="33">
        <v>121</v>
      </c>
      <c r="I138" s="43"/>
      <c r="J138" s="43"/>
      <c r="K138" s="43">
        <v>121</v>
      </c>
      <c r="L138" s="43"/>
      <c r="M138" s="43"/>
      <c r="N138" s="43"/>
      <c r="O138" s="43"/>
      <c r="P138" s="43"/>
      <c r="Q138" s="43">
        <v>120</v>
      </c>
      <c r="R138" s="43"/>
      <c r="S138" s="43"/>
      <c r="T138" s="43"/>
      <c r="U138" s="40" t="s">
        <v>4270</v>
      </c>
      <c r="V138" s="36"/>
      <c r="W138" s="8"/>
      <c r="X138" s="8"/>
    </row>
    <row r="139" s="7" customFormat="1" ht="18.5" customHeight="1" outlineLevel="1" spans="1:24">
      <c r="A139" s="31">
        <v>605011</v>
      </c>
      <c r="B139" s="32" t="s">
        <v>691</v>
      </c>
      <c r="C139" s="33">
        <v>83</v>
      </c>
      <c r="D139" s="43"/>
      <c r="E139" s="43">
        <v>83</v>
      </c>
      <c r="F139" s="43"/>
      <c r="G139" s="33">
        <v>148</v>
      </c>
      <c r="H139" s="33">
        <v>75</v>
      </c>
      <c r="I139" s="43"/>
      <c r="J139" s="43"/>
      <c r="K139" s="43">
        <v>75</v>
      </c>
      <c r="L139" s="43"/>
      <c r="M139" s="43"/>
      <c r="N139" s="43"/>
      <c r="O139" s="43"/>
      <c r="P139" s="43"/>
      <c r="Q139" s="43">
        <v>73</v>
      </c>
      <c r="R139" s="43">
        <v>1</v>
      </c>
      <c r="S139" s="43"/>
      <c r="T139" s="43"/>
      <c r="U139" s="40" t="s">
        <v>4270</v>
      </c>
      <c r="V139" s="36"/>
    </row>
    <row r="140" s="7" customFormat="1" ht="18.5" customHeight="1" outlineLevel="1" spans="1:24">
      <c r="A140" s="31">
        <v>605012</v>
      </c>
      <c r="B140" s="32" t="s">
        <v>692</v>
      </c>
      <c r="C140" s="33">
        <v>47</v>
      </c>
      <c r="D140" s="43"/>
      <c r="E140" s="43">
        <v>47</v>
      </c>
      <c r="F140" s="43"/>
      <c r="G140" s="33">
        <v>73</v>
      </c>
      <c r="H140" s="33">
        <v>47</v>
      </c>
      <c r="I140" s="43"/>
      <c r="J140" s="43"/>
      <c r="K140" s="43">
        <v>47</v>
      </c>
      <c r="L140" s="43"/>
      <c r="M140" s="43"/>
      <c r="N140" s="43"/>
      <c r="O140" s="43"/>
      <c r="P140" s="43"/>
      <c r="Q140" s="43">
        <v>26</v>
      </c>
      <c r="R140" s="43">
        <v>1</v>
      </c>
      <c r="S140" s="43"/>
      <c r="T140" s="43"/>
      <c r="U140" s="40" t="s">
        <v>4270</v>
      </c>
      <c r="V140" s="36"/>
    </row>
    <row r="141" s="8" customFormat="1" ht="18.5" customHeight="1" outlineLevel="1" spans="1:24">
      <c r="A141" s="31">
        <v>605013</v>
      </c>
      <c r="B141" s="32" t="s">
        <v>1981</v>
      </c>
      <c r="C141" s="33">
        <v>108</v>
      </c>
      <c r="D141" s="43"/>
      <c r="E141" s="43">
        <v>108</v>
      </c>
      <c r="F141" s="43"/>
      <c r="G141" s="33">
        <v>139</v>
      </c>
      <c r="H141" s="33">
        <v>93</v>
      </c>
      <c r="I141" s="43"/>
      <c r="J141" s="43"/>
      <c r="K141" s="43">
        <v>93</v>
      </c>
      <c r="L141" s="43"/>
      <c r="M141" s="43"/>
      <c r="N141" s="43"/>
      <c r="O141" s="43"/>
      <c r="P141" s="43"/>
      <c r="Q141" s="43">
        <v>46</v>
      </c>
      <c r="R141" s="43"/>
      <c r="S141" s="43"/>
      <c r="T141" s="43"/>
      <c r="U141" s="40" t="s">
        <v>4270</v>
      </c>
      <c r="V141" s="44"/>
      <c r="W141" s="7"/>
      <c r="X141" s="7"/>
    </row>
    <row r="142" s="7" customFormat="1" ht="18.5" customHeight="1" outlineLevel="1" spans="1:24">
      <c r="A142" s="31">
        <v>605014</v>
      </c>
      <c r="B142" s="32" t="s">
        <v>694</v>
      </c>
      <c r="C142" s="33">
        <v>38</v>
      </c>
      <c r="D142" s="43"/>
      <c r="E142" s="43">
        <v>38</v>
      </c>
      <c r="F142" s="43"/>
      <c r="G142" s="33">
        <v>44</v>
      </c>
      <c r="H142" s="33">
        <v>37</v>
      </c>
      <c r="I142" s="43"/>
      <c r="J142" s="43"/>
      <c r="K142" s="43">
        <v>37</v>
      </c>
      <c r="L142" s="43"/>
      <c r="M142" s="43"/>
      <c r="N142" s="43"/>
      <c r="O142" s="43"/>
      <c r="P142" s="43"/>
      <c r="Q142" s="43">
        <v>7</v>
      </c>
      <c r="R142" s="43"/>
      <c r="S142" s="43"/>
      <c r="T142" s="43"/>
      <c r="U142" s="40" t="s">
        <v>4270</v>
      </c>
      <c r="V142" s="36"/>
    </row>
    <row r="143" s="7" customFormat="1" ht="18.5" customHeight="1" outlineLevel="1" spans="1:24">
      <c r="A143" s="31">
        <v>605015</v>
      </c>
      <c r="B143" s="32" t="s">
        <v>695</v>
      </c>
      <c r="C143" s="33">
        <v>227</v>
      </c>
      <c r="D143" s="43"/>
      <c r="E143" s="43">
        <v>227</v>
      </c>
      <c r="F143" s="43"/>
      <c r="G143" s="33">
        <v>205</v>
      </c>
      <c r="H143" s="33">
        <v>185</v>
      </c>
      <c r="I143" s="43"/>
      <c r="J143" s="43"/>
      <c r="K143" s="43">
        <v>185</v>
      </c>
      <c r="L143" s="43"/>
      <c r="M143" s="43"/>
      <c r="N143" s="43"/>
      <c r="O143" s="43"/>
      <c r="P143" s="43"/>
      <c r="Q143" s="43">
        <v>20</v>
      </c>
      <c r="R143" s="43">
        <v>4</v>
      </c>
      <c r="S143" s="43"/>
      <c r="T143" s="43"/>
      <c r="U143" s="40" t="s">
        <v>4271</v>
      </c>
      <c r="V143" s="36"/>
    </row>
    <row r="144" s="7" customFormat="1" ht="18.5" customHeight="1" outlineLevel="1" spans="1:24">
      <c r="A144" s="31">
        <v>605016</v>
      </c>
      <c r="B144" s="32" t="s">
        <v>696</v>
      </c>
      <c r="C144" s="33">
        <v>270</v>
      </c>
      <c r="D144" s="43"/>
      <c r="E144" s="43">
        <v>270</v>
      </c>
      <c r="F144" s="43"/>
      <c r="G144" s="33">
        <v>402</v>
      </c>
      <c r="H144" s="33">
        <v>229</v>
      </c>
      <c r="I144" s="43"/>
      <c r="J144" s="43"/>
      <c r="K144" s="43">
        <v>229</v>
      </c>
      <c r="L144" s="43"/>
      <c r="M144" s="43"/>
      <c r="N144" s="43"/>
      <c r="O144" s="43"/>
      <c r="P144" s="43"/>
      <c r="Q144" s="43">
        <v>173</v>
      </c>
      <c r="R144" s="43">
        <v>5</v>
      </c>
      <c r="S144" s="43"/>
      <c r="T144" s="43"/>
      <c r="U144" s="40" t="s">
        <v>4270</v>
      </c>
      <c r="V144" s="36"/>
    </row>
    <row r="145" s="7" customFormat="1" ht="18.5" customHeight="1" outlineLevel="1" spans="1:24">
      <c r="A145" s="31">
        <v>605017</v>
      </c>
      <c r="B145" s="32" t="s">
        <v>697</v>
      </c>
      <c r="C145" s="33">
        <v>163</v>
      </c>
      <c r="D145" s="43"/>
      <c r="E145" s="43">
        <v>163</v>
      </c>
      <c r="F145" s="43"/>
      <c r="G145" s="33">
        <v>243</v>
      </c>
      <c r="H145" s="33">
        <v>140</v>
      </c>
      <c r="I145" s="43"/>
      <c r="J145" s="43"/>
      <c r="K145" s="43">
        <v>140</v>
      </c>
      <c r="L145" s="43"/>
      <c r="M145" s="43"/>
      <c r="N145" s="43"/>
      <c r="O145" s="43"/>
      <c r="P145" s="43"/>
      <c r="Q145" s="43">
        <v>103</v>
      </c>
      <c r="R145" s="43">
        <v>5</v>
      </c>
      <c r="S145" s="43"/>
      <c r="T145" s="43"/>
      <c r="U145" s="40" t="s">
        <v>4270</v>
      </c>
      <c r="V145" s="36"/>
    </row>
    <row r="146" s="7" customFormat="1" ht="18.5" customHeight="1" outlineLevel="1" spans="1:24">
      <c r="A146" s="31">
        <v>605018</v>
      </c>
      <c r="B146" s="32" t="s">
        <v>698</v>
      </c>
      <c r="C146" s="33">
        <v>289</v>
      </c>
      <c r="D146" s="43"/>
      <c r="E146" s="43">
        <v>289</v>
      </c>
      <c r="F146" s="43"/>
      <c r="G146" s="33">
        <v>420</v>
      </c>
      <c r="H146" s="33">
        <v>302</v>
      </c>
      <c r="I146" s="43"/>
      <c r="J146" s="43"/>
      <c r="K146" s="43"/>
      <c r="L146" s="43">
        <v>302</v>
      </c>
      <c r="M146" s="43"/>
      <c r="N146" s="43"/>
      <c r="O146" s="43"/>
      <c r="P146" s="43"/>
      <c r="Q146" s="43">
        <v>118</v>
      </c>
      <c r="R146" s="43">
        <v>8</v>
      </c>
      <c r="S146" s="43"/>
      <c r="T146" s="43"/>
      <c r="U146" s="40" t="s">
        <v>4272</v>
      </c>
      <c r="V146" s="36"/>
      <c r="W146" s="8"/>
      <c r="X146" s="8"/>
    </row>
    <row r="147" s="7" customFormat="1" ht="18.5" customHeight="1" outlineLevel="1" spans="1:24">
      <c r="A147" s="31">
        <v>605019</v>
      </c>
      <c r="B147" s="32" t="s">
        <v>699</v>
      </c>
      <c r="C147" s="33">
        <v>329</v>
      </c>
      <c r="D147" s="43"/>
      <c r="E147" s="43">
        <v>329</v>
      </c>
      <c r="F147" s="43"/>
      <c r="G147" s="33">
        <v>421</v>
      </c>
      <c r="H147" s="33">
        <v>297</v>
      </c>
      <c r="I147" s="43"/>
      <c r="J147" s="43"/>
      <c r="K147" s="43"/>
      <c r="L147" s="43">
        <v>297</v>
      </c>
      <c r="M147" s="43"/>
      <c r="N147" s="43"/>
      <c r="O147" s="43"/>
      <c r="P147" s="43"/>
      <c r="Q147" s="43">
        <v>124</v>
      </c>
      <c r="R147" s="43">
        <v>5</v>
      </c>
      <c r="S147" s="43"/>
      <c r="T147" s="43"/>
      <c r="U147" s="40" t="s">
        <v>4272</v>
      </c>
      <c r="V147" s="36"/>
    </row>
    <row r="148" s="7" customFormat="1" ht="18.5" customHeight="1" outlineLevel="1" spans="1:24">
      <c r="A148" s="31">
        <v>605020</v>
      </c>
      <c r="B148" s="32" t="s">
        <v>700</v>
      </c>
      <c r="C148" s="33">
        <v>289</v>
      </c>
      <c r="D148" s="43"/>
      <c r="E148" s="43">
        <v>289</v>
      </c>
      <c r="F148" s="43"/>
      <c r="G148" s="33">
        <v>365</v>
      </c>
      <c r="H148" s="33">
        <v>233</v>
      </c>
      <c r="I148" s="43"/>
      <c r="J148" s="43"/>
      <c r="K148" s="43"/>
      <c r="L148" s="43">
        <v>233</v>
      </c>
      <c r="M148" s="43"/>
      <c r="N148" s="43"/>
      <c r="O148" s="43"/>
      <c r="P148" s="43"/>
      <c r="Q148" s="43">
        <v>132</v>
      </c>
      <c r="R148" s="43">
        <v>9</v>
      </c>
      <c r="S148" s="43"/>
      <c r="T148" s="43"/>
      <c r="U148" s="40" t="s">
        <v>4272</v>
      </c>
      <c r="V148" s="36"/>
    </row>
    <row r="149" s="8" customFormat="1" ht="18.5" customHeight="1" outlineLevel="1" spans="1:24">
      <c r="A149" s="31">
        <v>605021</v>
      </c>
      <c r="B149" s="32" t="s">
        <v>701</v>
      </c>
      <c r="C149" s="33">
        <v>168</v>
      </c>
      <c r="D149" s="43"/>
      <c r="E149" s="43">
        <v>168</v>
      </c>
      <c r="F149" s="43"/>
      <c r="G149" s="33">
        <v>182</v>
      </c>
      <c r="H149" s="33">
        <v>135</v>
      </c>
      <c r="I149" s="43"/>
      <c r="J149" s="43"/>
      <c r="K149" s="43"/>
      <c r="L149" s="43">
        <v>135</v>
      </c>
      <c r="M149" s="43"/>
      <c r="N149" s="43"/>
      <c r="O149" s="43"/>
      <c r="P149" s="43"/>
      <c r="Q149" s="43">
        <v>47</v>
      </c>
      <c r="R149" s="43">
        <v>7</v>
      </c>
      <c r="S149" s="43"/>
      <c r="T149" s="43"/>
      <c r="U149" s="40" t="s">
        <v>4272</v>
      </c>
      <c r="V149" s="44"/>
      <c r="W149" s="7"/>
      <c r="X149" s="7"/>
    </row>
    <row r="150" s="7" customFormat="1" ht="18.5" customHeight="1" outlineLevel="1" spans="1:24">
      <c r="A150" s="31">
        <v>605022</v>
      </c>
      <c r="B150" s="32" t="s">
        <v>2061</v>
      </c>
      <c r="C150" s="33">
        <v>7</v>
      </c>
      <c r="D150" s="43"/>
      <c r="E150" s="43">
        <v>7</v>
      </c>
      <c r="F150" s="43"/>
      <c r="G150" s="33">
        <v>38</v>
      </c>
      <c r="H150" s="33">
        <v>17</v>
      </c>
      <c r="I150" s="43"/>
      <c r="J150" s="43"/>
      <c r="K150" s="43">
        <v>15</v>
      </c>
      <c r="L150" s="43">
        <v>2</v>
      </c>
      <c r="M150" s="43"/>
      <c r="N150" s="43"/>
      <c r="O150" s="43"/>
      <c r="P150" s="43"/>
      <c r="Q150" s="43">
        <v>21</v>
      </c>
      <c r="R150" s="43">
        <v>3</v>
      </c>
      <c r="S150" s="43"/>
      <c r="T150" s="43"/>
      <c r="U150" s="40" t="s">
        <v>4273</v>
      </c>
      <c r="V150" s="36"/>
    </row>
    <row r="151" s="7" customFormat="1" ht="18.5" customHeight="1" outlineLevel="1" spans="1:24">
      <c r="A151" s="31">
        <v>605023</v>
      </c>
      <c r="B151" s="32" t="s">
        <v>4274</v>
      </c>
      <c r="C151" s="33">
        <v>5</v>
      </c>
      <c r="D151" s="43"/>
      <c r="E151" s="43">
        <v>5</v>
      </c>
      <c r="F151" s="43"/>
      <c r="G151" s="33"/>
      <c r="H151" s="33"/>
      <c r="I151" s="43"/>
      <c r="J151" s="43"/>
      <c r="K151" s="43"/>
      <c r="L151" s="43"/>
      <c r="M151" s="43"/>
      <c r="N151" s="43"/>
      <c r="O151" s="43"/>
      <c r="P151" s="43"/>
      <c r="Q151" s="43"/>
      <c r="R151" s="43"/>
      <c r="S151" s="43"/>
      <c r="T151" s="43"/>
      <c r="U151" s="40" t="s">
        <v>4273</v>
      </c>
      <c r="V151" s="36"/>
      <c r="W151" s="8"/>
      <c r="X151" s="8"/>
    </row>
    <row r="152" s="7" customFormat="1" ht="18.5" customHeight="1" outlineLevel="1" spans="1:24">
      <c r="A152" s="31">
        <v>605025</v>
      </c>
      <c r="B152" s="32" t="s">
        <v>2071</v>
      </c>
      <c r="C152" s="33">
        <v>163</v>
      </c>
      <c r="D152" s="43"/>
      <c r="E152" s="43">
        <v>163</v>
      </c>
      <c r="F152" s="43"/>
      <c r="G152" s="33">
        <v>256</v>
      </c>
      <c r="H152" s="33">
        <v>125</v>
      </c>
      <c r="I152" s="43"/>
      <c r="J152" s="43"/>
      <c r="K152" s="43">
        <v>120</v>
      </c>
      <c r="L152" s="43">
        <v>5</v>
      </c>
      <c r="M152" s="43"/>
      <c r="N152" s="43"/>
      <c r="O152" s="43"/>
      <c r="P152" s="43"/>
      <c r="Q152" s="43">
        <v>131</v>
      </c>
      <c r="R152" s="43">
        <v>19</v>
      </c>
      <c r="S152" s="43"/>
      <c r="T152" s="43"/>
      <c r="U152" s="40" t="s">
        <v>4273</v>
      </c>
      <c r="V152" s="36"/>
    </row>
    <row r="153" s="7" customFormat="1" ht="18.5" customHeight="1" outlineLevel="1" spans="1:24">
      <c r="A153" s="31">
        <v>605026</v>
      </c>
      <c r="B153" s="32" t="s">
        <v>2081</v>
      </c>
      <c r="C153" s="33">
        <v>493</v>
      </c>
      <c r="D153" s="43"/>
      <c r="E153" s="43">
        <v>493</v>
      </c>
      <c r="F153" s="43"/>
      <c r="G153" s="33">
        <v>856</v>
      </c>
      <c r="H153" s="33">
        <v>441</v>
      </c>
      <c r="I153" s="43"/>
      <c r="J153" s="43"/>
      <c r="K153" s="43">
        <v>435</v>
      </c>
      <c r="L153" s="43">
        <v>6</v>
      </c>
      <c r="M153" s="43"/>
      <c r="N153" s="43"/>
      <c r="O153" s="43"/>
      <c r="P153" s="43"/>
      <c r="Q153" s="43">
        <v>415</v>
      </c>
      <c r="R153" s="43">
        <v>88</v>
      </c>
      <c r="S153" s="43"/>
      <c r="T153" s="43"/>
      <c r="U153" s="40" t="s">
        <v>4273</v>
      </c>
      <c r="V153" s="44"/>
    </row>
    <row r="154" s="8" customFormat="1" ht="18.5" customHeight="1" outlineLevel="1" spans="1:24">
      <c r="A154" s="31">
        <v>605027</v>
      </c>
      <c r="B154" s="32" t="s">
        <v>705</v>
      </c>
      <c r="C154" s="33">
        <v>280</v>
      </c>
      <c r="D154" s="43"/>
      <c r="E154" s="43">
        <v>280</v>
      </c>
      <c r="F154" s="43"/>
      <c r="G154" s="33">
        <v>568</v>
      </c>
      <c r="H154" s="33">
        <v>242</v>
      </c>
      <c r="I154" s="43"/>
      <c r="J154" s="43"/>
      <c r="K154" s="43">
        <v>239</v>
      </c>
      <c r="L154" s="43">
        <v>3</v>
      </c>
      <c r="M154" s="43"/>
      <c r="N154" s="43"/>
      <c r="O154" s="43"/>
      <c r="P154" s="43"/>
      <c r="Q154" s="43">
        <v>326</v>
      </c>
      <c r="R154" s="43">
        <v>89</v>
      </c>
      <c r="S154" s="43"/>
      <c r="T154" s="43"/>
      <c r="U154" s="40" t="s">
        <v>4273</v>
      </c>
      <c r="V154" s="36"/>
      <c r="W154" s="7"/>
      <c r="X154" s="7"/>
    </row>
    <row r="155" s="7" customFormat="1" ht="18.5" customHeight="1" outlineLevel="1" spans="1:24">
      <c r="A155" s="31">
        <v>605028</v>
      </c>
      <c r="B155" s="32" t="s">
        <v>2101</v>
      </c>
      <c r="C155" s="33">
        <v>171</v>
      </c>
      <c r="D155" s="43"/>
      <c r="E155" s="43">
        <v>171</v>
      </c>
      <c r="F155" s="43"/>
      <c r="G155" s="33">
        <v>484</v>
      </c>
      <c r="H155" s="33">
        <v>190</v>
      </c>
      <c r="I155" s="43"/>
      <c r="J155" s="43"/>
      <c r="K155" s="43">
        <v>187</v>
      </c>
      <c r="L155" s="43">
        <v>3</v>
      </c>
      <c r="M155" s="43"/>
      <c r="N155" s="43"/>
      <c r="O155" s="43"/>
      <c r="P155" s="43">
        <v>1</v>
      </c>
      <c r="Q155" s="43">
        <v>293</v>
      </c>
      <c r="R155" s="43">
        <v>32</v>
      </c>
      <c r="S155" s="43"/>
      <c r="T155" s="43"/>
      <c r="U155" s="40" t="s">
        <v>4273</v>
      </c>
      <c r="V155" s="36"/>
    </row>
    <row r="156" s="7" customFormat="1" ht="18.5" customHeight="1" outlineLevel="1" spans="1:24">
      <c r="A156" s="31">
        <v>605029</v>
      </c>
      <c r="B156" s="32" t="s">
        <v>707</v>
      </c>
      <c r="C156" s="33">
        <v>99</v>
      </c>
      <c r="D156" s="43"/>
      <c r="E156" s="43">
        <v>99</v>
      </c>
      <c r="F156" s="43"/>
      <c r="G156" s="33">
        <v>529</v>
      </c>
      <c r="H156" s="33">
        <v>203</v>
      </c>
      <c r="I156" s="43"/>
      <c r="J156" s="43"/>
      <c r="K156" s="43">
        <v>200</v>
      </c>
      <c r="L156" s="43">
        <v>3</v>
      </c>
      <c r="M156" s="43"/>
      <c r="N156" s="43"/>
      <c r="O156" s="43"/>
      <c r="P156" s="43"/>
      <c r="Q156" s="43">
        <v>326</v>
      </c>
      <c r="R156" s="43">
        <v>66</v>
      </c>
      <c r="S156" s="43"/>
      <c r="T156" s="43"/>
      <c r="U156" s="40" t="s">
        <v>4273</v>
      </c>
      <c r="V156" s="36"/>
    </row>
    <row r="157" s="7" customFormat="1" ht="18.5" customHeight="1" outlineLevel="1" spans="1:24">
      <c r="A157" s="31">
        <v>605030</v>
      </c>
      <c r="B157" s="32" t="s">
        <v>2122</v>
      </c>
      <c r="C157" s="33">
        <v>135</v>
      </c>
      <c r="D157" s="43"/>
      <c r="E157" s="43">
        <v>135</v>
      </c>
      <c r="F157" s="43"/>
      <c r="G157" s="33">
        <v>333</v>
      </c>
      <c r="H157" s="33">
        <v>157</v>
      </c>
      <c r="I157" s="43"/>
      <c r="J157" s="43"/>
      <c r="K157" s="43">
        <v>155</v>
      </c>
      <c r="L157" s="43">
        <v>2</v>
      </c>
      <c r="M157" s="43"/>
      <c r="N157" s="43"/>
      <c r="O157" s="43"/>
      <c r="P157" s="43"/>
      <c r="Q157" s="43">
        <v>176</v>
      </c>
      <c r="R157" s="43">
        <v>36</v>
      </c>
      <c r="S157" s="43"/>
      <c r="T157" s="43"/>
      <c r="U157" s="40" t="s">
        <v>4273</v>
      </c>
      <c r="V157" s="36"/>
    </row>
    <row r="158" s="7" customFormat="1" ht="18.5" customHeight="1" outlineLevel="1" spans="1:24">
      <c r="A158" s="31">
        <v>605031</v>
      </c>
      <c r="B158" s="32" t="s">
        <v>2133</v>
      </c>
      <c r="C158" s="33">
        <v>170</v>
      </c>
      <c r="D158" s="43"/>
      <c r="E158" s="43">
        <v>170</v>
      </c>
      <c r="F158" s="43"/>
      <c r="G158" s="33">
        <v>479</v>
      </c>
      <c r="H158" s="33">
        <v>203</v>
      </c>
      <c r="I158" s="43"/>
      <c r="J158" s="43"/>
      <c r="K158" s="43">
        <v>202</v>
      </c>
      <c r="L158" s="43">
        <v>1</v>
      </c>
      <c r="M158" s="43"/>
      <c r="N158" s="43"/>
      <c r="O158" s="43"/>
      <c r="P158" s="43"/>
      <c r="Q158" s="43">
        <v>276</v>
      </c>
      <c r="R158" s="43">
        <v>38</v>
      </c>
      <c r="S158" s="43"/>
      <c r="T158" s="43"/>
      <c r="U158" s="40" t="s">
        <v>4273</v>
      </c>
      <c r="V158" s="36"/>
      <c r="W158" s="8"/>
      <c r="X158" s="8"/>
    </row>
    <row r="159" s="7" customFormat="1" ht="18.5" customHeight="1" outlineLevel="1" spans="1:24">
      <c r="A159" s="31">
        <v>605032</v>
      </c>
      <c r="B159" s="32" t="s">
        <v>2143</v>
      </c>
      <c r="C159" s="33">
        <v>334</v>
      </c>
      <c r="D159" s="43"/>
      <c r="E159" s="43">
        <v>334</v>
      </c>
      <c r="F159" s="43"/>
      <c r="G159" s="33">
        <v>648</v>
      </c>
      <c r="H159" s="33">
        <v>292</v>
      </c>
      <c r="I159" s="43"/>
      <c r="J159" s="43"/>
      <c r="K159" s="43">
        <v>290</v>
      </c>
      <c r="L159" s="43">
        <v>2</v>
      </c>
      <c r="M159" s="43"/>
      <c r="N159" s="43"/>
      <c r="O159" s="43"/>
      <c r="P159" s="43">
        <v>1</v>
      </c>
      <c r="Q159" s="43">
        <v>355</v>
      </c>
      <c r="R159" s="43">
        <v>101</v>
      </c>
      <c r="S159" s="43"/>
      <c r="T159" s="43"/>
      <c r="U159" s="40" t="s">
        <v>4273</v>
      </c>
      <c r="V159" s="36"/>
    </row>
    <row r="160" s="7" customFormat="1" ht="18.5" customHeight="1" outlineLevel="1" spans="1:24">
      <c r="A160" s="31">
        <v>605033</v>
      </c>
      <c r="B160" s="32" t="s">
        <v>711</v>
      </c>
      <c r="C160" s="33">
        <v>128</v>
      </c>
      <c r="D160" s="43"/>
      <c r="E160" s="43">
        <v>128</v>
      </c>
      <c r="F160" s="43"/>
      <c r="G160" s="33">
        <v>314</v>
      </c>
      <c r="H160" s="33">
        <v>148</v>
      </c>
      <c r="I160" s="43"/>
      <c r="J160" s="43"/>
      <c r="K160" s="43">
        <v>148</v>
      </c>
      <c r="L160" s="43"/>
      <c r="M160" s="43"/>
      <c r="N160" s="43"/>
      <c r="O160" s="43"/>
      <c r="P160" s="43"/>
      <c r="Q160" s="43">
        <v>166</v>
      </c>
      <c r="R160" s="43">
        <v>21</v>
      </c>
      <c r="S160" s="43"/>
      <c r="T160" s="43"/>
      <c r="U160" s="40" t="s">
        <v>4273</v>
      </c>
      <c r="V160" s="44"/>
    </row>
    <row r="161" s="8" customFormat="1" ht="18.5" customHeight="1" outlineLevel="1" spans="1:24">
      <c r="A161" s="31">
        <v>605034</v>
      </c>
      <c r="B161" s="32" t="s">
        <v>2164</v>
      </c>
      <c r="C161" s="33">
        <v>132</v>
      </c>
      <c r="D161" s="43"/>
      <c r="E161" s="43">
        <v>132</v>
      </c>
      <c r="F161" s="43"/>
      <c r="G161" s="33">
        <v>356</v>
      </c>
      <c r="H161" s="33">
        <v>165</v>
      </c>
      <c r="I161" s="43"/>
      <c r="J161" s="43"/>
      <c r="K161" s="43">
        <v>163</v>
      </c>
      <c r="L161" s="43">
        <v>2</v>
      </c>
      <c r="M161" s="43"/>
      <c r="N161" s="43"/>
      <c r="O161" s="43"/>
      <c r="P161" s="43"/>
      <c r="Q161" s="43">
        <v>191</v>
      </c>
      <c r="R161" s="43">
        <v>53</v>
      </c>
      <c r="S161" s="43"/>
      <c r="T161" s="43"/>
      <c r="U161" s="40" t="s">
        <v>4273</v>
      </c>
      <c r="V161" s="36"/>
      <c r="W161" s="7"/>
      <c r="X161" s="7"/>
    </row>
    <row r="162" s="7" customFormat="1" ht="18.5" customHeight="1" outlineLevel="1" spans="1:24">
      <c r="A162" s="31">
        <v>605035</v>
      </c>
      <c r="B162" s="32" t="s">
        <v>2174</v>
      </c>
      <c r="C162" s="33">
        <v>118</v>
      </c>
      <c r="D162" s="43"/>
      <c r="E162" s="43">
        <v>118</v>
      </c>
      <c r="F162" s="43"/>
      <c r="G162" s="33">
        <v>666</v>
      </c>
      <c r="H162" s="33">
        <v>287</v>
      </c>
      <c r="I162" s="43"/>
      <c r="J162" s="43"/>
      <c r="K162" s="43">
        <v>286</v>
      </c>
      <c r="L162" s="43">
        <v>1</v>
      </c>
      <c r="M162" s="43"/>
      <c r="N162" s="43"/>
      <c r="O162" s="43"/>
      <c r="P162" s="43"/>
      <c r="Q162" s="43">
        <v>379</v>
      </c>
      <c r="R162" s="43">
        <v>52</v>
      </c>
      <c r="S162" s="43"/>
      <c r="T162" s="43"/>
      <c r="U162" s="40" t="s">
        <v>4273</v>
      </c>
      <c r="V162" s="36"/>
    </row>
    <row r="163" s="7" customFormat="1" ht="18.5" customHeight="1" outlineLevel="1" spans="1:24">
      <c r="A163" s="31">
        <v>605036</v>
      </c>
      <c r="B163" s="32" t="s">
        <v>2184</v>
      </c>
      <c r="C163" s="33">
        <v>101</v>
      </c>
      <c r="D163" s="43"/>
      <c r="E163" s="43">
        <v>101</v>
      </c>
      <c r="F163" s="43"/>
      <c r="G163" s="33">
        <v>425</v>
      </c>
      <c r="H163" s="33">
        <v>184</v>
      </c>
      <c r="I163" s="43"/>
      <c r="J163" s="43"/>
      <c r="K163" s="43">
        <v>182</v>
      </c>
      <c r="L163" s="43">
        <v>2</v>
      </c>
      <c r="M163" s="43"/>
      <c r="N163" s="43"/>
      <c r="O163" s="43"/>
      <c r="P163" s="43"/>
      <c r="Q163" s="43">
        <v>241</v>
      </c>
      <c r="R163" s="43">
        <v>53</v>
      </c>
      <c r="S163" s="43"/>
      <c r="T163" s="43"/>
      <c r="U163" s="40" t="s">
        <v>4273</v>
      </c>
      <c r="V163" s="36"/>
    </row>
    <row r="164" s="7" customFormat="1" ht="18.5" customHeight="1" outlineLevel="1" spans="1:24">
      <c r="A164" s="31">
        <v>605037</v>
      </c>
      <c r="B164" s="32" t="s">
        <v>2194</v>
      </c>
      <c r="C164" s="33">
        <v>31</v>
      </c>
      <c r="D164" s="43"/>
      <c r="E164" s="43">
        <v>31</v>
      </c>
      <c r="F164" s="43"/>
      <c r="G164" s="33">
        <v>21</v>
      </c>
      <c r="H164" s="33">
        <v>11</v>
      </c>
      <c r="I164" s="43"/>
      <c r="J164" s="43"/>
      <c r="K164" s="43">
        <v>7</v>
      </c>
      <c r="L164" s="43">
        <v>4</v>
      </c>
      <c r="M164" s="43"/>
      <c r="N164" s="43"/>
      <c r="O164" s="43"/>
      <c r="P164" s="43"/>
      <c r="Q164" s="43">
        <v>10</v>
      </c>
      <c r="R164" s="43">
        <v>5</v>
      </c>
      <c r="S164" s="43">
        <v>22</v>
      </c>
      <c r="T164" s="43"/>
      <c r="U164" s="40" t="s">
        <v>4273</v>
      </c>
      <c r="V164" s="36"/>
    </row>
    <row r="165" s="7" customFormat="1" ht="18.5" customHeight="1" outlineLevel="1" spans="1:24">
      <c r="A165" s="31">
        <v>605038</v>
      </c>
      <c r="B165" s="32" t="s">
        <v>2205</v>
      </c>
      <c r="C165" s="33">
        <v>135</v>
      </c>
      <c r="D165" s="43"/>
      <c r="E165" s="43">
        <v>135</v>
      </c>
      <c r="F165" s="43"/>
      <c r="G165" s="33">
        <v>111</v>
      </c>
      <c r="H165" s="33">
        <v>74</v>
      </c>
      <c r="I165" s="43"/>
      <c r="J165" s="43"/>
      <c r="K165" s="43">
        <v>74</v>
      </c>
      <c r="L165" s="43"/>
      <c r="M165" s="43"/>
      <c r="N165" s="43"/>
      <c r="O165" s="43"/>
      <c r="P165" s="43"/>
      <c r="Q165" s="43">
        <v>37</v>
      </c>
      <c r="R165" s="43">
        <v>4</v>
      </c>
      <c r="S165" s="43"/>
      <c r="T165" s="43"/>
      <c r="U165" s="40" t="s">
        <v>4273</v>
      </c>
      <c r="V165" s="36"/>
    </row>
    <row r="166" s="7" customFormat="1" ht="18.5" customHeight="1" outlineLevel="1" spans="1:24">
      <c r="A166" s="31">
        <v>605039</v>
      </c>
      <c r="B166" s="32" t="s">
        <v>2214</v>
      </c>
      <c r="C166" s="33">
        <v>149</v>
      </c>
      <c r="D166" s="43"/>
      <c r="E166" s="43">
        <v>149</v>
      </c>
      <c r="F166" s="43"/>
      <c r="G166" s="33">
        <v>195</v>
      </c>
      <c r="H166" s="33">
        <v>127</v>
      </c>
      <c r="I166" s="43"/>
      <c r="J166" s="43"/>
      <c r="K166" s="43">
        <v>127</v>
      </c>
      <c r="L166" s="43"/>
      <c r="M166" s="43"/>
      <c r="N166" s="43"/>
      <c r="O166" s="43"/>
      <c r="P166" s="43"/>
      <c r="Q166" s="43">
        <v>68</v>
      </c>
      <c r="R166" s="43">
        <v>12</v>
      </c>
      <c r="S166" s="43"/>
      <c r="T166" s="43"/>
      <c r="U166" s="40" t="s">
        <v>4270</v>
      </c>
      <c r="V166" s="36"/>
      <c r="W166" s="8"/>
      <c r="X166" s="8"/>
    </row>
    <row r="167" s="7" customFormat="1" ht="18.5" customHeight="1" outlineLevel="1" spans="1:24">
      <c r="A167" s="31">
        <v>605040</v>
      </c>
      <c r="B167" s="32" t="s">
        <v>4275</v>
      </c>
      <c r="C167" s="33">
        <v>61</v>
      </c>
      <c r="D167" s="43"/>
      <c r="E167" s="43">
        <v>61</v>
      </c>
      <c r="F167" s="43"/>
      <c r="G167" s="33"/>
      <c r="H167" s="33"/>
      <c r="I167" s="43"/>
      <c r="J167" s="43"/>
      <c r="K167" s="43"/>
      <c r="L167" s="43"/>
      <c r="M167" s="43"/>
      <c r="N167" s="43"/>
      <c r="O167" s="43"/>
      <c r="P167" s="43"/>
      <c r="Q167" s="43"/>
      <c r="R167" s="43"/>
      <c r="S167" s="43"/>
      <c r="T167" s="43"/>
      <c r="U167" s="40" t="s">
        <v>4270</v>
      </c>
      <c r="V167" s="36"/>
    </row>
    <row r="168" s="7" customFormat="1" ht="18.5" customHeight="1" outlineLevel="1" spans="1:24">
      <c r="A168" s="31">
        <v>605041</v>
      </c>
      <c r="B168" s="32" t="s">
        <v>718</v>
      </c>
      <c r="C168" s="33">
        <v>79</v>
      </c>
      <c r="D168" s="43"/>
      <c r="E168" s="43">
        <v>79</v>
      </c>
      <c r="F168" s="43"/>
      <c r="G168" s="33">
        <v>82</v>
      </c>
      <c r="H168" s="33">
        <v>82</v>
      </c>
      <c r="I168" s="43"/>
      <c r="J168" s="43"/>
      <c r="K168" s="43">
        <v>82</v>
      </c>
      <c r="L168" s="43"/>
      <c r="M168" s="43"/>
      <c r="N168" s="43"/>
      <c r="O168" s="43"/>
      <c r="P168" s="43"/>
      <c r="Q168" s="43"/>
      <c r="R168" s="43"/>
      <c r="S168" s="43"/>
      <c r="T168" s="43"/>
      <c r="U168" s="40" t="s">
        <v>4270</v>
      </c>
      <c r="V168" s="36"/>
      <c r="W168" s="8"/>
      <c r="X168" s="8"/>
    </row>
    <row r="169" s="7" customFormat="1" ht="18.5" customHeight="1" outlineLevel="1" spans="1:24">
      <c r="A169" s="31">
        <v>605042</v>
      </c>
      <c r="B169" s="32" t="s">
        <v>719</v>
      </c>
      <c r="C169" s="33">
        <v>190</v>
      </c>
      <c r="D169" s="43"/>
      <c r="E169" s="43">
        <v>190</v>
      </c>
      <c r="F169" s="43"/>
      <c r="G169" s="33">
        <v>151</v>
      </c>
      <c r="H169" s="33">
        <v>137</v>
      </c>
      <c r="I169" s="43"/>
      <c r="J169" s="43"/>
      <c r="K169" s="43">
        <v>137</v>
      </c>
      <c r="L169" s="43"/>
      <c r="M169" s="43"/>
      <c r="N169" s="43"/>
      <c r="O169" s="43"/>
      <c r="P169" s="43"/>
      <c r="Q169" s="43">
        <v>14</v>
      </c>
      <c r="R169" s="43">
        <v>1</v>
      </c>
      <c r="S169" s="43"/>
      <c r="T169" s="43"/>
      <c r="U169" s="40" t="s">
        <v>4270</v>
      </c>
      <c r="V169" s="36"/>
    </row>
    <row r="170" s="7" customFormat="1" ht="18.5" customHeight="1" outlineLevel="1" spans="1:24">
      <c r="A170" s="31">
        <v>605043</v>
      </c>
      <c r="B170" s="32" t="s">
        <v>720</v>
      </c>
      <c r="C170" s="33">
        <v>395</v>
      </c>
      <c r="D170" s="43"/>
      <c r="E170" s="43">
        <v>395</v>
      </c>
      <c r="F170" s="43"/>
      <c r="G170" s="33">
        <v>278</v>
      </c>
      <c r="H170" s="33">
        <v>276</v>
      </c>
      <c r="I170" s="43"/>
      <c r="J170" s="43"/>
      <c r="K170" s="43">
        <v>276</v>
      </c>
      <c r="L170" s="43"/>
      <c r="M170" s="43"/>
      <c r="N170" s="43"/>
      <c r="O170" s="43"/>
      <c r="P170" s="43"/>
      <c r="Q170" s="43">
        <v>2</v>
      </c>
      <c r="R170" s="43">
        <v>2</v>
      </c>
      <c r="S170" s="43"/>
      <c r="T170" s="43"/>
      <c r="U170" s="40" t="s">
        <v>4270</v>
      </c>
      <c r="V170" s="36"/>
      <c r="W170" s="8"/>
      <c r="X170" s="8"/>
    </row>
    <row r="171" s="7" customFormat="1" ht="18.5" customHeight="1" outlineLevel="1" spans="1:24">
      <c r="A171" s="31">
        <v>605044</v>
      </c>
      <c r="B171" s="32" t="s">
        <v>721</v>
      </c>
      <c r="C171" s="33">
        <v>280</v>
      </c>
      <c r="D171" s="43"/>
      <c r="E171" s="43">
        <v>280</v>
      </c>
      <c r="F171" s="43"/>
      <c r="G171" s="33">
        <v>239</v>
      </c>
      <c r="H171" s="33">
        <v>228</v>
      </c>
      <c r="I171" s="43"/>
      <c r="J171" s="43"/>
      <c r="K171" s="43">
        <v>228</v>
      </c>
      <c r="L171" s="43"/>
      <c r="M171" s="43"/>
      <c r="N171" s="43"/>
      <c r="O171" s="43"/>
      <c r="P171" s="43"/>
      <c r="Q171" s="43">
        <v>11</v>
      </c>
      <c r="R171" s="43">
        <v>1</v>
      </c>
      <c r="S171" s="43"/>
      <c r="T171" s="43"/>
      <c r="U171" s="40" t="s">
        <v>4270</v>
      </c>
      <c r="V171" s="36"/>
    </row>
    <row r="172" s="7" customFormat="1" ht="18.5" customHeight="1" outlineLevel="1" spans="1:24">
      <c r="A172" s="31">
        <v>605045</v>
      </c>
      <c r="B172" s="32" t="s">
        <v>722</v>
      </c>
      <c r="C172" s="33">
        <v>160</v>
      </c>
      <c r="D172" s="43"/>
      <c r="E172" s="43">
        <v>160</v>
      </c>
      <c r="F172" s="43"/>
      <c r="G172" s="33">
        <v>103</v>
      </c>
      <c r="H172" s="33">
        <v>103</v>
      </c>
      <c r="I172" s="43"/>
      <c r="J172" s="43"/>
      <c r="K172" s="43">
        <v>103</v>
      </c>
      <c r="L172" s="43"/>
      <c r="M172" s="43"/>
      <c r="N172" s="43"/>
      <c r="O172" s="43"/>
      <c r="P172" s="43"/>
      <c r="Q172" s="43"/>
      <c r="R172" s="43"/>
      <c r="S172" s="43"/>
      <c r="T172" s="43"/>
      <c r="U172" s="40" t="s">
        <v>4270</v>
      </c>
      <c r="V172" s="36"/>
      <c r="W172" s="8"/>
      <c r="X172" s="8"/>
    </row>
    <row r="173" s="7" customFormat="1" ht="18.5" customHeight="1" outlineLevel="1" spans="1:24">
      <c r="A173" s="31">
        <v>605046</v>
      </c>
      <c r="B173" s="32" t="s">
        <v>723</v>
      </c>
      <c r="C173" s="33">
        <v>195</v>
      </c>
      <c r="D173" s="43"/>
      <c r="E173" s="43">
        <v>195</v>
      </c>
      <c r="F173" s="43"/>
      <c r="G173" s="33">
        <v>175</v>
      </c>
      <c r="H173" s="33">
        <v>139</v>
      </c>
      <c r="I173" s="43"/>
      <c r="J173" s="43"/>
      <c r="K173" s="43">
        <v>139</v>
      </c>
      <c r="L173" s="43"/>
      <c r="M173" s="43"/>
      <c r="N173" s="43"/>
      <c r="O173" s="43"/>
      <c r="P173" s="43"/>
      <c r="Q173" s="43">
        <v>36</v>
      </c>
      <c r="R173" s="43">
        <v>12</v>
      </c>
      <c r="S173" s="43"/>
      <c r="T173" s="43"/>
      <c r="U173" s="40" t="s">
        <v>4270</v>
      </c>
      <c r="V173" s="36"/>
    </row>
    <row r="174" s="7" customFormat="1" ht="18.5" customHeight="1" outlineLevel="1" spans="1:24">
      <c r="A174" s="31">
        <v>605047</v>
      </c>
      <c r="B174" s="32" t="s">
        <v>724</v>
      </c>
      <c r="C174" s="33">
        <v>180</v>
      </c>
      <c r="D174" s="43"/>
      <c r="E174" s="43">
        <v>180</v>
      </c>
      <c r="F174" s="43"/>
      <c r="G174" s="33">
        <v>118</v>
      </c>
      <c r="H174" s="33">
        <v>111</v>
      </c>
      <c r="I174" s="43"/>
      <c r="J174" s="43"/>
      <c r="K174" s="43">
        <v>111</v>
      </c>
      <c r="L174" s="43"/>
      <c r="M174" s="43"/>
      <c r="N174" s="43"/>
      <c r="O174" s="43"/>
      <c r="P174" s="43"/>
      <c r="Q174" s="43">
        <v>7</v>
      </c>
      <c r="R174" s="43"/>
      <c r="S174" s="43"/>
      <c r="T174" s="43"/>
      <c r="U174" s="40" t="s">
        <v>4270</v>
      </c>
      <c r="V174" s="36"/>
      <c r="W174" s="8"/>
      <c r="X174" s="8"/>
    </row>
    <row r="175" s="7" customFormat="1" ht="18.5" customHeight="1" outlineLevel="1" spans="1:24">
      <c r="A175" s="31">
        <v>605048</v>
      </c>
      <c r="B175" s="32" t="s">
        <v>725</v>
      </c>
      <c r="C175" s="33">
        <v>100</v>
      </c>
      <c r="D175" s="43"/>
      <c r="E175" s="43">
        <v>100</v>
      </c>
      <c r="F175" s="43"/>
      <c r="G175" s="33">
        <v>113</v>
      </c>
      <c r="H175" s="33">
        <v>98</v>
      </c>
      <c r="I175" s="43"/>
      <c r="J175" s="43"/>
      <c r="K175" s="43">
        <v>98</v>
      </c>
      <c r="L175" s="43"/>
      <c r="M175" s="43"/>
      <c r="N175" s="43"/>
      <c r="O175" s="43"/>
      <c r="P175" s="43"/>
      <c r="Q175" s="43">
        <v>15</v>
      </c>
      <c r="R175" s="43"/>
      <c r="S175" s="43"/>
      <c r="T175" s="43"/>
      <c r="U175" s="40" t="s">
        <v>4270</v>
      </c>
      <c r="V175" s="36"/>
    </row>
    <row r="176" s="7" customFormat="1" ht="18.5" customHeight="1" outlineLevel="1" spans="1:24">
      <c r="A176" s="31">
        <v>605049</v>
      </c>
      <c r="B176" s="32" t="s">
        <v>726</v>
      </c>
      <c r="C176" s="33">
        <v>190</v>
      </c>
      <c r="D176" s="43"/>
      <c r="E176" s="43">
        <v>190</v>
      </c>
      <c r="F176" s="43"/>
      <c r="G176" s="33">
        <v>163</v>
      </c>
      <c r="H176" s="33">
        <v>163</v>
      </c>
      <c r="I176" s="43"/>
      <c r="J176" s="43"/>
      <c r="K176" s="43">
        <v>83</v>
      </c>
      <c r="L176" s="43">
        <v>80</v>
      </c>
      <c r="M176" s="43"/>
      <c r="N176" s="43"/>
      <c r="O176" s="43"/>
      <c r="P176" s="43"/>
      <c r="Q176" s="43"/>
      <c r="R176" s="43"/>
      <c r="S176" s="43"/>
      <c r="T176" s="43"/>
      <c r="U176" s="40" t="s">
        <v>4270</v>
      </c>
      <c r="V176" s="36"/>
      <c r="W176" s="8"/>
      <c r="X176" s="8"/>
    </row>
    <row r="177" s="7" customFormat="1" ht="18.5" customHeight="1" outlineLevel="1" spans="1:24">
      <c r="A177" s="31">
        <v>605050</v>
      </c>
      <c r="B177" s="32" t="s">
        <v>727</v>
      </c>
      <c r="C177" s="33">
        <v>209</v>
      </c>
      <c r="D177" s="43"/>
      <c r="E177" s="43">
        <v>209</v>
      </c>
      <c r="F177" s="43"/>
      <c r="G177" s="33">
        <v>158</v>
      </c>
      <c r="H177" s="33">
        <v>150</v>
      </c>
      <c r="I177" s="43"/>
      <c r="J177" s="43"/>
      <c r="K177" s="43">
        <v>150</v>
      </c>
      <c r="L177" s="43"/>
      <c r="M177" s="43"/>
      <c r="N177" s="43"/>
      <c r="O177" s="43"/>
      <c r="P177" s="43"/>
      <c r="Q177" s="43">
        <v>8</v>
      </c>
      <c r="R177" s="43"/>
      <c r="S177" s="43"/>
      <c r="T177" s="43"/>
      <c r="U177" s="40" t="s">
        <v>4270</v>
      </c>
      <c r="V177" s="36"/>
    </row>
    <row r="178" s="7" customFormat="1" ht="18.5" customHeight="1" outlineLevel="1" spans="1:24">
      <c r="A178" s="31">
        <v>605051</v>
      </c>
      <c r="B178" s="32" t="s">
        <v>728</v>
      </c>
      <c r="C178" s="33">
        <v>79</v>
      </c>
      <c r="D178" s="43"/>
      <c r="E178" s="43">
        <v>79</v>
      </c>
      <c r="F178" s="43"/>
      <c r="G178" s="33">
        <v>32</v>
      </c>
      <c r="H178" s="33">
        <v>32</v>
      </c>
      <c r="I178" s="43"/>
      <c r="J178" s="43"/>
      <c r="K178" s="43"/>
      <c r="L178" s="43">
        <v>32</v>
      </c>
      <c r="M178" s="43"/>
      <c r="N178" s="43"/>
      <c r="O178" s="43"/>
      <c r="P178" s="43"/>
      <c r="Q178" s="43"/>
      <c r="R178" s="43"/>
      <c r="S178" s="43">
        <v>53</v>
      </c>
      <c r="T178" s="43"/>
      <c r="U178" s="40" t="s">
        <v>4268</v>
      </c>
      <c r="V178" s="36"/>
      <c r="W178" s="8"/>
      <c r="X178" s="8"/>
    </row>
    <row r="179" s="7" customFormat="1" ht="18.5" customHeight="1" outlineLevel="1" spans="1:24">
      <c r="A179" s="31">
        <v>605052</v>
      </c>
      <c r="B179" s="32" t="s">
        <v>729</v>
      </c>
      <c r="C179" s="33">
        <v>32</v>
      </c>
      <c r="D179" s="43"/>
      <c r="E179" s="43">
        <v>32</v>
      </c>
      <c r="F179" s="43"/>
      <c r="G179" s="33">
        <v>17</v>
      </c>
      <c r="H179" s="33">
        <v>17</v>
      </c>
      <c r="I179" s="43"/>
      <c r="J179" s="43"/>
      <c r="K179" s="43"/>
      <c r="L179" s="43">
        <v>17</v>
      </c>
      <c r="M179" s="43"/>
      <c r="N179" s="43"/>
      <c r="O179" s="43"/>
      <c r="P179" s="43"/>
      <c r="Q179" s="43"/>
      <c r="R179" s="43"/>
      <c r="S179" s="43">
        <v>7</v>
      </c>
      <c r="T179" s="43"/>
      <c r="U179" s="40" t="s">
        <v>4268</v>
      </c>
      <c r="V179" s="36"/>
    </row>
    <row r="180" s="7" customFormat="1" ht="18.5" customHeight="1" outlineLevel="1" spans="1:24">
      <c r="A180" s="31">
        <v>605053</v>
      </c>
      <c r="B180" s="32" t="s">
        <v>730</v>
      </c>
      <c r="C180" s="33">
        <v>80</v>
      </c>
      <c r="D180" s="43"/>
      <c r="E180" s="43">
        <v>80</v>
      </c>
      <c r="F180" s="43"/>
      <c r="G180" s="33">
        <v>70</v>
      </c>
      <c r="H180" s="33">
        <v>70</v>
      </c>
      <c r="I180" s="43"/>
      <c r="J180" s="43"/>
      <c r="K180" s="43"/>
      <c r="L180" s="43">
        <v>70</v>
      </c>
      <c r="M180" s="43"/>
      <c r="N180" s="43"/>
      <c r="O180" s="43"/>
      <c r="P180" s="43"/>
      <c r="Q180" s="43"/>
      <c r="R180" s="43"/>
      <c r="S180" s="43"/>
      <c r="T180" s="43"/>
      <c r="U180" s="40" t="s">
        <v>4272</v>
      </c>
      <c r="V180" s="36"/>
      <c r="W180" s="8"/>
      <c r="X180" s="8"/>
    </row>
    <row r="181" s="7" customFormat="1" ht="18.5" customHeight="1" outlineLevel="1" spans="1:24">
      <c r="A181" s="31" t="s">
        <v>2277</v>
      </c>
      <c r="B181" s="32" t="s">
        <v>731</v>
      </c>
      <c r="C181" s="33">
        <v>33</v>
      </c>
      <c r="D181" s="43"/>
      <c r="E181" s="43">
        <v>33</v>
      </c>
      <c r="F181" s="43"/>
      <c r="G181" s="33">
        <v>33</v>
      </c>
      <c r="H181" s="33">
        <v>33</v>
      </c>
      <c r="I181" s="43"/>
      <c r="J181" s="43"/>
      <c r="K181" s="43">
        <v>33</v>
      </c>
      <c r="L181" s="43"/>
      <c r="M181" s="43"/>
      <c r="N181" s="43"/>
      <c r="O181" s="43"/>
      <c r="P181" s="43"/>
      <c r="Q181" s="43"/>
      <c r="R181" s="43"/>
      <c r="S181" s="43"/>
      <c r="T181" s="43"/>
      <c r="U181" s="40" t="s">
        <v>4270</v>
      </c>
      <c r="V181" s="36"/>
    </row>
    <row r="182" s="7" customFormat="1" ht="18.5" customHeight="1" outlineLevel="1" spans="1:24">
      <c r="A182" s="31">
        <v>606001</v>
      </c>
      <c r="B182" s="32" t="s">
        <v>732</v>
      </c>
      <c r="C182" s="33">
        <v>25</v>
      </c>
      <c r="D182" s="43"/>
      <c r="E182" s="43">
        <v>25</v>
      </c>
      <c r="F182" s="43"/>
      <c r="G182" s="33">
        <v>43</v>
      </c>
      <c r="H182" s="33">
        <v>22</v>
      </c>
      <c r="I182" s="43"/>
      <c r="J182" s="43">
        <v>19</v>
      </c>
      <c r="K182" s="43">
        <v>3</v>
      </c>
      <c r="L182" s="43"/>
      <c r="M182" s="43"/>
      <c r="N182" s="43"/>
      <c r="O182" s="43"/>
      <c r="P182" s="43"/>
      <c r="Q182" s="43">
        <v>21</v>
      </c>
      <c r="R182" s="43"/>
      <c r="S182" s="43"/>
      <c r="T182" s="43"/>
      <c r="U182" s="40"/>
      <c r="V182" s="36"/>
      <c r="W182" s="8"/>
      <c r="X182" s="8"/>
    </row>
    <row r="183" s="7" customFormat="1" ht="18.5" customHeight="1" outlineLevel="1" spans="1:24">
      <c r="A183" s="31">
        <v>607001</v>
      </c>
      <c r="B183" s="32" t="s">
        <v>733</v>
      </c>
      <c r="C183" s="33">
        <v>7</v>
      </c>
      <c r="D183" s="43">
        <v>5</v>
      </c>
      <c r="E183" s="43">
        <v>2</v>
      </c>
      <c r="F183" s="43"/>
      <c r="G183" s="33">
        <v>24</v>
      </c>
      <c r="H183" s="33">
        <v>12</v>
      </c>
      <c r="I183" s="43">
        <v>8</v>
      </c>
      <c r="J183" s="43">
        <v>1</v>
      </c>
      <c r="K183" s="43">
        <v>2</v>
      </c>
      <c r="L183" s="43"/>
      <c r="M183" s="43"/>
      <c r="N183" s="43"/>
      <c r="O183" s="43">
        <v>1</v>
      </c>
      <c r="P183" s="43"/>
      <c r="Q183" s="43">
        <v>12</v>
      </c>
      <c r="R183" s="43"/>
      <c r="S183" s="43"/>
      <c r="T183" s="43"/>
      <c r="U183" s="40"/>
      <c r="V183" s="36"/>
    </row>
    <row r="184" s="7" customFormat="1" ht="18.5" customHeight="1" outlineLevel="1" spans="1:24">
      <c r="A184" s="31">
        <v>608001</v>
      </c>
      <c r="B184" s="32" t="s">
        <v>734</v>
      </c>
      <c r="C184" s="33">
        <v>45</v>
      </c>
      <c r="D184" s="43"/>
      <c r="E184" s="43">
        <v>45</v>
      </c>
      <c r="F184" s="43"/>
      <c r="G184" s="33">
        <v>41</v>
      </c>
      <c r="H184" s="33">
        <v>39</v>
      </c>
      <c r="I184" s="43"/>
      <c r="J184" s="43"/>
      <c r="K184" s="43">
        <v>39</v>
      </c>
      <c r="L184" s="43"/>
      <c r="M184" s="43"/>
      <c r="N184" s="43"/>
      <c r="O184" s="43"/>
      <c r="P184" s="43"/>
      <c r="Q184" s="43">
        <v>2</v>
      </c>
      <c r="R184" s="43"/>
      <c r="S184" s="43"/>
      <c r="T184" s="43"/>
      <c r="U184" s="40"/>
      <c r="V184" s="36"/>
      <c r="W184" s="8"/>
      <c r="X184" s="8"/>
    </row>
    <row r="185" s="7" customFormat="1" ht="18.5" customHeight="1" outlineLevel="1" spans="1:24">
      <c r="A185" s="31" t="s">
        <v>2305</v>
      </c>
      <c r="B185" s="32" t="s">
        <v>735</v>
      </c>
      <c r="C185" s="33">
        <v>30</v>
      </c>
      <c r="D185" s="43">
        <v>16</v>
      </c>
      <c r="E185" s="43">
        <v>14</v>
      </c>
      <c r="F185" s="43"/>
      <c r="G185" s="33">
        <v>30</v>
      </c>
      <c r="H185" s="33">
        <v>26</v>
      </c>
      <c r="I185" s="43">
        <v>12</v>
      </c>
      <c r="J185" s="43">
        <v>1</v>
      </c>
      <c r="K185" s="43">
        <v>12</v>
      </c>
      <c r="L185" s="43"/>
      <c r="M185" s="43"/>
      <c r="N185" s="43"/>
      <c r="O185" s="43">
        <v>1</v>
      </c>
      <c r="P185" s="43"/>
      <c r="Q185" s="43">
        <v>4</v>
      </c>
      <c r="R185" s="43"/>
      <c r="S185" s="43"/>
      <c r="T185" s="43"/>
      <c r="U185" s="40"/>
      <c r="V185" s="36"/>
    </row>
    <row r="186" s="7" customFormat="1" ht="18.5" customHeight="1" outlineLevel="1" spans="1:24">
      <c r="A186" s="31" t="s">
        <v>2315</v>
      </c>
      <c r="B186" s="32" t="s">
        <v>736</v>
      </c>
      <c r="C186" s="33">
        <v>7</v>
      </c>
      <c r="D186" s="43">
        <v>2</v>
      </c>
      <c r="E186" s="43">
        <v>5</v>
      </c>
      <c r="F186" s="43"/>
      <c r="G186" s="33">
        <v>10</v>
      </c>
      <c r="H186" s="33">
        <v>9</v>
      </c>
      <c r="I186" s="43">
        <v>3</v>
      </c>
      <c r="J186" s="43"/>
      <c r="K186" s="43">
        <v>6</v>
      </c>
      <c r="L186" s="43"/>
      <c r="M186" s="43"/>
      <c r="N186" s="43"/>
      <c r="O186" s="43"/>
      <c r="P186" s="43"/>
      <c r="Q186" s="43">
        <v>1</v>
      </c>
      <c r="R186" s="43"/>
      <c r="S186" s="43"/>
      <c r="T186" s="43"/>
      <c r="U186" s="40"/>
      <c r="V186" s="36"/>
      <c r="W186" s="8"/>
      <c r="X186" s="8"/>
    </row>
    <row r="187" s="7" customFormat="1" ht="18.5" customHeight="1" outlineLevel="1" spans="1:24">
      <c r="A187" s="31" t="s">
        <v>2324</v>
      </c>
      <c r="B187" s="32" t="s">
        <v>737</v>
      </c>
      <c r="C187" s="33">
        <v>14</v>
      </c>
      <c r="D187" s="43"/>
      <c r="E187" s="43">
        <v>14</v>
      </c>
      <c r="F187" s="43"/>
      <c r="G187" s="33">
        <v>15</v>
      </c>
      <c r="H187" s="33">
        <v>11</v>
      </c>
      <c r="I187" s="43"/>
      <c r="J187" s="43"/>
      <c r="K187" s="43"/>
      <c r="L187" s="43">
        <v>11</v>
      </c>
      <c r="M187" s="43"/>
      <c r="N187" s="43"/>
      <c r="O187" s="43"/>
      <c r="P187" s="43"/>
      <c r="Q187" s="43">
        <v>4</v>
      </c>
      <c r="R187" s="43"/>
      <c r="S187" s="43"/>
      <c r="T187" s="43"/>
      <c r="U187" s="40"/>
      <c r="V187" s="36"/>
    </row>
    <row r="188" s="7" customFormat="1" ht="18.5" customHeight="1" outlineLevel="1" spans="1:24">
      <c r="A188" s="31" t="s">
        <v>2325</v>
      </c>
      <c r="B188" s="32" t="s">
        <v>738</v>
      </c>
      <c r="C188" s="33">
        <v>11</v>
      </c>
      <c r="D188" s="43"/>
      <c r="E188" s="43">
        <v>11</v>
      </c>
      <c r="F188" s="43"/>
      <c r="G188" s="33">
        <v>4</v>
      </c>
      <c r="H188" s="33">
        <v>4</v>
      </c>
      <c r="I188" s="43"/>
      <c r="J188" s="43"/>
      <c r="K188" s="43">
        <v>4</v>
      </c>
      <c r="L188" s="43"/>
      <c r="M188" s="43"/>
      <c r="N188" s="43"/>
      <c r="O188" s="43"/>
      <c r="P188" s="43"/>
      <c r="Q188" s="43"/>
      <c r="R188" s="43"/>
      <c r="S188" s="43"/>
      <c r="T188" s="43"/>
      <c r="U188" s="40"/>
      <c r="V188" s="36"/>
      <c r="W188" s="8"/>
      <c r="X188" s="8"/>
    </row>
    <row r="189" s="7" customFormat="1" ht="18.5" customHeight="1" outlineLevel="1" spans="1:24">
      <c r="A189" s="24"/>
      <c r="B189" s="25" t="s">
        <v>4276</v>
      </c>
      <c r="C189" s="38">
        <f t="shared" ref="C189:S189" si="8">SUM(C190,C196,C203,C210,C216,C223,C229,C236,C244,C250,C256,C262,C267,C273,C279,C285)</f>
        <v>1272</v>
      </c>
      <c r="D189" s="38">
        <f t="shared" si="8"/>
        <v>635</v>
      </c>
      <c r="E189" s="38">
        <f t="shared" si="8"/>
        <v>637</v>
      </c>
      <c r="F189" s="38">
        <f t="shared" si="8"/>
        <v>0</v>
      </c>
      <c r="G189" s="38">
        <f t="shared" si="8"/>
        <v>1929</v>
      </c>
      <c r="H189" s="38">
        <f t="shared" si="8"/>
        <v>1177</v>
      </c>
      <c r="I189" s="38">
        <f t="shared" si="8"/>
        <v>619</v>
      </c>
      <c r="J189" s="38">
        <f t="shared" si="8"/>
        <v>1</v>
      </c>
      <c r="K189" s="38">
        <f t="shared" si="8"/>
        <v>554</v>
      </c>
      <c r="L189" s="38">
        <f t="shared" si="8"/>
        <v>0</v>
      </c>
      <c r="M189" s="38">
        <f t="shared" si="8"/>
        <v>0</v>
      </c>
      <c r="N189" s="38">
        <f t="shared" si="8"/>
        <v>0</v>
      </c>
      <c r="O189" s="38">
        <f t="shared" si="8"/>
        <v>3</v>
      </c>
      <c r="P189" s="38">
        <f t="shared" si="8"/>
        <v>1</v>
      </c>
      <c r="Q189" s="38">
        <f t="shared" si="8"/>
        <v>751</v>
      </c>
      <c r="R189" s="38">
        <f t="shared" si="8"/>
        <v>105</v>
      </c>
      <c r="S189" s="38">
        <f t="shared" si="8"/>
        <v>0</v>
      </c>
      <c r="T189" s="26"/>
      <c r="U189" s="42" t="s">
        <v>4256</v>
      </c>
      <c r="V189" s="36"/>
    </row>
    <row r="190" s="7" customFormat="1" ht="18.5" customHeight="1" spans="1:24">
      <c r="A190" s="24" t="s">
        <v>4277</v>
      </c>
      <c r="B190" s="25" t="s">
        <v>743</v>
      </c>
      <c r="C190" s="38">
        <f t="shared" ref="C190:S190" si="9">SUM(C191:C195)</f>
        <v>68</v>
      </c>
      <c r="D190" s="38">
        <f t="shared" si="9"/>
        <v>26</v>
      </c>
      <c r="E190" s="38">
        <f t="shared" si="9"/>
        <v>42</v>
      </c>
      <c r="F190" s="38">
        <f t="shared" si="9"/>
        <v>0</v>
      </c>
      <c r="G190" s="38">
        <f t="shared" si="9"/>
        <v>114</v>
      </c>
      <c r="H190" s="38">
        <f t="shared" si="9"/>
        <v>62</v>
      </c>
      <c r="I190" s="38">
        <f t="shared" si="9"/>
        <v>23</v>
      </c>
      <c r="J190" s="38">
        <f t="shared" si="9"/>
        <v>0</v>
      </c>
      <c r="K190" s="38">
        <f t="shared" si="9"/>
        <v>39</v>
      </c>
      <c r="L190" s="38">
        <f t="shared" si="9"/>
        <v>0</v>
      </c>
      <c r="M190" s="38">
        <f t="shared" si="9"/>
        <v>0</v>
      </c>
      <c r="N190" s="38">
        <f t="shared" si="9"/>
        <v>0</v>
      </c>
      <c r="O190" s="38">
        <f t="shared" si="9"/>
        <v>0</v>
      </c>
      <c r="P190" s="38">
        <f t="shared" si="9"/>
        <v>0</v>
      </c>
      <c r="Q190" s="38">
        <f t="shared" si="9"/>
        <v>52</v>
      </c>
      <c r="R190" s="38">
        <f t="shared" si="9"/>
        <v>0</v>
      </c>
      <c r="S190" s="38">
        <f t="shared" si="9"/>
        <v>0</v>
      </c>
      <c r="T190" s="26"/>
      <c r="U190" s="49" t="s">
        <v>4256</v>
      </c>
      <c r="V190" s="36"/>
    </row>
    <row r="191" s="7" customFormat="1" ht="18.5" customHeight="1" outlineLevel="1" spans="1:24">
      <c r="A191" s="31" t="s">
        <v>2326</v>
      </c>
      <c r="B191" s="32" t="s">
        <v>744</v>
      </c>
      <c r="C191" s="33">
        <v>26</v>
      </c>
      <c r="D191" s="43">
        <v>26</v>
      </c>
      <c r="E191" s="43"/>
      <c r="F191" s="43"/>
      <c r="G191" s="33">
        <v>63</v>
      </c>
      <c r="H191" s="33">
        <v>23</v>
      </c>
      <c r="I191" s="43">
        <v>23</v>
      </c>
      <c r="J191" s="43"/>
      <c r="K191" s="43"/>
      <c r="L191" s="43"/>
      <c r="M191" s="43"/>
      <c r="N191" s="43"/>
      <c r="O191" s="43"/>
      <c r="P191" s="43"/>
      <c r="Q191" s="43">
        <v>40</v>
      </c>
      <c r="R191" s="43"/>
      <c r="S191" s="43"/>
      <c r="T191" s="43"/>
      <c r="U191" s="40" t="s">
        <v>4278</v>
      </c>
      <c r="V191" s="36"/>
      <c r="W191" s="10"/>
      <c r="X191" s="10"/>
    </row>
    <row r="192" s="7" customFormat="1" ht="18.5" customHeight="1" outlineLevel="2" spans="1:24">
      <c r="A192" s="31" t="s">
        <v>2335</v>
      </c>
      <c r="B192" s="32" t="s">
        <v>745</v>
      </c>
      <c r="C192" s="33">
        <v>12</v>
      </c>
      <c r="D192" s="43"/>
      <c r="E192" s="43">
        <v>12</v>
      </c>
      <c r="F192" s="43"/>
      <c r="G192" s="33">
        <v>17</v>
      </c>
      <c r="H192" s="33">
        <v>11</v>
      </c>
      <c r="I192" s="43"/>
      <c r="J192" s="43"/>
      <c r="K192" s="43">
        <v>11</v>
      </c>
      <c r="L192" s="43"/>
      <c r="M192" s="43"/>
      <c r="N192" s="43"/>
      <c r="O192" s="43"/>
      <c r="P192" s="43"/>
      <c r="Q192" s="43">
        <v>6</v>
      </c>
      <c r="R192" s="43"/>
      <c r="S192" s="43"/>
      <c r="T192" s="43"/>
      <c r="U192" s="40" t="s">
        <v>4279</v>
      </c>
      <c r="V192" s="36"/>
    </row>
    <row r="193" s="7" customFormat="1" ht="18.5" customHeight="1" outlineLevel="2" spans="1:24">
      <c r="A193" s="31" t="s">
        <v>2343</v>
      </c>
      <c r="B193" s="32" t="s">
        <v>746</v>
      </c>
      <c r="C193" s="33">
        <v>14</v>
      </c>
      <c r="D193" s="43"/>
      <c r="E193" s="43">
        <v>14</v>
      </c>
      <c r="F193" s="43"/>
      <c r="G193" s="33">
        <v>19</v>
      </c>
      <c r="H193" s="33">
        <v>14</v>
      </c>
      <c r="I193" s="43"/>
      <c r="J193" s="43"/>
      <c r="K193" s="43">
        <v>14</v>
      </c>
      <c r="L193" s="43"/>
      <c r="M193" s="43"/>
      <c r="N193" s="43"/>
      <c r="O193" s="43"/>
      <c r="P193" s="43"/>
      <c r="Q193" s="43">
        <v>5</v>
      </c>
      <c r="R193" s="43"/>
      <c r="S193" s="43"/>
      <c r="T193" s="43"/>
      <c r="U193" s="40" t="s">
        <v>4280</v>
      </c>
      <c r="V193" s="50"/>
    </row>
    <row r="194" s="10" customFormat="1" ht="18.5" customHeight="1" outlineLevel="2" spans="1:24">
      <c r="A194" s="31" t="s">
        <v>2350</v>
      </c>
      <c r="B194" s="32" t="s">
        <v>747</v>
      </c>
      <c r="C194" s="33">
        <v>11</v>
      </c>
      <c r="D194" s="43"/>
      <c r="E194" s="43">
        <v>11</v>
      </c>
      <c r="F194" s="43"/>
      <c r="G194" s="33">
        <v>8</v>
      </c>
      <c r="H194" s="33">
        <v>8</v>
      </c>
      <c r="I194" s="43"/>
      <c r="J194" s="43"/>
      <c r="K194" s="43">
        <v>8</v>
      </c>
      <c r="L194" s="43"/>
      <c r="M194" s="43"/>
      <c r="N194" s="43"/>
      <c r="O194" s="43"/>
      <c r="P194" s="43"/>
      <c r="Q194" s="43"/>
      <c r="R194" s="43"/>
      <c r="S194" s="43"/>
      <c r="T194" s="43"/>
      <c r="U194" s="40" t="s">
        <v>4280</v>
      </c>
      <c r="V194" s="36"/>
      <c r="W194" s="7"/>
      <c r="X194" s="7"/>
    </row>
    <row r="195" s="7" customFormat="1" ht="18.5" customHeight="1" outlineLevel="2" spans="1:24">
      <c r="A195" s="31" t="s">
        <v>2356</v>
      </c>
      <c r="B195" s="32" t="s">
        <v>748</v>
      </c>
      <c r="C195" s="33">
        <v>5</v>
      </c>
      <c r="D195" s="43"/>
      <c r="E195" s="43">
        <v>5</v>
      </c>
      <c r="F195" s="43"/>
      <c r="G195" s="33">
        <v>7</v>
      </c>
      <c r="H195" s="33">
        <v>6</v>
      </c>
      <c r="I195" s="43"/>
      <c r="J195" s="43"/>
      <c r="K195" s="43">
        <v>6</v>
      </c>
      <c r="L195" s="43"/>
      <c r="M195" s="43"/>
      <c r="N195" s="43"/>
      <c r="O195" s="43"/>
      <c r="P195" s="43"/>
      <c r="Q195" s="43">
        <v>1</v>
      </c>
      <c r="R195" s="43"/>
      <c r="S195" s="43"/>
      <c r="T195" s="43"/>
      <c r="U195" s="40" t="s">
        <v>4280</v>
      </c>
      <c r="V195" s="36"/>
    </row>
    <row r="196" s="7" customFormat="1" ht="18.5" customHeight="1" outlineLevel="2" spans="1:24">
      <c r="A196" s="24" t="s">
        <v>4281</v>
      </c>
      <c r="B196" s="25" t="s">
        <v>749</v>
      </c>
      <c r="C196" s="26">
        <f t="shared" ref="C196:S196" si="10">SUM(C197:C202)</f>
        <v>98</v>
      </c>
      <c r="D196" s="26">
        <f t="shared" si="10"/>
        <v>60</v>
      </c>
      <c r="E196" s="26">
        <f t="shared" si="10"/>
        <v>38</v>
      </c>
      <c r="F196" s="26">
        <f t="shared" si="10"/>
        <v>0</v>
      </c>
      <c r="G196" s="26">
        <f t="shared" si="10"/>
        <v>181</v>
      </c>
      <c r="H196" s="26">
        <f t="shared" si="10"/>
        <v>98</v>
      </c>
      <c r="I196" s="26">
        <f t="shared" si="10"/>
        <v>65</v>
      </c>
      <c r="J196" s="26">
        <f t="shared" si="10"/>
        <v>0</v>
      </c>
      <c r="K196" s="26">
        <f t="shared" si="10"/>
        <v>33</v>
      </c>
      <c r="L196" s="26">
        <f t="shared" si="10"/>
        <v>0</v>
      </c>
      <c r="M196" s="26">
        <f t="shared" si="10"/>
        <v>0</v>
      </c>
      <c r="N196" s="26">
        <f t="shared" si="10"/>
        <v>0</v>
      </c>
      <c r="O196" s="26">
        <f t="shared" si="10"/>
        <v>0</v>
      </c>
      <c r="P196" s="26">
        <f t="shared" si="10"/>
        <v>0</v>
      </c>
      <c r="Q196" s="26">
        <f t="shared" si="10"/>
        <v>83</v>
      </c>
      <c r="R196" s="26">
        <f t="shared" si="10"/>
        <v>23</v>
      </c>
      <c r="S196" s="26">
        <f t="shared" si="10"/>
        <v>0</v>
      </c>
      <c r="T196" s="26"/>
      <c r="U196" s="49" t="s">
        <v>4256</v>
      </c>
      <c r="V196" s="36"/>
    </row>
    <row r="197" s="7" customFormat="1" ht="18.5" customHeight="1" outlineLevel="1" spans="1:24">
      <c r="A197" s="31" t="s">
        <v>2363</v>
      </c>
      <c r="B197" s="32" t="s">
        <v>750</v>
      </c>
      <c r="C197" s="33">
        <v>60</v>
      </c>
      <c r="D197" s="43">
        <v>60</v>
      </c>
      <c r="E197" s="43"/>
      <c r="F197" s="43"/>
      <c r="G197" s="33">
        <v>133</v>
      </c>
      <c r="H197" s="33">
        <v>65</v>
      </c>
      <c r="I197" s="43">
        <v>65</v>
      </c>
      <c r="J197" s="43"/>
      <c r="K197" s="43"/>
      <c r="L197" s="43"/>
      <c r="M197" s="43"/>
      <c r="N197" s="43"/>
      <c r="O197" s="43"/>
      <c r="P197" s="43"/>
      <c r="Q197" s="43">
        <v>68</v>
      </c>
      <c r="R197" s="43">
        <v>18</v>
      </c>
      <c r="S197" s="43"/>
      <c r="T197" s="43"/>
      <c r="U197" s="40" t="s">
        <v>4278</v>
      </c>
      <c r="V197" s="36"/>
    </row>
    <row r="198" s="7" customFormat="1" ht="18.5" customHeight="1" outlineLevel="2" spans="1:24">
      <c r="A198" s="31" t="s">
        <v>2374</v>
      </c>
      <c r="B198" s="32" t="s">
        <v>751</v>
      </c>
      <c r="C198" s="33">
        <v>11</v>
      </c>
      <c r="D198" s="43"/>
      <c r="E198" s="43">
        <v>11</v>
      </c>
      <c r="F198" s="43"/>
      <c r="G198" s="33">
        <v>23</v>
      </c>
      <c r="H198" s="33">
        <v>10</v>
      </c>
      <c r="I198" s="43"/>
      <c r="J198" s="43"/>
      <c r="K198" s="43">
        <v>10</v>
      </c>
      <c r="L198" s="43"/>
      <c r="M198" s="43"/>
      <c r="N198" s="43"/>
      <c r="O198" s="43"/>
      <c r="P198" s="43"/>
      <c r="Q198" s="43">
        <v>13</v>
      </c>
      <c r="R198" s="43">
        <v>3</v>
      </c>
      <c r="S198" s="43"/>
      <c r="T198" s="43"/>
      <c r="U198" s="40" t="s">
        <v>4279</v>
      </c>
      <c r="V198" s="36"/>
      <c r="W198" s="10"/>
      <c r="X198" s="10"/>
    </row>
    <row r="199" s="7" customFormat="1" ht="18.5" customHeight="1" outlineLevel="2" spans="1:24">
      <c r="A199" s="31" t="s">
        <v>2384</v>
      </c>
      <c r="B199" s="32" t="s">
        <v>752</v>
      </c>
      <c r="C199" s="33">
        <v>6</v>
      </c>
      <c r="D199" s="43"/>
      <c r="E199" s="43">
        <v>6</v>
      </c>
      <c r="F199" s="43"/>
      <c r="G199" s="33">
        <v>7</v>
      </c>
      <c r="H199" s="33">
        <v>5</v>
      </c>
      <c r="I199" s="43"/>
      <c r="J199" s="43"/>
      <c r="K199" s="43">
        <v>5</v>
      </c>
      <c r="L199" s="43"/>
      <c r="M199" s="43"/>
      <c r="N199" s="43"/>
      <c r="O199" s="43"/>
      <c r="P199" s="43"/>
      <c r="Q199" s="43">
        <v>2</v>
      </c>
      <c r="R199" s="43">
        <v>2</v>
      </c>
      <c r="S199" s="43"/>
      <c r="T199" s="43"/>
      <c r="U199" s="40" t="s">
        <v>4280</v>
      </c>
      <c r="V199" s="36"/>
    </row>
    <row r="200" s="7" customFormat="1" ht="18.5" customHeight="1" outlineLevel="2" spans="1:24">
      <c r="A200" s="31" t="s">
        <v>2393</v>
      </c>
      <c r="B200" s="32" t="s">
        <v>753</v>
      </c>
      <c r="C200" s="33">
        <v>9</v>
      </c>
      <c r="D200" s="43"/>
      <c r="E200" s="43">
        <v>9</v>
      </c>
      <c r="F200" s="43"/>
      <c r="G200" s="33">
        <v>6</v>
      </c>
      <c r="H200" s="33">
        <v>6</v>
      </c>
      <c r="I200" s="43"/>
      <c r="J200" s="43"/>
      <c r="K200" s="43">
        <v>6</v>
      </c>
      <c r="L200" s="43"/>
      <c r="M200" s="43"/>
      <c r="N200" s="43"/>
      <c r="O200" s="43"/>
      <c r="P200" s="43"/>
      <c r="Q200" s="43"/>
      <c r="R200" s="43"/>
      <c r="S200" s="43"/>
      <c r="T200" s="43"/>
      <c r="U200" s="40" t="s">
        <v>4280</v>
      </c>
      <c r="V200" s="50"/>
    </row>
    <row r="201" s="10" customFormat="1" ht="18.5" customHeight="1" outlineLevel="2" spans="1:24">
      <c r="A201" s="31" t="s">
        <v>2400</v>
      </c>
      <c r="B201" s="32" t="s">
        <v>754</v>
      </c>
      <c r="C201" s="33">
        <v>6</v>
      </c>
      <c r="D201" s="43"/>
      <c r="E201" s="43">
        <v>6</v>
      </c>
      <c r="F201" s="43"/>
      <c r="G201" s="33">
        <v>6</v>
      </c>
      <c r="H201" s="33">
        <v>6</v>
      </c>
      <c r="I201" s="43"/>
      <c r="J201" s="43"/>
      <c r="K201" s="43">
        <v>6</v>
      </c>
      <c r="L201" s="43"/>
      <c r="M201" s="43"/>
      <c r="N201" s="43"/>
      <c r="O201" s="43"/>
      <c r="P201" s="43"/>
      <c r="Q201" s="43"/>
      <c r="R201" s="43"/>
      <c r="S201" s="43"/>
      <c r="T201" s="43"/>
      <c r="U201" s="40" t="s">
        <v>4280</v>
      </c>
      <c r="V201" s="36"/>
      <c r="W201" s="7"/>
      <c r="X201" s="7"/>
    </row>
    <row r="202" s="7" customFormat="1" ht="18.5" customHeight="1" outlineLevel="2" spans="1:24">
      <c r="A202" s="31" t="s">
        <v>2407</v>
      </c>
      <c r="B202" s="32" t="s">
        <v>755</v>
      </c>
      <c r="C202" s="33">
        <v>6</v>
      </c>
      <c r="D202" s="43"/>
      <c r="E202" s="43">
        <v>6</v>
      </c>
      <c r="F202" s="43"/>
      <c r="G202" s="33">
        <v>6</v>
      </c>
      <c r="H202" s="33">
        <v>6</v>
      </c>
      <c r="I202" s="43"/>
      <c r="J202" s="43"/>
      <c r="K202" s="43">
        <v>6</v>
      </c>
      <c r="L202" s="43"/>
      <c r="M202" s="43"/>
      <c r="N202" s="43"/>
      <c r="O202" s="43"/>
      <c r="P202" s="43"/>
      <c r="Q202" s="43"/>
      <c r="R202" s="43"/>
      <c r="S202" s="43"/>
      <c r="T202" s="43"/>
      <c r="U202" s="40" t="s">
        <v>4280</v>
      </c>
      <c r="V202" s="36"/>
    </row>
    <row r="203" s="7" customFormat="1" ht="18.5" customHeight="1" outlineLevel="2" spans="1:24">
      <c r="A203" s="24" t="s">
        <v>4282</v>
      </c>
      <c r="B203" s="25" t="s">
        <v>756</v>
      </c>
      <c r="C203" s="26">
        <f t="shared" ref="C203:S203" si="11">SUM(C204:C209)</f>
        <v>87</v>
      </c>
      <c r="D203" s="26">
        <f t="shared" si="11"/>
        <v>50</v>
      </c>
      <c r="E203" s="26">
        <f t="shared" si="11"/>
        <v>37</v>
      </c>
      <c r="F203" s="26">
        <f t="shared" si="11"/>
        <v>0</v>
      </c>
      <c r="G203" s="26">
        <f t="shared" si="11"/>
        <v>121</v>
      </c>
      <c r="H203" s="26">
        <f t="shared" si="11"/>
        <v>74</v>
      </c>
      <c r="I203" s="26">
        <f t="shared" si="11"/>
        <v>47</v>
      </c>
      <c r="J203" s="26">
        <f t="shared" si="11"/>
        <v>0</v>
      </c>
      <c r="K203" s="26">
        <f t="shared" si="11"/>
        <v>26</v>
      </c>
      <c r="L203" s="26">
        <f t="shared" si="11"/>
        <v>0</v>
      </c>
      <c r="M203" s="26">
        <f t="shared" si="11"/>
        <v>0</v>
      </c>
      <c r="N203" s="26">
        <f t="shared" si="11"/>
        <v>0</v>
      </c>
      <c r="O203" s="26">
        <f t="shared" si="11"/>
        <v>1</v>
      </c>
      <c r="P203" s="26">
        <f t="shared" si="11"/>
        <v>0</v>
      </c>
      <c r="Q203" s="26">
        <f t="shared" si="11"/>
        <v>47</v>
      </c>
      <c r="R203" s="26">
        <f t="shared" si="11"/>
        <v>6</v>
      </c>
      <c r="S203" s="26">
        <f t="shared" si="11"/>
        <v>0</v>
      </c>
      <c r="T203" s="26"/>
      <c r="U203" s="49" t="s">
        <v>4256</v>
      </c>
      <c r="V203" s="36"/>
    </row>
    <row r="204" s="7" customFormat="1" ht="18.5" customHeight="1" outlineLevel="1" spans="1:24">
      <c r="A204" s="31" t="s">
        <v>2408</v>
      </c>
      <c r="B204" s="32" t="s">
        <v>757</v>
      </c>
      <c r="C204" s="33">
        <v>50</v>
      </c>
      <c r="D204" s="43">
        <v>50</v>
      </c>
      <c r="E204" s="43"/>
      <c r="F204" s="43"/>
      <c r="G204" s="33">
        <v>85</v>
      </c>
      <c r="H204" s="33">
        <v>47</v>
      </c>
      <c r="I204" s="43">
        <v>47</v>
      </c>
      <c r="J204" s="43"/>
      <c r="K204" s="43"/>
      <c r="L204" s="43"/>
      <c r="M204" s="43"/>
      <c r="N204" s="43"/>
      <c r="O204" s="43"/>
      <c r="P204" s="43"/>
      <c r="Q204" s="43">
        <v>38</v>
      </c>
      <c r="R204" s="43">
        <v>6</v>
      </c>
      <c r="S204" s="43"/>
      <c r="T204" s="43"/>
      <c r="U204" s="40" t="s">
        <v>4278</v>
      </c>
      <c r="V204" s="36"/>
      <c r="W204" s="10"/>
      <c r="X204" s="10"/>
    </row>
    <row r="205" s="7" customFormat="1" ht="18.5" customHeight="1" outlineLevel="2" spans="1:24">
      <c r="A205" s="31" t="s">
        <v>2419</v>
      </c>
      <c r="B205" s="32" t="s">
        <v>758</v>
      </c>
      <c r="C205" s="33">
        <v>11</v>
      </c>
      <c r="D205" s="43"/>
      <c r="E205" s="43">
        <v>11</v>
      </c>
      <c r="F205" s="43"/>
      <c r="G205" s="33">
        <v>17</v>
      </c>
      <c r="H205" s="33">
        <v>11</v>
      </c>
      <c r="I205" s="43"/>
      <c r="J205" s="43"/>
      <c r="K205" s="43">
        <v>11</v>
      </c>
      <c r="L205" s="43"/>
      <c r="M205" s="43"/>
      <c r="N205" s="43"/>
      <c r="O205" s="43"/>
      <c r="P205" s="43"/>
      <c r="Q205" s="43">
        <v>6</v>
      </c>
      <c r="R205" s="43"/>
      <c r="S205" s="43"/>
      <c r="T205" s="43"/>
      <c r="U205" s="40" t="s">
        <v>4279</v>
      </c>
      <c r="V205" s="36"/>
    </row>
    <row r="206" s="7" customFormat="1" ht="18.5" customHeight="1" outlineLevel="2" spans="1:24">
      <c r="A206" s="31" t="s">
        <v>2427</v>
      </c>
      <c r="B206" s="32" t="s">
        <v>759</v>
      </c>
      <c r="C206" s="33">
        <v>4</v>
      </c>
      <c r="D206" s="43"/>
      <c r="E206" s="43">
        <v>4</v>
      </c>
      <c r="F206" s="43"/>
      <c r="G206" s="33">
        <v>5</v>
      </c>
      <c r="H206" s="33">
        <v>3</v>
      </c>
      <c r="I206" s="43"/>
      <c r="J206" s="43"/>
      <c r="K206" s="43">
        <v>3</v>
      </c>
      <c r="L206" s="43"/>
      <c r="M206" s="43"/>
      <c r="N206" s="43"/>
      <c r="O206" s="43"/>
      <c r="P206" s="43"/>
      <c r="Q206" s="43">
        <v>2</v>
      </c>
      <c r="R206" s="43"/>
      <c r="S206" s="43"/>
      <c r="T206" s="43"/>
      <c r="U206" s="40" t="s">
        <v>4280</v>
      </c>
      <c r="V206" s="50"/>
    </row>
    <row r="207" s="10" customFormat="1" ht="18.5" customHeight="1" outlineLevel="2" spans="1:24">
      <c r="A207" s="31" t="s">
        <v>2435</v>
      </c>
      <c r="B207" s="32" t="s">
        <v>760</v>
      </c>
      <c r="C207" s="33">
        <v>7</v>
      </c>
      <c r="D207" s="43"/>
      <c r="E207" s="43">
        <v>7</v>
      </c>
      <c r="F207" s="43"/>
      <c r="G207" s="33">
        <v>8</v>
      </c>
      <c r="H207" s="33">
        <v>7</v>
      </c>
      <c r="I207" s="43"/>
      <c r="J207" s="43"/>
      <c r="K207" s="43">
        <v>7</v>
      </c>
      <c r="L207" s="43"/>
      <c r="M207" s="43"/>
      <c r="N207" s="43"/>
      <c r="O207" s="43"/>
      <c r="P207" s="43"/>
      <c r="Q207" s="43">
        <v>1</v>
      </c>
      <c r="R207" s="43"/>
      <c r="S207" s="43"/>
      <c r="T207" s="43"/>
      <c r="U207" s="40" t="s">
        <v>4280</v>
      </c>
      <c r="V207" s="36"/>
      <c r="W207" s="7"/>
      <c r="X207" s="7"/>
    </row>
    <row r="208" s="7" customFormat="1" ht="18.5" customHeight="1" outlineLevel="2" spans="1:24">
      <c r="A208" s="31" t="s">
        <v>2436</v>
      </c>
      <c r="B208" s="32" t="s">
        <v>761</v>
      </c>
      <c r="C208" s="33">
        <v>6</v>
      </c>
      <c r="D208" s="43"/>
      <c r="E208" s="43">
        <v>6</v>
      </c>
      <c r="F208" s="43"/>
      <c r="G208" s="33">
        <v>6</v>
      </c>
      <c r="H208" s="33">
        <v>6</v>
      </c>
      <c r="I208" s="43"/>
      <c r="J208" s="43"/>
      <c r="K208" s="43">
        <v>5</v>
      </c>
      <c r="L208" s="43"/>
      <c r="M208" s="43"/>
      <c r="N208" s="43"/>
      <c r="O208" s="43">
        <v>1</v>
      </c>
      <c r="P208" s="43"/>
      <c r="Q208" s="43"/>
      <c r="R208" s="43"/>
      <c r="S208" s="43"/>
      <c r="T208" s="43"/>
      <c r="U208" s="40" t="s">
        <v>4280</v>
      </c>
      <c r="V208" s="36"/>
    </row>
    <row r="209" s="7" customFormat="1" ht="18.5" customHeight="1" outlineLevel="2" spans="1:24">
      <c r="A209" s="31" t="s">
        <v>4283</v>
      </c>
      <c r="B209" s="32" t="s">
        <v>4284</v>
      </c>
      <c r="C209" s="33">
        <v>9</v>
      </c>
      <c r="D209" s="43"/>
      <c r="E209" s="43">
        <v>9</v>
      </c>
      <c r="F209" s="43"/>
      <c r="G209" s="33"/>
      <c r="H209" s="33"/>
      <c r="I209" s="43"/>
      <c r="J209" s="43"/>
      <c r="K209" s="43"/>
      <c r="L209" s="43"/>
      <c r="M209" s="43"/>
      <c r="N209" s="43"/>
      <c r="O209" s="43"/>
      <c r="P209" s="43"/>
      <c r="Q209" s="43"/>
      <c r="R209" s="43"/>
      <c r="S209" s="43"/>
      <c r="T209" s="43"/>
      <c r="U209" s="40" t="s">
        <v>4280</v>
      </c>
      <c r="V209" s="36"/>
    </row>
    <row r="210" s="7" customFormat="1" ht="18.5" customHeight="1" outlineLevel="2" spans="1:24">
      <c r="A210" s="24" t="s">
        <v>4285</v>
      </c>
      <c r="B210" s="25" t="s">
        <v>762</v>
      </c>
      <c r="C210" s="26">
        <f t="shared" ref="C210:S210" si="12">SUM(C211:C215)</f>
        <v>64</v>
      </c>
      <c r="D210" s="26">
        <f t="shared" si="12"/>
        <v>35</v>
      </c>
      <c r="E210" s="26">
        <f t="shared" si="12"/>
        <v>29</v>
      </c>
      <c r="F210" s="26">
        <f t="shared" si="12"/>
        <v>0</v>
      </c>
      <c r="G210" s="26">
        <f t="shared" si="12"/>
        <v>90</v>
      </c>
      <c r="H210" s="26">
        <f t="shared" si="12"/>
        <v>56</v>
      </c>
      <c r="I210" s="26">
        <f t="shared" si="12"/>
        <v>32</v>
      </c>
      <c r="J210" s="26">
        <f t="shared" si="12"/>
        <v>0</v>
      </c>
      <c r="K210" s="26">
        <f t="shared" si="12"/>
        <v>24</v>
      </c>
      <c r="L210" s="26">
        <f t="shared" si="12"/>
        <v>0</v>
      </c>
      <c r="M210" s="26">
        <f t="shared" si="12"/>
        <v>0</v>
      </c>
      <c r="N210" s="26">
        <f t="shared" si="12"/>
        <v>0</v>
      </c>
      <c r="O210" s="26">
        <f t="shared" si="12"/>
        <v>0</v>
      </c>
      <c r="P210" s="26">
        <f t="shared" si="12"/>
        <v>0</v>
      </c>
      <c r="Q210" s="26">
        <f t="shared" si="12"/>
        <v>34</v>
      </c>
      <c r="R210" s="26">
        <f t="shared" si="12"/>
        <v>11</v>
      </c>
      <c r="S210" s="26">
        <f t="shared" si="12"/>
        <v>0</v>
      </c>
      <c r="T210" s="26"/>
      <c r="U210" s="49" t="s">
        <v>4256</v>
      </c>
      <c r="V210" s="36"/>
    </row>
    <row r="211" s="7" customFormat="1" ht="18.5" customHeight="1" outlineLevel="1" spans="1:24">
      <c r="A211" s="31" t="s">
        <v>2437</v>
      </c>
      <c r="B211" s="32" t="s">
        <v>763</v>
      </c>
      <c r="C211" s="33">
        <v>35</v>
      </c>
      <c r="D211" s="43">
        <v>35</v>
      </c>
      <c r="E211" s="43"/>
      <c r="F211" s="43"/>
      <c r="G211" s="33">
        <v>58</v>
      </c>
      <c r="H211" s="33">
        <v>32</v>
      </c>
      <c r="I211" s="43">
        <v>32</v>
      </c>
      <c r="J211" s="43"/>
      <c r="K211" s="43"/>
      <c r="L211" s="43"/>
      <c r="M211" s="43"/>
      <c r="N211" s="43"/>
      <c r="O211" s="43"/>
      <c r="P211" s="43"/>
      <c r="Q211" s="43">
        <v>26</v>
      </c>
      <c r="R211" s="43">
        <v>10</v>
      </c>
      <c r="S211" s="43"/>
      <c r="T211" s="43"/>
      <c r="U211" s="40" t="s">
        <v>4278</v>
      </c>
      <c r="V211" s="36"/>
    </row>
    <row r="212" s="7" customFormat="1" ht="18.5" customHeight="1" outlineLevel="2" spans="1:24">
      <c r="A212" s="31" t="s">
        <v>2448</v>
      </c>
      <c r="B212" s="32" t="s">
        <v>764</v>
      </c>
      <c r="C212" s="33">
        <v>11</v>
      </c>
      <c r="D212" s="43"/>
      <c r="E212" s="43">
        <v>11</v>
      </c>
      <c r="F212" s="43"/>
      <c r="G212" s="33">
        <v>20</v>
      </c>
      <c r="H212" s="33">
        <v>12</v>
      </c>
      <c r="I212" s="43"/>
      <c r="J212" s="43"/>
      <c r="K212" s="43">
        <v>12</v>
      </c>
      <c r="L212" s="43"/>
      <c r="M212" s="43"/>
      <c r="N212" s="43"/>
      <c r="O212" s="43"/>
      <c r="P212" s="43"/>
      <c r="Q212" s="43">
        <v>8</v>
      </c>
      <c r="R212" s="43">
        <v>1</v>
      </c>
      <c r="S212" s="43"/>
      <c r="T212" s="43"/>
      <c r="U212" s="40" t="s">
        <v>4279</v>
      </c>
      <c r="V212" s="36"/>
    </row>
    <row r="213" s="7" customFormat="1" ht="18.5" customHeight="1" outlineLevel="2" spans="1:24">
      <c r="A213" s="31" t="s">
        <v>2457</v>
      </c>
      <c r="B213" s="32" t="s">
        <v>765</v>
      </c>
      <c r="C213" s="33">
        <v>6</v>
      </c>
      <c r="D213" s="43"/>
      <c r="E213" s="43">
        <v>6</v>
      </c>
      <c r="F213" s="43"/>
      <c r="G213" s="33">
        <v>6</v>
      </c>
      <c r="H213" s="33">
        <v>6</v>
      </c>
      <c r="I213" s="43"/>
      <c r="J213" s="43"/>
      <c r="K213" s="43">
        <v>6</v>
      </c>
      <c r="L213" s="43"/>
      <c r="M213" s="43"/>
      <c r="N213" s="43"/>
      <c r="O213" s="43"/>
      <c r="P213" s="43"/>
      <c r="Q213" s="43"/>
      <c r="R213" s="43"/>
      <c r="S213" s="43"/>
      <c r="T213" s="43"/>
      <c r="U213" s="40" t="s">
        <v>4280</v>
      </c>
      <c r="V213" s="36"/>
    </row>
    <row r="214" s="7" customFormat="1" ht="18.5" customHeight="1" outlineLevel="2" spans="1:24">
      <c r="A214" s="31" t="s">
        <v>2458</v>
      </c>
      <c r="B214" s="32" t="s">
        <v>766</v>
      </c>
      <c r="C214" s="33">
        <v>6</v>
      </c>
      <c r="D214" s="43"/>
      <c r="E214" s="43">
        <v>6</v>
      </c>
      <c r="F214" s="43"/>
      <c r="G214" s="33">
        <v>6</v>
      </c>
      <c r="H214" s="33">
        <v>6</v>
      </c>
      <c r="I214" s="43"/>
      <c r="J214" s="43"/>
      <c r="K214" s="43">
        <v>6</v>
      </c>
      <c r="L214" s="43"/>
      <c r="M214" s="43"/>
      <c r="N214" s="43"/>
      <c r="O214" s="43"/>
      <c r="P214" s="43"/>
      <c r="Q214" s="43"/>
      <c r="R214" s="43"/>
      <c r="S214" s="43"/>
      <c r="T214" s="43"/>
      <c r="U214" s="40" t="s">
        <v>4280</v>
      </c>
      <c r="V214" s="36"/>
    </row>
    <row r="215" s="7" customFormat="1" ht="18.5" customHeight="1" outlineLevel="2" spans="1:24">
      <c r="A215" s="31" t="s">
        <v>4286</v>
      </c>
      <c r="B215" s="32" t="s">
        <v>4287</v>
      </c>
      <c r="C215" s="33">
        <v>6</v>
      </c>
      <c r="D215" s="43"/>
      <c r="E215" s="43">
        <v>6</v>
      </c>
      <c r="F215" s="43"/>
      <c r="G215" s="33"/>
      <c r="H215" s="33"/>
      <c r="I215" s="43"/>
      <c r="J215" s="43"/>
      <c r="K215" s="43"/>
      <c r="L215" s="43"/>
      <c r="M215" s="43"/>
      <c r="N215" s="43"/>
      <c r="O215" s="43"/>
      <c r="P215" s="43"/>
      <c r="Q215" s="43"/>
      <c r="R215" s="43"/>
      <c r="S215" s="43"/>
      <c r="T215" s="43"/>
      <c r="U215" s="40" t="s">
        <v>4280</v>
      </c>
      <c r="V215" s="36"/>
    </row>
    <row r="216" s="7" customFormat="1" ht="18.5" customHeight="1" outlineLevel="2" spans="1:24">
      <c r="A216" s="24" t="s">
        <v>4288</v>
      </c>
      <c r="B216" s="25" t="s">
        <v>767</v>
      </c>
      <c r="C216" s="26">
        <f t="shared" ref="C216:S216" si="13">SUM(C217:C222)</f>
        <v>93</v>
      </c>
      <c r="D216" s="26">
        <f t="shared" si="13"/>
        <v>55</v>
      </c>
      <c r="E216" s="26">
        <f t="shared" si="13"/>
        <v>38</v>
      </c>
      <c r="F216" s="26">
        <f t="shared" si="13"/>
        <v>0</v>
      </c>
      <c r="G216" s="26">
        <f t="shared" si="13"/>
        <v>142</v>
      </c>
      <c r="H216" s="26">
        <f t="shared" si="13"/>
        <v>87</v>
      </c>
      <c r="I216" s="26">
        <f t="shared" si="13"/>
        <v>53</v>
      </c>
      <c r="J216" s="26">
        <f t="shared" si="13"/>
        <v>0</v>
      </c>
      <c r="K216" s="26">
        <f t="shared" si="13"/>
        <v>34</v>
      </c>
      <c r="L216" s="26">
        <f t="shared" si="13"/>
        <v>0</v>
      </c>
      <c r="M216" s="26">
        <f t="shared" si="13"/>
        <v>0</v>
      </c>
      <c r="N216" s="26">
        <f t="shared" si="13"/>
        <v>0</v>
      </c>
      <c r="O216" s="26">
        <f t="shared" si="13"/>
        <v>0</v>
      </c>
      <c r="P216" s="26">
        <f t="shared" si="13"/>
        <v>0</v>
      </c>
      <c r="Q216" s="26">
        <f t="shared" si="13"/>
        <v>55</v>
      </c>
      <c r="R216" s="26">
        <f t="shared" si="13"/>
        <v>14</v>
      </c>
      <c r="S216" s="26">
        <f t="shared" si="13"/>
        <v>0</v>
      </c>
      <c r="T216" s="26"/>
      <c r="U216" s="49" t="s">
        <v>4256</v>
      </c>
      <c r="V216" s="36"/>
    </row>
    <row r="217" s="7" customFormat="1" ht="18.5" customHeight="1" outlineLevel="1" spans="1:24">
      <c r="A217" s="31" t="s">
        <v>2459</v>
      </c>
      <c r="B217" s="32" t="s">
        <v>768</v>
      </c>
      <c r="C217" s="33">
        <v>55</v>
      </c>
      <c r="D217" s="43">
        <v>55</v>
      </c>
      <c r="E217" s="43"/>
      <c r="F217" s="43"/>
      <c r="G217" s="33">
        <v>101</v>
      </c>
      <c r="H217" s="33">
        <v>53</v>
      </c>
      <c r="I217" s="43">
        <v>53</v>
      </c>
      <c r="J217" s="43"/>
      <c r="K217" s="43"/>
      <c r="L217" s="43"/>
      <c r="M217" s="43"/>
      <c r="N217" s="43"/>
      <c r="O217" s="43"/>
      <c r="P217" s="43"/>
      <c r="Q217" s="43">
        <v>48</v>
      </c>
      <c r="R217" s="43">
        <v>11</v>
      </c>
      <c r="S217" s="43"/>
      <c r="T217" s="43"/>
      <c r="U217" s="40" t="s">
        <v>4278</v>
      </c>
      <c r="V217" s="36"/>
    </row>
    <row r="218" s="7" customFormat="1" ht="18.5" customHeight="1" outlineLevel="2" spans="1:24">
      <c r="A218" s="31" t="s">
        <v>2470</v>
      </c>
      <c r="B218" s="32" t="s">
        <v>769</v>
      </c>
      <c r="C218" s="33">
        <v>11</v>
      </c>
      <c r="D218" s="43"/>
      <c r="E218" s="43">
        <v>11</v>
      </c>
      <c r="F218" s="43"/>
      <c r="G218" s="33">
        <v>15</v>
      </c>
      <c r="H218" s="33">
        <v>10</v>
      </c>
      <c r="I218" s="43"/>
      <c r="J218" s="43"/>
      <c r="K218" s="43">
        <v>10</v>
      </c>
      <c r="L218" s="43"/>
      <c r="M218" s="43"/>
      <c r="N218" s="43"/>
      <c r="O218" s="43"/>
      <c r="P218" s="43"/>
      <c r="Q218" s="43">
        <v>5</v>
      </c>
      <c r="R218" s="43">
        <v>1</v>
      </c>
      <c r="S218" s="43"/>
      <c r="T218" s="43"/>
      <c r="U218" s="40" t="s">
        <v>4279</v>
      </c>
      <c r="V218" s="36"/>
      <c r="W218" s="10"/>
      <c r="X218" s="10"/>
    </row>
    <row r="219" s="7" customFormat="1" ht="18.5" customHeight="1" outlineLevel="2" spans="1:24">
      <c r="A219" s="31" t="s">
        <v>2480</v>
      </c>
      <c r="B219" s="32" t="s">
        <v>770</v>
      </c>
      <c r="C219" s="33">
        <v>6</v>
      </c>
      <c r="D219" s="43"/>
      <c r="E219" s="43">
        <v>6</v>
      </c>
      <c r="F219" s="43"/>
      <c r="G219" s="33">
        <v>7</v>
      </c>
      <c r="H219" s="33">
        <v>6</v>
      </c>
      <c r="I219" s="43"/>
      <c r="J219" s="43"/>
      <c r="K219" s="43">
        <v>6</v>
      </c>
      <c r="L219" s="43"/>
      <c r="M219" s="43"/>
      <c r="N219" s="43"/>
      <c r="O219" s="43"/>
      <c r="P219" s="43"/>
      <c r="Q219" s="43">
        <v>1</v>
      </c>
      <c r="R219" s="43"/>
      <c r="S219" s="43"/>
      <c r="T219" s="43"/>
      <c r="U219" s="40" t="s">
        <v>4280</v>
      </c>
      <c r="V219" s="36"/>
    </row>
    <row r="220" s="7" customFormat="1" ht="18.5" customHeight="1" outlineLevel="2" spans="1:24">
      <c r="A220" s="31" t="s">
        <v>2489</v>
      </c>
      <c r="B220" s="32" t="s">
        <v>771</v>
      </c>
      <c r="C220" s="33">
        <v>6</v>
      </c>
      <c r="D220" s="43"/>
      <c r="E220" s="43">
        <v>6</v>
      </c>
      <c r="F220" s="43"/>
      <c r="G220" s="33">
        <v>6</v>
      </c>
      <c r="H220" s="33">
        <v>6</v>
      </c>
      <c r="I220" s="43"/>
      <c r="J220" s="43"/>
      <c r="K220" s="43">
        <v>6</v>
      </c>
      <c r="L220" s="43"/>
      <c r="M220" s="43"/>
      <c r="N220" s="43"/>
      <c r="O220" s="43"/>
      <c r="P220" s="43"/>
      <c r="Q220" s="43"/>
      <c r="R220" s="43"/>
      <c r="S220" s="43"/>
      <c r="T220" s="43"/>
      <c r="U220" s="40" t="s">
        <v>4280</v>
      </c>
      <c r="V220" s="50"/>
    </row>
    <row r="221" s="10" customFormat="1" ht="18.5" customHeight="1" outlineLevel="2" spans="1:24">
      <c r="A221" s="31" t="s">
        <v>2496</v>
      </c>
      <c r="B221" s="32" t="s">
        <v>772</v>
      </c>
      <c r="C221" s="33">
        <v>9</v>
      </c>
      <c r="D221" s="43"/>
      <c r="E221" s="43">
        <v>9</v>
      </c>
      <c r="F221" s="43"/>
      <c r="G221" s="33">
        <v>7</v>
      </c>
      <c r="H221" s="33">
        <v>6</v>
      </c>
      <c r="I221" s="43"/>
      <c r="J221" s="43"/>
      <c r="K221" s="43">
        <v>6</v>
      </c>
      <c r="L221" s="43"/>
      <c r="M221" s="43"/>
      <c r="N221" s="43"/>
      <c r="O221" s="43"/>
      <c r="P221" s="43"/>
      <c r="Q221" s="43">
        <v>1</v>
      </c>
      <c r="R221" s="43">
        <v>2</v>
      </c>
      <c r="S221" s="43"/>
      <c r="T221" s="43"/>
      <c r="U221" s="40" t="s">
        <v>4280</v>
      </c>
      <c r="V221" s="36"/>
      <c r="W221" s="7"/>
      <c r="X221" s="7"/>
    </row>
    <row r="222" s="7" customFormat="1" ht="18.5" customHeight="1" outlineLevel="2" spans="1:24">
      <c r="A222" s="31" t="s">
        <v>2506</v>
      </c>
      <c r="B222" s="32" t="s">
        <v>773</v>
      </c>
      <c r="C222" s="33">
        <v>6</v>
      </c>
      <c r="D222" s="43"/>
      <c r="E222" s="43">
        <v>6</v>
      </c>
      <c r="F222" s="43"/>
      <c r="G222" s="33">
        <v>6</v>
      </c>
      <c r="H222" s="33">
        <v>6</v>
      </c>
      <c r="I222" s="43"/>
      <c r="J222" s="43"/>
      <c r="K222" s="43">
        <v>6</v>
      </c>
      <c r="L222" s="43"/>
      <c r="M222" s="43"/>
      <c r="N222" s="43"/>
      <c r="O222" s="43"/>
      <c r="P222" s="43"/>
      <c r="Q222" s="43"/>
      <c r="R222" s="43"/>
      <c r="S222" s="43"/>
      <c r="T222" s="43"/>
      <c r="U222" s="40" t="s">
        <v>4280</v>
      </c>
      <c r="V222" s="36"/>
    </row>
    <row r="223" s="7" customFormat="1" ht="18.5" customHeight="1" outlineLevel="2" spans="1:24">
      <c r="A223" s="24" t="s">
        <v>4289</v>
      </c>
      <c r="B223" s="25" t="s">
        <v>774</v>
      </c>
      <c r="C223" s="26">
        <f t="shared" ref="C223:S223" si="14">SUM(C224:C228)</f>
        <v>65</v>
      </c>
      <c r="D223" s="26">
        <f t="shared" si="14"/>
        <v>35</v>
      </c>
      <c r="E223" s="26">
        <f t="shared" si="14"/>
        <v>30</v>
      </c>
      <c r="F223" s="26">
        <f t="shared" si="14"/>
        <v>0</v>
      </c>
      <c r="G223" s="26">
        <f t="shared" si="14"/>
        <v>80</v>
      </c>
      <c r="H223" s="26">
        <f t="shared" si="14"/>
        <v>53</v>
      </c>
      <c r="I223" s="26">
        <f t="shared" si="14"/>
        <v>32</v>
      </c>
      <c r="J223" s="26">
        <f t="shared" si="14"/>
        <v>0</v>
      </c>
      <c r="K223" s="26">
        <f t="shared" si="14"/>
        <v>21</v>
      </c>
      <c r="L223" s="26">
        <f t="shared" si="14"/>
        <v>0</v>
      </c>
      <c r="M223" s="26">
        <f t="shared" si="14"/>
        <v>0</v>
      </c>
      <c r="N223" s="26">
        <f t="shared" si="14"/>
        <v>0</v>
      </c>
      <c r="O223" s="26">
        <f t="shared" si="14"/>
        <v>0</v>
      </c>
      <c r="P223" s="26">
        <f t="shared" si="14"/>
        <v>0</v>
      </c>
      <c r="Q223" s="26">
        <f t="shared" si="14"/>
        <v>27</v>
      </c>
      <c r="R223" s="26">
        <f t="shared" si="14"/>
        <v>8</v>
      </c>
      <c r="S223" s="26">
        <f t="shared" si="14"/>
        <v>0</v>
      </c>
      <c r="T223" s="26"/>
      <c r="U223" s="49" t="s">
        <v>4256</v>
      </c>
      <c r="V223" s="36"/>
    </row>
    <row r="224" s="7" customFormat="1" ht="18.5" customHeight="1" outlineLevel="1" spans="1:24">
      <c r="A224" s="31" t="s">
        <v>2507</v>
      </c>
      <c r="B224" s="32" t="s">
        <v>775</v>
      </c>
      <c r="C224" s="33">
        <v>35</v>
      </c>
      <c r="D224" s="43">
        <v>35</v>
      </c>
      <c r="E224" s="43"/>
      <c r="F224" s="43"/>
      <c r="G224" s="33">
        <v>55</v>
      </c>
      <c r="H224" s="33">
        <v>32</v>
      </c>
      <c r="I224" s="43">
        <v>32</v>
      </c>
      <c r="J224" s="43"/>
      <c r="K224" s="43"/>
      <c r="L224" s="43"/>
      <c r="M224" s="43"/>
      <c r="N224" s="43"/>
      <c r="O224" s="43"/>
      <c r="P224" s="43"/>
      <c r="Q224" s="43">
        <v>23</v>
      </c>
      <c r="R224" s="43">
        <v>7</v>
      </c>
      <c r="S224" s="43"/>
      <c r="T224" s="43"/>
      <c r="U224" s="40" t="s">
        <v>4278</v>
      </c>
      <c r="V224" s="36"/>
    </row>
    <row r="225" s="7" customFormat="1" ht="18.5" customHeight="1" outlineLevel="2" spans="1:24">
      <c r="A225" s="31" t="s">
        <v>2518</v>
      </c>
      <c r="B225" s="32" t="s">
        <v>776</v>
      </c>
      <c r="C225" s="33">
        <v>12</v>
      </c>
      <c r="D225" s="43"/>
      <c r="E225" s="43">
        <v>12</v>
      </c>
      <c r="F225" s="43"/>
      <c r="G225" s="33">
        <v>13</v>
      </c>
      <c r="H225" s="33">
        <v>10</v>
      </c>
      <c r="I225" s="43"/>
      <c r="J225" s="43"/>
      <c r="K225" s="43">
        <v>10</v>
      </c>
      <c r="L225" s="43"/>
      <c r="M225" s="43"/>
      <c r="N225" s="43"/>
      <c r="O225" s="43"/>
      <c r="P225" s="43"/>
      <c r="Q225" s="43">
        <v>3</v>
      </c>
      <c r="R225" s="43">
        <v>1</v>
      </c>
      <c r="S225" s="43"/>
      <c r="T225" s="43"/>
      <c r="U225" s="40" t="s">
        <v>4279</v>
      </c>
      <c r="V225" s="36"/>
    </row>
    <row r="226" s="7" customFormat="1" ht="18.5" customHeight="1" outlineLevel="2" spans="1:24">
      <c r="A226" s="31" t="s">
        <v>2526</v>
      </c>
      <c r="B226" s="32" t="s">
        <v>777</v>
      </c>
      <c r="C226" s="33">
        <v>6</v>
      </c>
      <c r="D226" s="43"/>
      <c r="E226" s="43">
        <v>6</v>
      </c>
      <c r="F226" s="43"/>
      <c r="G226" s="33">
        <v>6</v>
      </c>
      <c r="H226" s="33">
        <v>6</v>
      </c>
      <c r="I226" s="43"/>
      <c r="J226" s="43"/>
      <c r="K226" s="43">
        <v>6</v>
      </c>
      <c r="L226" s="43"/>
      <c r="M226" s="43"/>
      <c r="N226" s="43"/>
      <c r="O226" s="43"/>
      <c r="P226" s="43"/>
      <c r="Q226" s="43"/>
      <c r="R226" s="43"/>
      <c r="S226" s="43"/>
      <c r="T226" s="43"/>
      <c r="U226" s="40" t="s">
        <v>4280</v>
      </c>
      <c r="V226" s="36"/>
    </row>
    <row r="227" s="7" customFormat="1" ht="18.5" customHeight="1" outlineLevel="2" spans="1:24">
      <c r="A227" s="31" t="s">
        <v>2527</v>
      </c>
      <c r="B227" s="32" t="s">
        <v>778</v>
      </c>
      <c r="C227" s="33">
        <v>6</v>
      </c>
      <c r="D227" s="43"/>
      <c r="E227" s="43">
        <v>6</v>
      </c>
      <c r="F227" s="43"/>
      <c r="G227" s="33">
        <v>6</v>
      </c>
      <c r="H227" s="33">
        <v>5</v>
      </c>
      <c r="I227" s="43"/>
      <c r="J227" s="43"/>
      <c r="K227" s="43">
        <v>5</v>
      </c>
      <c r="L227" s="43"/>
      <c r="M227" s="43"/>
      <c r="N227" s="43"/>
      <c r="O227" s="43"/>
      <c r="P227" s="43"/>
      <c r="Q227" s="43">
        <v>1</v>
      </c>
      <c r="R227" s="43"/>
      <c r="S227" s="43"/>
      <c r="T227" s="43"/>
      <c r="U227" s="40" t="s">
        <v>4280</v>
      </c>
      <c r="V227" s="36"/>
    </row>
    <row r="228" s="7" customFormat="1" ht="18.5" customHeight="1" outlineLevel="2" spans="1:24">
      <c r="A228" s="31" t="s">
        <v>4290</v>
      </c>
      <c r="B228" s="32" t="s">
        <v>4291</v>
      </c>
      <c r="C228" s="33">
        <v>6</v>
      </c>
      <c r="D228" s="43"/>
      <c r="E228" s="43">
        <v>6</v>
      </c>
      <c r="F228" s="43"/>
      <c r="G228" s="33"/>
      <c r="H228" s="33"/>
      <c r="I228" s="43"/>
      <c r="J228" s="43"/>
      <c r="K228" s="43"/>
      <c r="L228" s="43"/>
      <c r="M228" s="43"/>
      <c r="N228" s="43"/>
      <c r="O228" s="43"/>
      <c r="P228" s="43"/>
      <c r="Q228" s="43"/>
      <c r="R228" s="43"/>
      <c r="S228" s="43"/>
      <c r="T228" s="43"/>
      <c r="U228" s="40" t="s">
        <v>4280</v>
      </c>
      <c r="V228" s="36"/>
    </row>
    <row r="229" s="7" customFormat="1" ht="18.5" customHeight="1" outlineLevel="2" spans="1:24">
      <c r="A229" s="24" t="s">
        <v>4292</v>
      </c>
      <c r="B229" s="25" t="s">
        <v>779</v>
      </c>
      <c r="C229" s="26">
        <f t="shared" ref="C229:S229" si="15">SUM(C230:C235)</f>
        <v>96</v>
      </c>
      <c r="D229" s="26">
        <f t="shared" si="15"/>
        <v>56</v>
      </c>
      <c r="E229" s="26">
        <f t="shared" si="15"/>
        <v>40</v>
      </c>
      <c r="F229" s="26">
        <f t="shared" si="15"/>
        <v>0</v>
      </c>
      <c r="G229" s="26">
        <f t="shared" si="15"/>
        <v>147</v>
      </c>
      <c r="H229" s="26">
        <f t="shared" si="15"/>
        <v>89</v>
      </c>
      <c r="I229" s="26">
        <f t="shared" si="15"/>
        <v>54</v>
      </c>
      <c r="J229" s="26">
        <f t="shared" si="15"/>
        <v>1</v>
      </c>
      <c r="K229" s="26">
        <f t="shared" si="15"/>
        <v>34</v>
      </c>
      <c r="L229" s="26">
        <f t="shared" si="15"/>
        <v>0</v>
      </c>
      <c r="M229" s="26">
        <f t="shared" si="15"/>
        <v>0</v>
      </c>
      <c r="N229" s="26">
        <f t="shared" si="15"/>
        <v>0</v>
      </c>
      <c r="O229" s="26">
        <f t="shared" si="15"/>
        <v>0</v>
      </c>
      <c r="P229" s="26">
        <f t="shared" si="15"/>
        <v>0</v>
      </c>
      <c r="Q229" s="26">
        <f t="shared" si="15"/>
        <v>58</v>
      </c>
      <c r="R229" s="26">
        <f t="shared" si="15"/>
        <v>0</v>
      </c>
      <c r="S229" s="26">
        <f t="shared" si="15"/>
        <v>0</v>
      </c>
      <c r="T229" s="26"/>
      <c r="U229" s="49" t="s">
        <v>4256</v>
      </c>
      <c r="V229" s="36"/>
    </row>
    <row r="230" s="7" customFormat="1" ht="18.5" customHeight="1" outlineLevel="1" spans="1:24">
      <c r="A230" s="31" t="s">
        <v>2528</v>
      </c>
      <c r="B230" s="32" t="s">
        <v>780</v>
      </c>
      <c r="C230" s="33">
        <v>56</v>
      </c>
      <c r="D230" s="43">
        <v>56</v>
      </c>
      <c r="E230" s="43"/>
      <c r="F230" s="43"/>
      <c r="G230" s="33">
        <v>103</v>
      </c>
      <c r="H230" s="33">
        <v>54</v>
      </c>
      <c r="I230" s="43">
        <v>54</v>
      </c>
      <c r="J230" s="43"/>
      <c r="K230" s="43"/>
      <c r="L230" s="43"/>
      <c r="M230" s="43"/>
      <c r="N230" s="43"/>
      <c r="O230" s="43"/>
      <c r="P230" s="43"/>
      <c r="Q230" s="43">
        <v>49</v>
      </c>
      <c r="R230" s="43"/>
      <c r="S230" s="43"/>
      <c r="T230" s="43"/>
      <c r="U230" s="40" t="s">
        <v>4278</v>
      </c>
      <c r="V230" s="36"/>
    </row>
    <row r="231" s="7" customFormat="1" ht="18.5" customHeight="1" outlineLevel="2" spans="1:24">
      <c r="A231" s="31" t="s">
        <v>2537</v>
      </c>
      <c r="B231" s="32" t="s">
        <v>781</v>
      </c>
      <c r="C231" s="33">
        <v>11</v>
      </c>
      <c r="D231" s="43"/>
      <c r="E231" s="43">
        <v>11</v>
      </c>
      <c r="F231" s="43"/>
      <c r="G231" s="33">
        <v>14</v>
      </c>
      <c r="H231" s="33">
        <v>9</v>
      </c>
      <c r="I231" s="43"/>
      <c r="J231" s="43">
        <v>1</v>
      </c>
      <c r="K231" s="43">
        <v>8</v>
      </c>
      <c r="L231" s="43"/>
      <c r="M231" s="43"/>
      <c r="N231" s="43"/>
      <c r="O231" s="43"/>
      <c r="P231" s="43"/>
      <c r="Q231" s="43">
        <v>5</v>
      </c>
      <c r="R231" s="43"/>
      <c r="S231" s="43"/>
      <c r="T231" s="43"/>
      <c r="U231" s="40" t="s">
        <v>4279</v>
      </c>
      <c r="V231" s="36"/>
      <c r="W231" s="10"/>
      <c r="X231" s="10"/>
    </row>
    <row r="232" s="7" customFormat="1" ht="18.5" customHeight="1" outlineLevel="2" spans="1:24">
      <c r="A232" s="31" t="s">
        <v>2545</v>
      </c>
      <c r="B232" s="32" t="s">
        <v>782</v>
      </c>
      <c r="C232" s="33">
        <v>8</v>
      </c>
      <c r="D232" s="43"/>
      <c r="E232" s="43">
        <v>8</v>
      </c>
      <c r="F232" s="43"/>
      <c r="G232" s="33">
        <v>5</v>
      </c>
      <c r="H232" s="33">
        <v>5</v>
      </c>
      <c r="I232" s="43"/>
      <c r="J232" s="43"/>
      <c r="K232" s="43">
        <v>5</v>
      </c>
      <c r="L232" s="43"/>
      <c r="M232" s="43"/>
      <c r="N232" s="43"/>
      <c r="O232" s="43"/>
      <c r="P232" s="43"/>
      <c r="Q232" s="43"/>
      <c r="R232" s="43"/>
      <c r="S232" s="43"/>
      <c r="T232" s="43"/>
      <c r="U232" s="40" t="s">
        <v>4280</v>
      </c>
      <c r="V232" s="36"/>
    </row>
    <row r="233" s="7" customFormat="1" ht="18.5" customHeight="1" outlineLevel="2" spans="1:24">
      <c r="A233" s="31" t="s">
        <v>2551</v>
      </c>
      <c r="B233" s="32" t="s">
        <v>783</v>
      </c>
      <c r="C233" s="33">
        <v>6</v>
      </c>
      <c r="D233" s="43"/>
      <c r="E233" s="43">
        <v>6</v>
      </c>
      <c r="F233" s="43"/>
      <c r="G233" s="33">
        <v>6</v>
      </c>
      <c r="H233" s="33">
        <v>6</v>
      </c>
      <c r="I233" s="43"/>
      <c r="J233" s="43"/>
      <c r="K233" s="43">
        <v>6</v>
      </c>
      <c r="L233" s="43"/>
      <c r="M233" s="43"/>
      <c r="N233" s="43"/>
      <c r="O233" s="43"/>
      <c r="P233" s="43"/>
      <c r="Q233" s="43"/>
      <c r="R233" s="43"/>
      <c r="S233" s="43"/>
      <c r="T233" s="43"/>
      <c r="U233" s="40" t="s">
        <v>4280</v>
      </c>
      <c r="V233" s="50"/>
    </row>
    <row r="234" s="10" customFormat="1" ht="18.5" customHeight="1" outlineLevel="2" spans="1:24">
      <c r="A234" s="31" t="s">
        <v>2557</v>
      </c>
      <c r="B234" s="32" t="s">
        <v>784</v>
      </c>
      <c r="C234" s="33">
        <v>9</v>
      </c>
      <c r="D234" s="43"/>
      <c r="E234" s="43">
        <v>9</v>
      </c>
      <c r="F234" s="43"/>
      <c r="G234" s="33">
        <v>13</v>
      </c>
      <c r="H234" s="33">
        <v>9</v>
      </c>
      <c r="I234" s="43"/>
      <c r="J234" s="43"/>
      <c r="K234" s="43">
        <v>9</v>
      </c>
      <c r="L234" s="43"/>
      <c r="M234" s="43"/>
      <c r="N234" s="43"/>
      <c r="O234" s="43"/>
      <c r="P234" s="43"/>
      <c r="Q234" s="43">
        <v>4</v>
      </c>
      <c r="R234" s="43"/>
      <c r="S234" s="43"/>
      <c r="T234" s="43"/>
      <c r="U234" s="40" t="s">
        <v>4280</v>
      </c>
      <c r="V234" s="36"/>
      <c r="W234" s="7"/>
      <c r="X234" s="7"/>
    </row>
    <row r="235" s="7" customFormat="1" ht="18.5" customHeight="1" outlineLevel="2" spans="1:24">
      <c r="A235" s="31" t="s">
        <v>2565</v>
      </c>
      <c r="B235" s="32" t="s">
        <v>785</v>
      </c>
      <c r="C235" s="33">
        <v>6</v>
      </c>
      <c r="D235" s="43"/>
      <c r="E235" s="43">
        <v>6</v>
      </c>
      <c r="F235" s="43"/>
      <c r="G235" s="33">
        <v>6</v>
      </c>
      <c r="H235" s="33">
        <v>6</v>
      </c>
      <c r="I235" s="43"/>
      <c r="J235" s="43"/>
      <c r="K235" s="43">
        <v>6</v>
      </c>
      <c r="L235" s="43"/>
      <c r="M235" s="43"/>
      <c r="N235" s="43"/>
      <c r="O235" s="43"/>
      <c r="P235" s="43"/>
      <c r="Q235" s="43"/>
      <c r="R235" s="43"/>
      <c r="S235" s="43"/>
      <c r="T235" s="43"/>
      <c r="U235" s="40" t="s">
        <v>4280</v>
      </c>
      <c r="V235" s="36"/>
    </row>
    <row r="236" s="7" customFormat="1" ht="18.5" customHeight="1" outlineLevel="2" spans="1:24">
      <c r="A236" s="24" t="s">
        <v>4293</v>
      </c>
      <c r="B236" s="25" t="s">
        <v>786</v>
      </c>
      <c r="C236" s="26">
        <f t="shared" ref="C236:S236" si="16">SUM(C237:C243)</f>
        <v>98</v>
      </c>
      <c r="D236" s="26">
        <f t="shared" si="16"/>
        <v>55</v>
      </c>
      <c r="E236" s="26">
        <f t="shared" si="16"/>
        <v>43</v>
      </c>
      <c r="F236" s="26">
        <f t="shared" si="16"/>
        <v>0</v>
      </c>
      <c r="G236" s="26">
        <f t="shared" si="16"/>
        <v>157</v>
      </c>
      <c r="H236" s="26">
        <f t="shared" si="16"/>
        <v>86</v>
      </c>
      <c r="I236" s="26">
        <f t="shared" si="16"/>
        <v>55</v>
      </c>
      <c r="J236" s="26">
        <f t="shared" si="16"/>
        <v>0</v>
      </c>
      <c r="K236" s="26">
        <f t="shared" si="16"/>
        <v>31</v>
      </c>
      <c r="L236" s="26">
        <f t="shared" si="16"/>
        <v>0</v>
      </c>
      <c r="M236" s="26">
        <f t="shared" si="16"/>
        <v>0</v>
      </c>
      <c r="N236" s="26">
        <f t="shared" si="16"/>
        <v>0</v>
      </c>
      <c r="O236" s="26">
        <f t="shared" si="16"/>
        <v>0</v>
      </c>
      <c r="P236" s="26">
        <f t="shared" si="16"/>
        <v>0</v>
      </c>
      <c r="Q236" s="26">
        <f t="shared" si="16"/>
        <v>71</v>
      </c>
      <c r="R236" s="26">
        <f t="shared" si="16"/>
        <v>22</v>
      </c>
      <c r="S236" s="26">
        <f t="shared" si="16"/>
        <v>0</v>
      </c>
      <c r="T236" s="26"/>
      <c r="U236" s="49" t="s">
        <v>4256</v>
      </c>
      <c r="V236" s="36"/>
    </row>
    <row r="237" s="7" customFormat="1" ht="18.5" customHeight="1" outlineLevel="1" spans="1:24">
      <c r="A237" s="31" t="s">
        <v>2566</v>
      </c>
      <c r="B237" s="32" t="s">
        <v>787</v>
      </c>
      <c r="C237" s="33">
        <v>55</v>
      </c>
      <c r="D237" s="43">
        <v>55</v>
      </c>
      <c r="E237" s="43"/>
      <c r="F237" s="43"/>
      <c r="G237" s="33">
        <v>113</v>
      </c>
      <c r="H237" s="33">
        <v>55</v>
      </c>
      <c r="I237" s="43">
        <v>55</v>
      </c>
      <c r="J237" s="43"/>
      <c r="K237" s="43"/>
      <c r="L237" s="43"/>
      <c r="M237" s="43"/>
      <c r="N237" s="43"/>
      <c r="O237" s="43"/>
      <c r="P237" s="43"/>
      <c r="Q237" s="43">
        <v>58</v>
      </c>
      <c r="R237" s="43">
        <v>20</v>
      </c>
      <c r="S237" s="43"/>
      <c r="T237" s="43"/>
      <c r="U237" s="40" t="s">
        <v>4278</v>
      </c>
      <c r="V237" s="36"/>
    </row>
    <row r="238" s="7" customFormat="1" ht="18.5" customHeight="1" outlineLevel="2" spans="1:24">
      <c r="A238" s="31" t="s">
        <v>2577</v>
      </c>
      <c r="B238" s="32" t="s">
        <v>788</v>
      </c>
      <c r="C238" s="33">
        <v>11</v>
      </c>
      <c r="D238" s="43"/>
      <c r="E238" s="43">
        <v>11</v>
      </c>
      <c r="F238" s="43"/>
      <c r="G238" s="33">
        <v>17</v>
      </c>
      <c r="H238" s="33">
        <v>10</v>
      </c>
      <c r="I238" s="43"/>
      <c r="J238" s="43"/>
      <c r="K238" s="43">
        <v>10</v>
      </c>
      <c r="L238" s="43"/>
      <c r="M238" s="43"/>
      <c r="N238" s="43"/>
      <c r="O238" s="43"/>
      <c r="P238" s="43"/>
      <c r="Q238" s="43">
        <v>7</v>
      </c>
      <c r="R238" s="43">
        <v>1</v>
      </c>
      <c r="S238" s="43"/>
      <c r="T238" s="43"/>
      <c r="U238" s="40" t="s">
        <v>4279</v>
      </c>
      <c r="V238" s="36"/>
      <c r="W238" s="10"/>
      <c r="X238" s="10"/>
    </row>
    <row r="239" s="7" customFormat="1" ht="18.5" customHeight="1" outlineLevel="2" spans="1:24">
      <c r="A239" s="31" t="s">
        <v>2586</v>
      </c>
      <c r="B239" s="32" t="s">
        <v>789</v>
      </c>
      <c r="C239" s="33">
        <v>6</v>
      </c>
      <c r="D239" s="43"/>
      <c r="E239" s="43">
        <v>6</v>
      </c>
      <c r="F239" s="43"/>
      <c r="G239" s="33">
        <v>9</v>
      </c>
      <c r="H239" s="33">
        <v>4</v>
      </c>
      <c r="I239" s="43"/>
      <c r="J239" s="43"/>
      <c r="K239" s="43">
        <v>4</v>
      </c>
      <c r="L239" s="43"/>
      <c r="M239" s="43"/>
      <c r="N239" s="43"/>
      <c r="O239" s="43"/>
      <c r="P239" s="43"/>
      <c r="Q239" s="43">
        <v>5</v>
      </c>
      <c r="R239" s="43">
        <v>1</v>
      </c>
      <c r="S239" s="43"/>
      <c r="T239" s="43"/>
      <c r="U239" s="40" t="s">
        <v>4280</v>
      </c>
      <c r="V239" s="36"/>
    </row>
    <row r="240" s="7" customFormat="1" ht="18.5" customHeight="1" outlineLevel="2" spans="1:24">
      <c r="A240" s="31" t="s">
        <v>2594</v>
      </c>
      <c r="B240" s="32" t="s">
        <v>790</v>
      </c>
      <c r="C240" s="33">
        <v>5</v>
      </c>
      <c r="D240" s="43"/>
      <c r="E240" s="43">
        <v>5</v>
      </c>
      <c r="F240" s="43"/>
      <c r="G240" s="33">
        <v>6</v>
      </c>
      <c r="H240" s="33">
        <v>5</v>
      </c>
      <c r="I240" s="43"/>
      <c r="J240" s="43"/>
      <c r="K240" s="43">
        <v>5</v>
      </c>
      <c r="L240" s="43"/>
      <c r="M240" s="43"/>
      <c r="N240" s="43"/>
      <c r="O240" s="43"/>
      <c r="P240" s="43"/>
      <c r="Q240" s="43">
        <v>1</v>
      </c>
      <c r="R240" s="43"/>
      <c r="S240" s="43"/>
      <c r="T240" s="43"/>
      <c r="U240" s="40" t="s">
        <v>4280</v>
      </c>
      <c r="V240" s="50"/>
    </row>
    <row r="241" s="10" customFormat="1" ht="18.5" customHeight="1" outlineLevel="2" spans="1:24">
      <c r="A241" s="31" t="s">
        <v>2601</v>
      </c>
      <c r="B241" s="32" t="s">
        <v>791</v>
      </c>
      <c r="C241" s="33">
        <v>6</v>
      </c>
      <c r="D241" s="43"/>
      <c r="E241" s="43">
        <v>6</v>
      </c>
      <c r="F241" s="43"/>
      <c r="G241" s="33">
        <v>6</v>
      </c>
      <c r="H241" s="33">
        <v>6</v>
      </c>
      <c r="I241" s="43"/>
      <c r="J241" s="43"/>
      <c r="K241" s="43">
        <v>6</v>
      </c>
      <c r="L241" s="43"/>
      <c r="M241" s="43"/>
      <c r="N241" s="43"/>
      <c r="O241" s="43"/>
      <c r="P241" s="43"/>
      <c r="Q241" s="43"/>
      <c r="R241" s="43"/>
      <c r="S241" s="43"/>
      <c r="T241" s="43"/>
      <c r="U241" s="40" t="s">
        <v>4280</v>
      </c>
      <c r="V241" s="36"/>
      <c r="W241" s="7"/>
      <c r="X241" s="7"/>
    </row>
    <row r="242" s="7" customFormat="1" ht="18.5" customHeight="1" outlineLevel="2" spans="1:24">
      <c r="A242" s="31" t="s">
        <v>2602</v>
      </c>
      <c r="B242" s="32" t="s">
        <v>792</v>
      </c>
      <c r="C242" s="33">
        <v>6</v>
      </c>
      <c r="D242" s="43"/>
      <c r="E242" s="43">
        <v>6</v>
      </c>
      <c r="F242" s="43"/>
      <c r="G242" s="33">
        <v>6</v>
      </c>
      <c r="H242" s="33">
        <v>6</v>
      </c>
      <c r="I242" s="43"/>
      <c r="J242" s="43"/>
      <c r="K242" s="43">
        <v>6</v>
      </c>
      <c r="L242" s="43"/>
      <c r="M242" s="43"/>
      <c r="N242" s="43"/>
      <c r="O242" s="43"/>
      <c r="P242" s="43"/>
      <c r="Q242" s="43"/>
      <c r="R242" s="43"/>
      <c r="S242" s="43"/>
      <c r="T242" s="43"/>
      <c r="U242" s="40" t="s">
        <v>4280</v>
      </c>
      <c r="V242" s="36"/>
    </row>
    <row r="243" s="7" customFormat="1" ht="18.5" customHeight="1" outlineLevel="2" spans="1:24">
      <c r="A243" s="31" t="s">
        <v>4294</v>
      </c>
      <c r="B243" s="32" t="s">
        <v>4295</v>
      </c>
      <c r="C243" s="33">
        <v>9</v>
      </c>
      <c r="D243" s="43"/>
      <c r="E243" s="43">
        <v>9</v>
      </c>
      <c r="F243" s="43"/>
      <c r="G243" s="33"/>
      <c r="H243" s="33"/>
      <c r="I243" s="43"/>
      <c r="J243" s="43"/>
      <c r="K243" s="43"/>
      <c r="L243" s="43"/>
      <c r="M243" s="43"/>
      <c r="N243" s="43"/>
      <c r="O243" s="43"/>
      <c r="P243" s="43"/>
      <c r="Q243" s="43"/>
      <c r="R243" s="43"/>
      <c r="S243" s="43"/>
      <c r="T243" s="43"/>
      <c r="U243" s="40" t="s">
        <v>4280</v>
      </c>
      <c r="V243" s="36"/>
    </row>
    <row r="244" s="7" customFormat="1" ht="18.5" customHeight="1" outlineLevel="2" spans="1:24">
      <c r="A244" s="24" t="s">
        <v>4296</v>
      </c>
      <c r="B244" s="25" t="s">
        <v>793</v>
      </c>
      <c r="C244" s="26">
        <f t="shared" ref="C244:S244" si="17">SUM(C245:C249)</f>
        <v>64</v>
      </c>
      <c r="D244" s="26">
        <f t="shared" si="17"/>
        <v>35</v>
      </c>
      <c r="E244" s="26">
        <f t="shared" si="17"/>
        <v>29</v>
      </c>
      <c r="F244" s="26">
        <f t="shared" si="17"/>
        <v>0</v>
      </c>
      <c r="G244" s="26">
        <f t="shared" si="17"/>
        <v>92</v>
      </c>
      <c r="H244" s="26">
        <f t="shared" si="17"/>
        <v>58</v>
      </c>
      <c r="I244" s="26">
        <f t="shared" si="17"/>
        <v>34</v>
      </c>
      <c r="J244" s="26">
        <f t="shared" si="17"/>
        <v>0</v>
      </c>
      <c r="K244" s="26">
        <f t="shared" si="17"/>
        <v>24</v>
      </c>
      <c r="L244" s="26">
        <f t="shared" si="17"/>
        <v>0</v>
      </c>
      <c r="M244" s="26">
        <f t="shared" si="17"/>
        <v>0</v>
      </c>
      <c r="N244" s="26">
        <f t="shared" si="17"/>
        <v>0</v>
      </c>
      <c r="O244" s="26">
        <f t="shared" si="17"/>
        <v>0</v>
      </c>
      <c r="P244" s="26">
        <f t="shared" si="17"/>
        <v>0</v>
      </c>
      <c r="Q244" s="26">
        <f t="shared" si="17"/>
        <v>34</v>
      </c>
      <c r="R244" s="26">
        <f t="shared" si="17"/>
        <v>3</v>
      </c>
      <c r="S244" s="26">
        <f t="shared" si="17"/>
        <v>0</v>
      </c>
      <c r="T244" s="26"/>
      <c r="U244" s="49" t="s">
        <v>4256</v>
      </c>
      <c r="V244" s="36"/>
    </row>
    <row r="245" s="7" customFormat="1" ht="18.5" customHeight="1" outlineLevel="1" spans="1:24">
      <c r="A245" s="31" t="s">
        <v>2603</v>
      </c>
      <c r="B245" s="32" t="s">
        <v>794</v>
      </c>
      <c r="C245" s="33">
        <v>35</v>
      </c>
      <c r="D245" s="43">
        <v>35</v>
      </c>
      <c r="E245" s="43"/>
      <c r="F245" s="43"/>
      <c r="G245" s="33">
        <v>63</v>
      </c>
      <c r="H245" s="33">
        <v>34</v>
      </c>
      <c r="I245" s="43">
        <v>34</v>
      </c>
      <c r="J245" s="43"/>
      <c r="K245" s="43"/>
      <c r="L245" s="43"/>
      <c r="M245" s="43"/>
      <c r="N245" s="43"/>
      <c r="O245" s="43"/>
      <c r="P245" s="43"/>
      <c r="Q245" s="43">
        <v>29</v>
      </c>
      <c r="R245" s="43">
        <v>2</v>
      </c>
      <c r="S245" s="43"/>
      <c r="T245" s="43"/>
      <c r="U245" s="40" t="s">
        <v>4278</v>
      </c>
      <c r="V245" s="36"/>
    </row>
    <row r="246" s="7" customFormat="1" ht="18.5" customHeight="1" outlineLevel="2" spans="1:24">
      <c r="A246" s="31" t="s">
        <v>2614</v>
      </c>
      <c r="B246" s="32" t="s">
        <v>795</v>
      </c>
      <c r="C246" s="33">
        <v>11</v>
      </c>
      <c r="D246" s="43"/>
      <c r="E246" s="43">
        <v>11</v>
      </c>
      <c r="F246" s="43"/>
      <c r="G246" s="33">
        <v>15</v>
      </c>
      <c r="H246" s="33">
        <v>12</v>
      </c>
      <c r="I246" s="43"/>
      <c r="J246" s="43"/>
      <c r="K246" s="43">
        <v>12</v>
      </c>
      <c r="L246" s="43"/>
      <c r="M246" s="43"/>
      <c r="N246" s="43"/>
      <c r="O246" s="43"/>
      <c r="P246" s="43"/>
      <c r="Q246" s="43">
        <v>3</v>
      </c>
      <c r="R246" s="43">
        <v>1</v>
      </c>
      <c r="S246" s="43"/>
      <c r="T246" s="43"/>
      <c r="U246" s="40" t="s">
        <v>4279</v>
      </c>
      <c r="V246" s="36"/>
    </row>
    <row r="247" s="7" customFormat="1" ht="18.5" customHeight="1" outlineLevel="2" spans="1:24">
      <c r="A247" s="31" t="s">
        <v>2623</v>
      </c>
      <c r="B247" s="32" t="s">
        <v>796</v>
      </c>
      <c r="C247" s="33">
        <v>6</v>
      </c>
      <c r="D247" s="43"/>
      <c r="E247" s="43">
        <v>6</v>
      </c>
      <c r="F247" s="43"/>
      <c r="G247" s="33">
        <v>7</v>
      </c>
      <c r="H247" s="33">
        <v>6</v>
      </c>
      <c r="I247" s="43"/>
      <c r="J247" s="43"/>
      <c r="K247" s="43">
        <v>6</v>
      </c>
      <c r="L247" s="43"/>
      <c r="M247" s="43"/>
      <c r="N247" s="43"/>
      <c r="O247" s="43"/>
      <c r="P247" s="43"/>
      <c r="Q247" s="43">
        <v>1</v>
      </c>
      <c r="R247" s="43"/>
      <c r="S247" s="43"/>
      <c r="T247" s="43"/>
      <c r="U247" s="40" t="s">
        <v>4280</v>
      </c>
      <c r="V247" s="36"/>
    </row>
    <row r="248" s="7" customFormat="1" ht="18.5" customHeight="1" outlineLevel="2" spans="1:24">
      <c r="A248" s="31" t="s">
        <v>2624</v>
      </c>
      <c r="B248" s="32" t="s">
        <v>797</v>
      </c>
      <c r="C248" s="33">
        <v>6</v>
      </c>
      <c r="D248" s="43"/>
      <c r="E248" s="43">
        <v>6</v>
      </c>
      <c r="F248" s="43"/>
      <c r="G248" s="33">
        <v>7</v>
      </c>
      <c r="H248" s="33">
        <v>6</v>
      </c>
      <c r="I248" s="43"/>
      <c r="J248" s="43"/>
      <c r="K248" s="43">
        <v>6</v>
      </c>
      <c r="L248" s="43"/>
      <c r="M248" s="43"/>
      <c r="N248" s="43"/>
      <c r="O248" s="43"/>
      <c r="P248" s="43"/>
      <c r="Q248" s="43">
        <v>1</v>
      </c>
      <c r="R248" s="43"/>
      <c r="S248" s="43"/>
      <c r="T248" s="43"/>
      <c r="U248" s="40" t="s">
        <v>4280</v>
      </c>
      <c r="V248" s="36"/>
    </row>
    <row r="249" s="7" customFormat="1" ht="18.5" customHeight="1" outlineLevel="2" spans="1:24">
      <c r="A249" s="31" t="s">
        <v>4297</v>
      </c>
      <c r="B249" s="32" t="s">
        <v>4298</v>
      </c>
      <c r="C249" s="33">
        <v>6</v>
      </c>
      <c r="D249" s="43"/>
      <c r="E249" s="43">
        <v>6</v>
      </c>
      <c r="F249" s="43"/>
      <c r="G249" s="33"/>
      <c r="H249" s="33"/>
      <c r="I249" s="43"/>
      <c r="J249" s="43"/>
      <c r="K249" s="43"/>
      <c r="L249" s="43"/>
      <c r="M249" s="43"/>
      <c r="N249" s="43"/>
      <c r="O249" s="43"/>
      <c r="P249" s="43"/>
      <c r="Q249" s="43"/>
      <c r="R249" s="43"/>
      <c r="S249" s="43"/>
      <c r="T249" s="43"/>
      <c r="U249" s="40" t="s">
        <v>4280</v>
      </c>
      <c r="V249" s="36"/>
    </row>
    <row r="250" s="7" customFormat="1" ht="18.5" customHeight="1" outlineLevel="2" spans="1:24">
      <c r="A250" s="24" t="s">
        <v>4299</v>
      </c>
      <c r="B250" s="25" t="s">
        <v>798</v>
      </c>
      <c r="C250" s="26">
        <f t="shared" ref="C250:S250" si="18">SUM(C251:C255)</f>
        <v>64</v>
      </c>
      <c r="D250" s="26">
        <f t="shared" si="18"/>
        <v>35</v>
      </c>
      <c r="E250" s="26">
        <f t="shared" si="18"/>
        <v>29</v>
      </c>
      <c r="F250" s="26">
        <f t="shared" si="18"/>
        <v>0</v>
      </c>
      <c r="G250" s="26">
        <f t="shared" si="18"/>
        <v>92</v>
      </c>
      <c r="H250" s="26">
        <f t="shared" si="18"/>
        <v>56</v>
      </c>
      <c r="I250" s="26">
        <f t="shared" si="18"/>
        <v>34</v>
      </c>
      <c r="J250" s="26">
        <f t="shared" si="18"/>
        <v>0</v>
      </c>
      <c r="K250" s="26">
        <f t="shared" si="18"/>
        <v>22</v>
      </c>
      <c r="L250" s="26">
        <f t="shared" si="18"/>
        <v>0</v>
      </c>
      <c r="M250" s="26">
        <f t="shared" si="18"/>
        <v>0</v>
      </c>
      <c r="N250" s="26">
        <f t="shared" si="18"/>
        <v>0</v>
      </c>
      <c r="O250" s="26">
        <f t="shared" si="18"/>
        <v>0</v>
      </c>
      <c r="P250" s="26">
        <f t="shared" si="18"/>
        <v>0</v>
      </c>
      <c r="Q250" s="26">
        <f t="shared" si="18"/>
        <v>36</v>
      </c>
      <c r="R250" s="26">
        <f t="shared" si="18"/>
        <v>4</v>
      </c>
      <c r="S250" s="26">
        <f t="shared" si="18"/>
        <v>0</v>
      </c>
      <c r="T250" s="26"/>
      <c r="U250" s="49" t="s">
        <v>4256</v>
      </c>
      <c r="V250" s="36"/>
    </row>
    <row r="251" s="7" customFormat="1" ht="18.5" customHeight="1" outlineLevel="1" spans="1:24">
      <c r="A251" s="31" t="s">
        <v>2625</v>
      </c>
      <c r="B251" s="32" t="s">
        <v>799</v>
      </c>
      <c r="C251" s="33">
        <v>35</v>
      </c>
      <c r="D251" s="43">
        <v>35</v>
      </c>
      <c r="E251" s="43"/>
      <c r="F251" s="43"/>
      <c r="G251" s="33">
        <v>59</v>
      </c>
      <c r="H251" s="33">
        <v>34</v>
      </c>
      <c r="I251" s="43">
        <v>34</v>
      </c>
      <c r="J251" s="43"/>
      <c r="K251" s="43"/>
      <c r="L251" s="43"/>
      <c r="M251" s="43"/>
      <c r="N251" s="43"/>
      <c r="O251" s="43"/>
      <c r="P251" s="43"/>
      <c r="Q251" s="43">
        <v>25</v>
      </c>
      <c r="R251" s="43">
        <v>3</v>
      </c>
      <c r="S251" s="43"/>
      <c r="T251" s="43"/>
      <c r="U251" s="40" t="s">
        <v>4278</v>
      </c>
      <c r="V251" s="36"/>
    </row>
    <row r="252" s="7" customFormat="1" ht="18.5" customHeight="1" outlineLevel="2" spans="1:24">
      <c r="A252" s="31" t="s">
        <v>2635</v>
      </c>
      <c r="B252" s="32" t="s">
        <v>800</v>
      </c>
      <c r="C252" s="33">
        <v>11</v>
      </c>
      <c r="D252" s="43"/>
      <c r="E252" s="43">
        <v>11</v>
      </c>
      <c r="F252" s="43"/>
      <c r="G252" s="33">
        <v>19</v>
      </c>
      <c r="H252" s="33">
        <v>11</v>
      </c>
      <c r="I252" s="43"/>
      <c r="J252" s="43"/>
      <c r="K252" s="43">
        <v>11</v>
      </c>
      <c r="L252" s="43"/>
      <c r="M252" s="43"/>
      <c r="N252" s="43"/>
      <c r="O252" s="43"/>
      <c r="P252" s="43"/>
      <c r="Q252" s="43">
        <v>8</v>
      </c>
      <c r="R252" s="43">
        <v>1</v>
      </c>
      <c r="S252" s="43"/>
      <c r="T252" s="43"/>
      <c r="U252" s="40" t="s">
        <v>4279</v>
      </c>
      <c r="V252" s="36"/>
    </row>
    <row r="253" s="7" customFormat="1" ht="18.5" customHeight="1" outlineLevel="2" spans="1:24">
      <c r="A253" s="31" t="s">
        <v>2644</v>
      </c>
      <c r="B253" s="32" t="s">
        <v>801</v>
      </c>
      <c r="C253" s="33">
        <v>6</v>
      </c>
      <c r="D253" s="43"/>
      <c r="E253" s="43">
        <v>6</v>
      </c>
      <c r="F253" s="43"/>
      <c r="G253" s="33">
        <v>7</v>
      </c>
      <c r="H253" s="33">
        <v>6</v>
      </c>
      <c r="I253" s="43"/>
      <c r="J253" s="43"/>
      <c r="K253" s="43">
        <v>6</v>
      </c>
      <c r="L253" s="43"/>
      <c r="M253" s="43"/>
      <c r="N253" s="43"/>
      <c r="O253" s="43"/>
      <c r="P253" s="43"/>
      <c r="Q253" s="43">
        <v>1</v>
      </c>
      <c r="R253" s="43"/>
      <c r="S253" s="43"/>
      <c r="T253" s="43"/>
      <c r="U253" s="40" t="s">
        <v>4280</v>
      </c>
      <c r="V253" s="36"/>
    </row>
    <row r="254" s="7" customFormat="1" ht="18.5" customHeight="1" outlineLevel="2" spans="1:24">
      <c r="A254" s="31" t="s">
        <v>2645</v>
      </c>
      <c r="B254" s="32" t="s">
        <v>802</v>
      </c>
      <c r="C254" s="33">
        <v>6</v>
      </c>
      <c r="D254" s="43"/>
      <c r="E254" s="43">
        <v>6</v>
      </c>
      <c r="F254" s="43"/>
      <c r="G254" s="33">
        <v>7</v>
      </c>
      <c r="H254" s="33">
        <v>5</v>
      </c>
      <c r="I254" s="43"/>
      <c r="J254" s="43"/>
      <c r="K254" s="43">
        <v>5</v>
      </c>
      <c r="L254" s="43"/>
      <c r="M254" s="43"/>
      <c r="N254" s="43"/>
      <c r="O254" s="43"/>
      <c r="P254" s="43"/>
      <c r="Q254" s="43">
        <v>2</v>
      </c>
      <c r="R254" s="43"/>
      <c r="S254" s="43"/>
      <c r="T254" s="43"/>
      <c r="U254" s="40" t="s">
        <v>4280</v>
      </c>
      <c r="V254" s="36"/>
    </row>
    <row r="255" s="7" customFormat="1" ht="18.5" customHeight="1" outlineLevel="2" spans="1:24">
      <c r="A255" s="31" t="s">
        <v>4300</v>
      </c>
      <c r="B255" s="32" t="s">
        <v>4301</v>
      </c>
      <c r="C255" s="33">
        <v>6</v>
      </c>
      <c r="D255" s="43"/>
      <c r="E255" s="43">
        <v>6</v>
      </c>
      <c r="F255" s="43"/>
      <c r="G255" s="33"/>
      <c r="H255" s="33"/>
      <c r="I255" s="43"/>
      <c r="J255" s="43"/>
      <c r="K255" s="43"/>
      <c r="L255" s="43"/>
      <c r="M255" s="43"/>
      <c r="N255" s="43"/>
      <c r="O255" s="43"/>
      <c r="P255" s="43"/>
      <c r="Q255" s="43"/>
      <c r="R255" s="43"/>
      <c r="S255" s="43"/>
      <c r="T255" s="43"/>
      <c r="U255" s="40" t="s">
        <v>4280</v>
      </c>
      <c r="V255" s="36"/>
    </row>
    <row r="256" s="7" customFormat="1" ht="18.5" customHeight="1" outlineLevel="2" spans="1:24">
      <c r="A256" s="24" t="s">
        <v>4302</v>
      </c>
      <c r="B256" s="25" t="s">
        <v>803</v>
      </c>
      <c r="C256" s="26">
        <f t="shared" ref="C256:S256" si="19">SUM(C257:C261)</f>
        <v>102</v>
      </c>
      <c r="D256" s="26">
        <f t="shared" si="19"/>
        <v>53</v>
      </c>
      <c r="E256" s="26">
        <f t="shared" si="19"/>
        <v>49</v>
      </c>
      <c r="F256" s="26">
        <f t="shared" si="19"/>
        <v>0</v>
      </c>
      <c r="G256" s="26">
        <f t="shared" si="19"/>
        <v>170</v>
      </c>
      <c r="H256" s="26">
        <f t="shared" si="19"/>
        <v>96</v>
      </c>
      <c r="I256" s="26">
        <f t="shared" si="19"/>
        <v>52</v>
      </c>
      <c r="J256" s="26">
        <f t="shared" si="19"/>
        <v>0</v>
      </c>
      <c r="K256" s="26">
        <f t="shared" si="19"/>
        <v>44</v>
      </c>
      <c r="L256" s="26">
        <f t="shared" si="19"/>
        <v>0</v>
      </c>
      <c r="M256" s="26">
        <f t="shared" si="19"/>
        <v>0</v>
      </c>
      <c r="N256" s="26">
        <f t="shared" si="19"/>
        <v>0</v>
      </c>
      <c r="O256" s="26">
        <f t="shared" si="19"/>
        <v>0</v>
      </c>
      <c r="P256" s="26">
        <f t="shared" si="19"/>
        <v>0</v>
      </c>
      <c r="Q256" s="26">
        <f t="shared" si="19"/>
        <v>74</v>
      </c>
      <c r="R256" s="26">
        <f t="shared" si="19"/>
        <v>14</v>
      </c>
      <c r="S256" s="26">
        <f t="shared" si="19"/>
        <v>0</v>
      </c>
      <c r="T256" s="26"/>
      <c r="U256" s="49" t="s">
        <v>4256</v>
      </c>
      <c r="V256" s="36"/>
    </row>
    <row r="257" s="7" customFormat="1" ht="18.5" customHeight="1" outlineLevel="1" spans="1:24">
      <c r="A257" s="31" t="s">
        <v>2646</v>
      </c>
      <c r="B257" s="32" t="s">
        <v>804</v>
      </c>
      <c r="C257" s="33">
        <v>53</v>
      </c>
      <c r="D257" s="43">
        <v>53</v>
      </c>
      <c r="E257" s="43"/>
      <c r="F257" s="43"/>
      <c r="G257" s="33">
        <v>114</v>
      </c>
      <c r="H257" s="33">
        <v>52</v>
      </c>
      <c r="I257" s="43">
        <v>52</v>
      </c>
      <c r="J257" s="43"/>
      <c r="K257" s="43"/>
      <c r="L257" s="43"/>
      <c r="M257" s="43"/>
      <c r="N257" s="43"/>
      <c r="O257" s="43"/>
      <c r="P257" s="43"/>
      <c r="Q257" s="43">
        <v>62</v>
      </c>
      <c r="R257" s="43">
        <v>12</v>
      </c>
      <c r="S257" s="43"/>
      <c r="T257" s="43"/>
      <c r="U257" s="40" t="s">
        <v>4278</v>
      </c>
      <c r="V257" s="36"/>
      <c r="W257" s="10"/>
      <c r="X257" s="10"/>
    </row>
    <row r="258" s="7" customFormat="1" ht="18.5" customHeight="1" outlineLevel="2" spans="1:24">
      <c r="A258" s="31" t="s">
        <v>2656</v>
      </c>
      <c r="B258" s="32" t="s">
        <v>805</v>
      </c>
      <c r="C258" s="33">
        <v>11</v>
      </c>
      <c r="D258" s="43"/>
      <c r="E258" s="43">
        <v>11</v>
      </c>
      <c r="F258" s="43"/>
      <c r="G258" s="33">
        <v>19</v>
      </c>
      <c r="H258" s="33">
        <v>10</v>
      </c>
      <c r="I258" s="43"/>
      <c r="J258" s="43"/>
      <c r="K258" s="43">
        <v>10</v>
      </c>
      <c r="L258" s="43"/>
      <c r="M258" s="43"/>
      <c r="N258" s="43"/>
      <c r="O258" s="43"/>
      <c r="P258" s="43"/>
      <c r="Q258" s="43">
        <v>9</v>
      </c>
      <c r="R258" s="43">
        <v>2</v>
      </c>
      <c r="S258" s="43"/>
      <c r="T258" s="43"/>
      <c r="U258" s="40" t="s">
        <v>4279</v>
      </c>
      <c r="V258" s="36"/>
    </row>
    <row r="259" s="7" customFormat="1" ht="18.5" customHeight="1" outlineLevel="2" spans="1:24">
      <c r="A259" s="31" t="s">
        <v>2665</v>
      </c>
      <c r="B259" s="32" t="s">
        <v>806</v>
      </c>
      <c r="C259" s="33">
        <v>19</v>
      </c>
      <c r="D259" s="43"/>
      <c r="E259" s="43">
        <v>19</v>
      </c>
      <c r="F259" s="43"/>
      <c r="G259" s="33">
        <v>19</v>
      </c>
      <c r="H259" s="33">
        <v>18</v>
      </c>
      <c r="I259" s="43"/>
      <c r="J259" s="43"/>
      <c r="K259" s="43">
        <v>18</v>
      </c>
      <c r="L259" s="43"/>
      <c r="M259" s="43"/>
      <c r="N259" s="43"/>
      <c r="O259" s="43"/>
      <c r="P259" s="43"/>
      <c r="Q259" s="43">
        <v>1</v>
      </c>
      <c r="R259" s="43"/>
      <c r="S259" s="43"/>
      <c r="T259" s="43"/>
      <c r="U259" s="40" t="s">
        <v>4280</v>
      </c>
      <c r="V259" s="50"/>
    </row>
    <row r="260" s="10" customFormat="1" ht="18.5" customHeight="1" outlineLevel="2" spans="1:24">
      <c r="A260" s="31" t="s">
        <v>2673</v>
      </c>
      <c r="B260" s="32" t="s">
        <v>807</v>
      </c>
      <c r="C260" s="33">
        <v>13</v>
      </c>
      <c r="D260" s="43"/>
      <c r="E260" s="43">
        <v>13</v>
      </c>
      <c r="F260" s="43"/>
      <c r="G260" s="33">
        <v>12</v>
      </c>
      <c r="H260" s="33">
        <v>10</v>
      </c>
      <c r="I260" s="43"/>
      <c r="J260" s="43"/>
      <c r="K260" s="43">
        <v>10</v>
      </c>
      <c r="L260" s="43"/>
      <c r="M260" s="43"/>
      <c r="N260" s="43"/>
      <c r="O260" s="43"/>
      <c r="P260" s="43"/>
      <c r="Q260" s="43">
        <v>2</v>
      </c>
      <c r="R260" s="43"/>
      <c r="S260" s="43"/>
      <c r="T260" s="43"/>
      <c r="U260" s="40" t="s">
        <v>4280</v>
      </c>
      <c r="V260" s="36"/>
      <c r="W260" s="7"/>
      <c r="X260" s="7"/>
    </row>
    <row r="261" s="7" customFormat="1" ht="18.5" customHeight="1" outlineLevel="2" spans="1:24">
      <c r="A261" s="31" t="s">
        <v>2681</v>
      </c>
      <c r="B261" s="32" t="s">
        <v>808</v>
      </c>
      <c r="C261" s="33">
        <v>6</v>
      </c>
      <c r="D261" s="43"/>
      <c r="E261" s="43">
        <v>6</v>
      </c>
      <c r="F261" s="43"/>
      <c r="G261" s="33">
        <v>6</v>
      </c>
      <c r="H261" s="33">
        <v>6</v>
      </c>
      <c r="I261" s="43"/>
      <c r="J261" s="43"/>
      <c r="K261" s="43">
        <v>6</v>
      </c>
      <c r="L261" s="43"/>
      <c r="M261" s="43"/>
      <c r="N261" s="43"/>
      <c r="O261" s="43"/>
      <c r="P261" s="43"/>
      <c r="Q261" s="43"/>
      <c r="R261" s="43"/>
      <c r="S261" s="43"/>
      <c r="T261" s="43"/>
      <c r="U261" s="40" t="s">
        <v>4280</v>
      </c>
      <c r="V261" s="36"/>
    </row>
    <row r="262" s="7" customFormat="1" ht="18.5" customHeight="1" outlineLevel="2" spans="1:24">
      <c r="A262" s="24" t="s">
        <v>4303</v>
      </c>
      <c r="B262" s="25" t="s">
        <v>809</v>
      </c>
      <c r="C262" s="26">
        <f t="shared" ref="C262:S262" si="20">SUM(C263:C266)</f>
        <v>63</v>
      </c>
      <c r="D262" s="26">
        <f t="shared" si="20"/>
        <v>40</v>
      </c>
      <c r="E262" s="26">
        <f t="shared" si="20"/>
        <v>23</v>
      </c>
      <c r="F262" s="26">
        <f t="shared" si="20"/>
        <v>0</v>
      </c>
      <c r="G262" s="26">
        <f t="shared" si="20"/>
        <v>100</v>
      </c>
      <c r="H262" s="26">
        <f t="shared" si="20"/>
        <v>59</v>
      </c>
      <c r="I262" s="26">
        <f t="shared" si="20"/>
        <v>37</v>
      </c>
      <c r="J262" s="26">
        <f t="shared" si="20"/>
        <v>0</v>
      </c>
      <c r="K262" s="26">
        <f t="shared" si="20"/>
        <v>22</v>
      </c>
      <c r="L262" s="26">
        <f t="shared" si="20"/>
        <v>0</v>
      </c>
      <c r="M262" s="26">
        <f t="shared" si="20"/>
        <v>0</v>
      </c>
      <c r="N262" s="26">
        <f t="shared" si="20"/>
        <v>0</v>
      </c>
      <c r="O262" s="26">
        <f t="shared" si="20"/>
        <v>0</v>
      </c>
      <c r="P262" s="26">
        <f t="shared" si="20"/>
        <v>0</v>
      </c>
      <c r="Q262" s="26">
        <f t="shared" si="20"/>
        <v>41</v>
      </c>
      <c r="R262" s="26">
        <f t="shared" si="20"/>
        <v>0</v>
      </c>
      <c r="S262" s="26">
        <f t="shared" si="20"/>
        <v>0</v>
      </c>
      <c r="T262" s="26"/>
      <c r="U262" s="49" t="s">
        <v>4256</v>
      </c>
      <c r="V262" s="36"/>
    </row>
    <row r="263" s="7" customFormat="1" ht="18.5" customHeight="1" outlineLevel="1" spans="1:24">
      <c r="A263" s="31" t="s">
        <v>2687</v>
      </c>
      <c r="B263" s="32" t="s">
        <v>810</v>
      </c>
      <c r="C263" s="33">
        <v>40</v>
      </c>
      <c r="D263" s="43">
        <v>40</v>
      </c>
      <c r="E263" s="43"/>
      <c r="F263" s="43"/>
      <c r="G263" s="33">
        <v>69</v>
      </c>
      <c r="H263" s="33">
        <v>37</v>
      </c>
      <c r="I263" s="43">
        <v>37</v>
      </c>
      <c r="J263" s="43"/>
      <c r="K263" s="43"/>
      <c r="L263" s="43"/>
      <c r="M263" s="43"/>
      <c r="N263" s="43"/>
      <c r="O263" s="43"/>
      <c r="P263" s="43"/>
      <c r="Q263" s="43">
        <v>32</v>
      </c>
      <c r="R263" s="43"/>
      <c r="S263" s="43"/>
      <c r="T263" s="43"/>
      <c r="U263" s="40" t="s">
        <v>4278</v>
      </c>
      <c r="V263" s="36"/>
    </row>
    <row r="264" s="7" customFormat="1" ht="18.5" customHeight="1" outlineLevel="2" spans="1:24">
      <c r="A264" s="31" t="s">
        <v>2697</v>
      </c>
      <c r="B264" s="32" t="s">
        <v>811</v>
      </c>
      <c r="C264" s="33">
        <v>11</v>
      </c>
      <c r="D264" s="43"/>
      <c r="E264" s="43">
        <v>11</v>
      </c>
      <c r="F264" s="43"/>
      <c r="G264" s="33">
        <v>19</v>
      </c>
      <c r="H264" s="33">
        <v>11</v>
      </c>
      <c r="I264" s="43"/>
      <c r="J264" s="43"/>
      <c r="K264" s="43">
        <v>11</v>
      </c>
      <c r="L264" s="43"/>
      <c r="M264" s="43"/>
      <c r="N264" s="43"/>
      <c r="O264" s="43"/>
      <c r="P264" s="43"/>
      <c r="Q264" s="43">
        <v>8</v>
      </c>
      <c r="R264" s="43"/>
      <c r="S264" s="43"/>
      <c r="T264" s="43"/>
      <c r="U264" s="40" t="s">
        <v>4279</v>
      </c>
      <c r="V264" s="36"/>
    </row>
    <row r="265" s="7" customFormat="1" ht="18.5" customHeight="1" outlineLevel="2" spans="1:24">
      <c r="A265" s="31" t="s">
        <v>2704</v>
      </c>
      <c r="B265" s="32" t="s">
        <v>812</v>
      </c>
      <c r="C265" s="33">
        <v>6</v>
      </c>
      <c r="D265" s="43"/>
      <c r="E265" s="43">
        <v>6</v>
      </c>
      <c r="F265" s="43"/>
      <c r="G265" s="33">
        <v>5</v>
      </c>
      <c r="H265" s="33">
        <v>5</v>
      </c>
      <c r="I265" s="43"/>
      <c r="J265" s="43"/>
      <c r="K265" s="43">
        <v>5</v>
      </c>
      <c r="L265" s="43"/>
      <c r="M265" s="43"/>
      <c r="N265" s="43"/>
      <c r="O265" s="43"/>
      <c r="P265" s="43"/>
      <c r="Q265" s="43"/>
      <c r="R265" s="43"/>
      <c r="S265" s="43"/>
      <c r="T265" s="43"/>
      <c r="U265" s="40" t="s">
        <v>4280</v>
      </c>
      <c r="V265" s="36"/>
    </row>
    <row r="266" s="7" customFormat="1" ht="18.5" customHeight="1" outlineLevel="2" spans="1:24">
      <c r="A266" s="31" t="s">
        <v>2705</v>
      </c>
      <c r="B266" s="32" t="s">
        <v>813</v>
      </c>
      <c r="C266" s="33">
        <v>6</v>
      </c>
      <c r="D266" s="43"/>
      <c r="E266" s="43">
        <v>6</v>
      </c>
      <c r="F266" s="43"/>
      <c r="G266" s="33">
        <v>7</v>
      </c>
      <c r="H266" s="33">
        <v>6</v>
      </c>
      <c r="I266" s="43"/>
      <c r="J266" s="43"/>
      <c r="K266" s="43">
        <v>6</v>
      </c>
      <c r="L266" s="43"/>
      <c r="M266" s="43"/>
      <c r="N266" s="43"/>
      <c r="O266" s="43"/>
      <c r="P266" s="43"/>
      <c r="Q266" s="43">
        <v>1</v>
      </c>
      <c r="R266" s="43"/>
      <c r="S266" s="43"/>
      <c r="T266" s="43"/>
      <c r="U266" s="40" t="s">
        <v>4280</v>
      </c>
      <c r="V266" s="36"/>
    </row>
    <row r="267" s="7" customFormat="1" ht="18.5" customHeight="1" outlineLevel="2" spans="1:24">
      <c r="A267" s="24" t="s">
        <v>4304</v>
      </c>
      <c r="B267" s="25" t="s">
        <v>814</v>
      </c>
      <c r="C267" s="26">
        <f t="shared" ref="C267:S267" si="21">SUM(C268:C272)</f>
        <v>106</v>
      </c>
      <c r="D267" s="26">
        <f t="shared" si="21"/>
        <v>50</v>
      </c>
      <c r="E267" s="26">
        <f t="shared" si="21"/>
        <v>56</v>
      </c>
      <c r="F267" s="26">
        <f t="shared" si="21"/>
        <v>0</v>
      </c>
      <c r="G267" s="26">
        <f t="shared" si="21"/>
        <v>200</v>
      </c>
      <c r="H267" s="26">
        <f t="shared" si="21"/>
        <v>110</v>
      </c>
      <c r="I267" s="26">
        <f t="shared" si="21"/>
        <v>53</v>
      </c>
      <c r="J267" s="26">
        <f t="shared" si="21"/>
        <v>0</v>
      </c>
      <c r="K267" s="26">
        <f t="shared" si="21"/>
        <v>57</v>
      </c>
      <c r="L267" s="26">
        <f t="shared" si="21"/>
        <v>0</v>
      </c>
      <c r="M267" s="26">
        <f t="shared" si="21"/>
        <v>0</v>
      </c>
      <c r="N267" s="26">
        <f t="shared" si="21"/>
        <v>0</v>
      </c>
      <c r="O267" s="26">
        <f t="shared" si="21"/>
        <v>0</v>
      </c>
      <c r="P267" s="26">
        <f t="shared" si="21"/>
        <v>1</v>
      </c>
      <c r="Q267" s="26">
        <f t="shared" si="21"/>
        <v>89</v>
      </c>
      <c r="R267" s="26">
        <f t="shared" si="21"/>
        <v>0</v>
      </c>
      <c r="S267" s="26">
        <f t="shared" si="21"/>
        <v>0</v>
      </c>
      <c r="T267" s="26"/>
      <c r="U267" s="49" t="s">
        <v>4256</v>
      </c>
      <c r="V267" s="36"/>
    </row>
    <row r="268" s="7" customFormat="1" ht="18.5" customHeight="1" outlineLevel="1" spans="1:24">
      <c r="A268" s="31" t="s">
        <v>2706</v>
      </c>
      <c r="B268" s="32" t="s">
        <v>815</v>
      </c>
      <c r="C268" s="33">
        <v>50</v>
      </c>
      <c r="D268" s="43">
        <v>50</v>
      </c>
      <c r="E268" s="43"/>
      <c r="F268" s="43"/>
      <c r="G268" s="33">
        <v>116</v>
      </c>
      <c r="H268" s="33">
        <v>53</v>
      </c>
      <c r="I268" s="33">
        <v>53</v>
      </c>
      <c r="J268" s="33"/>
      <c r="K268" s="33"/>
      <c r="L268" s="33"/>
      <c r="M268" s="33"/>
      <c r="N268" s="33"/>
      <c r="O268" s="33"/>
      <c r="P268" s="33">
        <v>1</v>
      </c>
      <c r="Q268" s="33">
        <v>62</v>
      </c>
      <c r="R268" s="43"/>
      <c r="S268" s="43"/>
      <c r="T268" s="43"/>
      <c r="U268" s="40" t="s">
        <v>4278</v>
      </c>
      <c r="V268" s="36"/>
      <c r="W268" s="10"/>
      <c r="X268" s="10"/>
    </row>
    <row r="269" s="7" customFormat="1" ht="18.5" customHeight="1" outlineLevel="2" spans="1:24">
      <c r="A269" s="31" t="s">
        <v>2718</v>
      </c>
      <c r="B269" s="32" t="s">
        <v>816</v>
      </c>
      <c r="C269" s="33">
        <v>14</v>
      </c>
      <c r="D269" s="43"/>
      <c r="E269" s="43">
        <v>14</v>
      </c>
      <c r="F269" s="43"/>
      <c r="G269" s="33">
        <v>32</v>
      </c>
      <c r="H269" s="33">
        <v>13</v>
      </c>
      <c r="I269" s="33"/>
      <c r="J269" s="33"/>
      <c r="K269" s="33">
        <v>13</v>
      </c>
      <c r="L269" s="33"/>
      <c r="M269" s="33"/>
      <c r="N269" s="33"/>
      <c r="O269" s="33"/>
      <c r="P269" s="33"/>
      <c r="Q269" s="33">
        <v>19</v>
      </c>
      <c r="R269" s="43"/>
      <c r="S269" s="43"/>
      <c r="T269" s="43"/>
      <c r="U269" s="40" t="s">
        <v>4279</v>
      </c>
      <c r="V269" s="36"/>
    </row>
    <row r="270" s="7" customFormat="1" ht="18.5" customHeight="1" outlineLevel="2" spans="1:24">
      <c r="A270" s="31" t="s">
        <v>2726</v>
      </c>
      <c r="B270" s="32" t="s">
        <v>817</v>
      </c>
      <c r="C270" s="33">
        <v>8</v>
      </c>
      <c r="D270" s="43"/>
      <c r="E270" s="43">
        <v>8</v>
      </c>
      <c r="F270" s="43"/>
      <c r="G270" s="33">
        <v>19</v>
      </c>
      <c r="H270" s="33">
        <v>12</v>
      </c>
      <c r="I270" s="33"/>
      <c r="J270" s="33"/>
      <c r="K270" s="33">
        <v>12</v>
      </c>
      <c r="L270" s="33"/>
      <c r="M270" s="33"/>
      <c r="N270" s="33"/>
      <c r="O270" s="33"/>
      <c r="P270" s="33"/>
      <c r="Q270" s="33">
        <v>7</v>
      </c>
      <c r="R270" s="43"/>
      <c r="S270" s="43"/>
      <c r="T270" s="43"/>
      <c r="U270" s="40" t="s">
        <v>4280</v>
      </c>
      <c r="V270" s="50"/>
    </row>
    <row r="271" s="10" customFormat="1" ht="18.5" customHeight="1" outlineLevel="2" spans="1:24">
      <c r="A271" s="31" t="s">
        <v>2735</v>
      </c>
      <c r="B271" s="32" t="s">
        <v>818</v>
      </c>
      <c r="C271" s="33">
        <v>28</v>
      </c>
      <c r="D271" s="43"/>
      <c r="E271" s="43">
        <v>28</v>
      </c>
      <c r="F271" s="43"/>
      <c r="G271" s="33">
        <v>27</v>
      </c>
      <c r="H271" s="33">
        <v>26</v>
      </c>
      <c r="I271" s="33"/>
      <c r="J271" s="33"/>
      <c r="K271" s="33">
        <v>26</v>
      </c>
      <c r="L271" s="33"/>
      <c r="M271" s="33"/>
      <c r="N271" s="33"/>
      <c r="O271" s="33"/>
      <c r="P271" s="33"/>
      <c r="Q271" s="33">
        <v>1</v>
      </c>
      <c r="R271" s="43"/>
      <c r="S271" s="43"/>
      <c r="T271" s="43"/>
      <c r="U271" s="40" t="s">
        <v>4280</v>
      </c>
      <c r="V271" s="36"/>
      <c r="W271" s="7"/>
      <c r="X271" s="7"/>
    </row>
    <row r="272" s="7" customFormat="1" ht="18.5" customHeight="1" outlineLevel="2" spans="1:24">
      <c r="A272" s="31" t="s">
        <v>2744</v>
      </c>
      <c r="B272" s="32" t="s">
        <v>819</v>
      </c>
      <c r="C272" s="33">
        <v>6</v>
      </c>
      <c r="D272" s="43"/>
      <c r="E272" s="43">
        <v>6</v>
      </c>
      <c r="F272" s="43"/>
      <c r="G272" s="33">
        <v>6</v>
      </c>
      <c r="H272" s="33">
        <v>6</v>
      </c>
      <c r="I272" s="33"/>
      <c r="J272" s="33"/>
      <c r="K272" s="33">
        <v>6</v>
      </c>
      <c r="L272" s="33"/>
      <c r="M272" s="33"/>
      <c r="N272" s="33"/>
      <c r="O272" s="33"/>
      <c r="P272" s="33"/>
      <c r="Q272" s="33"/>
      <c r="R272" s="43"/>
      <c r="S272" s="43"/>
      <c r="T272" s="43"/>
      <c r="U272" s="40" t="s">
        <v>4280</v>
      </c>
      <c r="V272" s="36"/>
    </row>
    <row r="273" s="7" customFormat="1" ht="18.5" customHeight="1" outlineLevel="2" spans="1:24">
      <c r="A273" s="24" t="s">
        <v>4305</v>
      </c>
      <c r="B273" s="25" t="s">
        <v>820</v>
      </c>
      <c r="C273" s="26">
        <f t="shared" ref="C273:S273" si="22">SUM(C274:C278)</f>
        <v>79</v>
      </c>
      <c r="D273" s="26">
        <f t="shared" si="22"/>
        <v>19</v>
      </c>
      <c r="E273" s="26">
        <f t="shared" si="22"/>
        <v>60</v>
      </c>
      <c r="F273" s="26">
        <f t="shared" si="22"/>
        <v>0</v>
      </c>
      <c r="G273" s="26">
        <f t="shared" si="22"/>
        <v>79</v>
      </c>
      <c r="H273" s="26">
        <f t="shared" si="22"/>
        <v>71</v>
      </c>
      <c r="I273" s="26">
        <f t="shared" si="22"/>
        <v>19</v>
      </c>
      <c r="J273" s="26">
        <f t="shared" si="22"/>
        <v>0</v>
      </c>
      <c r="K273" s="26">
        <f t="shared" si="22"/>
        <v>52</v>
      </c>
      <c r="L273" s="26">
        <f t="shared" si="22"/>
        <v>0</v>
      </c>
      <c r="M273" s="26">
        <f t="shared" si="22"/>
        <v>0</v>
      </c>
      <c r="N273" s="26">
        <f t="shared" si="22"/>
        <v>0</v>
      </c>
      <c r="O273" s="26">
        <f t="shared" si="22"/>
        <v>0</v>
      </c>
      <c r="P273" s="26">
        <f t="shared" si="22"/>
        <v>0</v>
      </c>
      <c r="Q273" s="26">
        <f t="shared" si="22"/>
        <v>8</v>
      </c>
      <c r="R273" s="26">
        <f t="shared" si="22"/>
        <v>0</v>
      </c>
      <c r="S273" s="26">
        <f t="shared" si="22"/>
        <v>0</v>
      </c>
      <c r="T273" s="26"/>
      <c r="U273" s="49" t="s">
        <v>4256</v>
      </c>
      <c r="V273" s="36"/>
    </row>
    <row r="274" s="7" customFormat="1" ht="18.5" customHeight="1" outlineLevel="1" spans="1:24">
      <c r="A274" s="31" t="s">
        <v>2750</v>
      </c>
      <c r="B274" s="32" t="s">
        <v>821</v>
      </c>
      <c r="C274" s="33">
        <v>14</v>
      </c>
      <c r="D274" s="43"/>
      <c r="E274" s="43">
        <v>14</v>
      </c>
      <c r="F274" s="43"/>
      <c r="G274" s="33">
        <v>19</v>
      </c>
      <c r="H274" s="33">
        <v>13</v>
      </c>
      <c r="I274" s="43"/>
      <c r="J274" s="43"/>
      <c r="K274" s="43">
        <v>13</v>
      </c>
      <c r="L274" s="43"/>
      <c r="M274" s="43"/>
      <c r="N274" s="43"/>
      <c r="O274" s="43"/>
      <c r="P274" s="43"/>
      <c r="Q274" s="43">
        <v>6</v>
      </c>
      <c r="R274" s="43"/>
      <c r="S274" s="43"/>
      <c r="T274" s="43"/>
      <c r="U274" s="40" t="s">
        <v>4279</v>
      </c>
      <c r="V274" s="36"/>
      <c r="W274" s="10"/>
      <c r="X274" s="10"/>
    </row>
    <row r="275" s="7" customFormat="1" ht="18.5" customHeight="1" outlineLevel="2" spans="1:24">
      <c r="A275" s="31" t="s">
        <v>2759</v>
      </c>
      <c r="B275" s="32" t="s">
        <v>822</v>
      </c>
      <c r="C275" s="33">
        <v>19</v>
      </c>
      <c r="D275" s="43">
        <v>19</v>
      </c>
      <c r="E275" s="43"/>
      <c r="F275" s="43"/>
      <c r="G275" s="33">
        <v>20</v>
      </c>
      <c r="H275" s="33">
        <v>19</v>
      </c>
      <c r="I275" s="43">
        <v>19</v>
      </c>
      <c r="J275" s="43"/>
      <c r="K275" s="43"/>
      <c r="L275" s="43"/>
      <c r="M275" s="43"/>
      <c r="N275" s="43"/>
      <c r="O275" s="43"/>
      <c r="P275" s="43"/>
      <c r="Q275" s="43">
        <v>1</v>
      </c>
      <c r="R275" s="43"/>
      <c r="S275" s="43"/>
      <c r="T275" s="43"/>
      <c r="U275" s="40" t="s">
        <v>4278</v>
      </c>
      <c r="V275" s="36"/>
    </row>
    <row r="276" s="7" customFormat="1" ht="18.5" customHeight="1" outlineLevel="2" spans="1:24">
      <c r="A276" s="31" t="s">
        <v>2769</v>
      </c>
      <c r="B276" s="32" t="s">
        <v>823</v>
      </c>
      <c r="C276" s="33">
        <v>17</v>
      </c>
      <c r="D276" s="43"/>
      <c r="E276" s="43">
        <v>17</v>
      </c>
      <c r="F276" s="43"/>
      <c r="G276" s="33">
        <v>14</v>
      </c>
      <c r="H276" s="33">
        <v>14</v>
      </c>
      <c r="I276" s="43"/>
      <c r="J276" s="43"/>
      <c r="K276" s="43">
        <v>14</v>
      </c>
      <c r="L276" s="43"/>
      <c r="M276" s="43"/>
      <c r="N276" s="43"/>
      <c r="O276" s="43"/>
      <c r="P276" s="43"/>
      <c r="Q276" s="43"/>
      <c r="R276" s="43"/>
      <c r="S276" s="43"/>
      <c r="T276" s="43"/>
      <c r="U276" s="40" t="s">
        <v>4280</v>
      </c>
      <c r="V276" s="50"/>
    </row>
    <row r="277" s="10" customFormat="1" ht="18.5" customHeight="1" outlineLevel="2" spans="1:24">
      <c r="A277" s="31" t="s">
        <v>2776</v>
      </c>
      <c r="B277" s="32" t="s">
        <v>824</v>
      </c>
      <c r="C277" s="33">
        <v>23</v>
      </c>
      <c r="D277" s="43"/>
      <c r="E277" s="43">
        <v>23</v>
      </c>
      <c r="F277" s="43"/>
      <c r="G277" s="33">
        <v>20</v>
      </c>
      <c r="H277" s="33">
        <v>19</v>
      </c>
      <c r="I277" s="43"/>
      <c r="J277" s="43"/>
      <c r="K277" s="43">
        <v>19</v>
      </c>
      <c r="L277" s="43"/>
      <c r="M277" s="43"/>
      <c r="N277" s="43"/>
      <c r="O277" s="43"/>
      <c r="P277" s="43"/>
      <c r="Q277" s="43">
        <v>1</v>
      </c>
      <c r="R277" s="43"/>
      <c r="S277" s="43"/>
      <c r="T277" s="43"/>
      <c r="U277" s="40" t="s">
        <v>4280</v>
      </c>
      <c r="V277" s="36"/>
      <c r="W277" s="7"/>
      <c r="X277" s="7"/>
    </row>
    <row r="278" s="7" customFormat="1" ht="18.5" customHeight="1" outlineLevel="2" spans="1:24">
      <c r="A278" s="31" t="s">
        <v>2785</v>
      </c>
      <c r="B278" s="32" t="s">
        <v>825</v>
      </c>
      <c r="C278" s="33">
        <v>6</v>
      </c>
      <c r="D278" s="43"/>
      <c r="E278" s="43">
        <v>6</v>
      </c>
      <c r="F278" s="43"/>
      <c r="G278" s="33">
        <v>6</v>
      </c>
      <c r="H278" s="33">
        <v>6</v>
      </c>
      <c r="I278" s="43"/>
      <c r="J278" s="43"/>
      <c r="K278" s="43">
        <v>6</v>
      </c>
      <c r="L278" s="43"/>
      <c r="M278" s="43"/>
      <c r="N278" s="43"/>
      <c r="O278" s="43"/>
      <c r="P278" s="43"/>
      <c r="Q278" s="43"/>
      <c r="R278" s="43"/>
      <c r="S278" s="43"/>
      <c r="T278" s="43"/>
      <c r="U278" s="40" t="s">
        <v>4280</v>
      </c>
      <c r="V278" s="36"/>
    </row>
    <row r="279" s="7" customFormat="1" ht="18.5" customHeight="1" outlineLevel="2" spans="1:24">
      <c r="A279" s="24" t="s">
        <v>4306</v>
      </c>
      <c r="B279" s="25" t="s">
        <v>826</v>
      </c>
      <c r="C279" s="26">
        <f t="shared" ref="C279:S279" si="23">SUM(C280:C284)</f>
        <v>36</v>
      </c>
      <c r="D279" s="26">
        <f t="shared" si="23"/>
        <v>0</v>
      </c>
      <c r="E279" s="26">
        <f t="shared" si="23"/>
        <v>36</v>
      </c>
      <c r="F279" s="26">
        <f t="shared" si="23"/>
        <v>0</v>
      </c>
      <c r="G279" s="26">
        <f t="shared" si="23"/>
        <v>39</v>
      </c>
      <c r="H279" s="26">
        <f t="shared" si="23"/>
        <v>34</v>
      </c>
      <c r="I279" s="26">
        <f t="shared" si="23"/>
        <v>0</v>
      </c>
      <c r="J279" s="26">
        <f t="shared" si="23"/>
        <v>0</v>
      </c>
      <c r="K279" s="26">
        <f t="shared" si="23"/>
        <v>34</v>
      </c>
      <c r="L279" s="26">
        <f t="shared" si="23"/>
        <v>0</v>
      </c>
      <c r="M279" s="26">
        <f t="shared" si="23"/>
        <v>0</v>
      </c>
      <c r="N279" s="26">
        <f t="shared" si="23"/>
        <v>0</v>
      </c>
      <c r="O279" s="26">
        <f t="shared" si="23"/>
        <v>0</v>
      </c>
      <c r="P279" s="26">
        <f t="shared" si="23"/>
        <v>0</v>
      </c>
      <c r="Q279" s="26">
        <f t="shared" si="23"/>
        <v>5</v>
      </c>
      <c r="R279" s="26">
        <f t="shared" si="23"/>
        <v>0</v>
      </c>
      <c r="S279" s="26">
        <f t="shared" si="23"/>
        <v>0</v>
      </c>
      <c r="T279" s="26"/>
      <c r="U279" s="49" t="s">
        <v>4256</v>
      </c>
      <c r="V279" s="36"/>
    </row>
    <row r="280" s="7" customFormat="1" ht="18.5" customHeight="1" outlineLevel="1" spans="1:24">
      <c r="A280" s="31" t="s">
        <v>2791</v>
      </c>
      <c r="B280" s="32" t="s">
        <v>827</v>
      </c>
      <c r="C280" s="33">
        <v>25</v>
      </c>
      <c r="D280" s="43"/>
      <c r="E280" s="43">
        <v>25</v>
      </c>
      <c r="F280" s="43"/>
      <c r="G280" s="33">
        <v>27</v>
      </c>
      <c r="H280" s="33">
        <v>24</v>
      </c>
      <c r="I280" s="43"/>
      <c r="J280" s="43"/>
      <c r="K280" s="43">
        <v>24</v>
      </c>
      <c r="L280" s="43"/>
      <c r="M280" s="43"/>
      <c r="N280" s="43"/>
      <c r="O280" s="43"/>
      <c r="P280" s="43"/>
      <c r="Q280" s="43">
        <v>3</v>
      </c>
      <c r="R280" s="43"/>
      <c r="S280" s="43"/>
      <c r="T280" s="43"/>
      <c r="U280" s="40" t="s">
        <v>4280</v>
      </c>
      <c r="V280" s="36"/>
      <c r="W280" s="10"/>
      <c r="X280" s="10"/>
    </row>
    <row r="281" s="7" customFormat="1" ht="18.5" customHeight="1" outlineLevel="2" spans="1:24">
      <c r="A281" s="31" t="s">
        <v>2799</v>
      </c>
      <c r="B281" s="32" t="s">
        <v>828</v>
      </c>
      <c r="C281" s="33">
        <v>8</v>
      </c>
      <c r="D281" s="43"/>
      <c r="E281" s="43">
        <v>8</v>
      </c>
      <c r="F281" s="43"/>
      <c r="G281" s="33">
        <v>8</v>
      </c>
      <c r="H281" s="33">
        <v>7</v>
      </c>
      <c r="I281" s="43"/>
      <c r="J281" s="43"/>
      <c r="K281" s="43">
        <v>7</v>
      </c>
      <c r="L281" s="43"/>
      <c r="M281" s="43"/>
      <c r="N281" s="43"/>
      <c r="O281" s="43"/>
      <c r="P281" s="43"/>
      <c r="Q281" s="43">
        <v>1</v>
      </c>
      <c r="R281" s="43"/>
      <c r="S281" s="43"/>
      <c r="T281" s="43"/>
      <c r="U281" s="40" t="s">
        <v>4279</v>
      </c>
      <c r="V281" s="36"/>
      <c r="W281" s="10"/>
      <c r="X281" s="10"/>
    </row>
    <row r="282" s="7" customFormat="1" ht="18.5" customHeight="1" outlineLevel="2" spans="1:24">
      <c r="A282" s="31" t="s">
        <v>2806</v>
      </c>
      <c r="B282" s="32" t="s">
        <v>829</v>
      </c>
      <c r="C282" s="33">
        <v>1</v>
      </c>
      <c r="D282" s="43"/>
      <c r="E282" s="43">
        <v>1</v>
      </c>
      <c r="F282" s="43"/>
      <c r="G282" s="33">
        <v>2</v>
      </c>
      <c r="H282" s="33">
        <v>1</v>
      </c>
      <c r="I282" s="43"/>
      <c r="J282" s="43"/>
      <c r="K282" s="43">
        <v>1</v>
      </c>
      <c r="L282" s="43"/>
      <c r="M282" s="43"/>
      <c r="N282" s="43"/>
      <c r="O282" s="43"/>
      <c r="P282" s="43"/>
      <c r="Q282" s="43">
        <v>1</v>
      </c>
      <c r="R282" s="43"/>
      <c r="S282" s="43"/>
      <c r="T282" s="43"/>
      <c r="U282" s="40" t="s">
        <v>4280</v>
      </c>
      <c r="V282" s="50"/>
    </row>
    <row r="283" s="10" customFormat="1" ht="18.5" customHeight="1" outlineLevel="2" spans="1:24">
      <c r="A283" s="31" t="s">
        <v>2813</v>
      </c>
      <c r="B283" s="32" t="s">
        <v>830</v>
      </c>
      <c r="C283" s="33">
        <v>1</v>
      </c>
      <c r="D283" s="43"/>
      <c r="E283" s="43">
        <v>1</v>
      </c>
      <c r="F283" s="43"/>
      <c r="G283" s="33">
        <v>1</v>
      </c>
      <c r="H283" s="33">
        <v>1</v>
      </c>
      <c r="I283" s="43"/>
      <c r="J283" s="43"/>
      <c r="K283" s="43">
        <v>1</v>
      </c>
      <c r="L283" s="43"/>
      <c r="M283" s="43"/>
      <c r="N283" s="43"/>
      <c r="O283" s="43"/>
      <c r="P283" s="43"/>
      <c r="Q283" s="43"/>
      <c r="R283" s="43"/>
      <c r="S283" s="43"/>
      <c r="T283" s="43"/>
      <c r="U283" s="40" t="s">
        <v>4280</v>
      </c>
      <c r="V283" s="50"/>
      <c r="W283" s="7"/>
      <c r="X283" s="7"/>
    </row>
    <row r="284" s="10" customFormat="1" ht="18.5" customHeight="1" outlineLevel="2" spans="1:24">
      <c r="A284" s="31" t="s">
        <v>2819</v>
      </c>
      <c r="B284" s="32" t="s">
        <v>831</v>
      </c>
      <c r="C284" s="33">
        <v>1</v>
      </c>
      <c r="D284" s="43"/>
      <c r="E284" s="43">
        <v>1</v>
      </c>
      <c r="F284" s="43"/>
      <c r="G284" s="33">
        <v>1</v>
      </c>
      <c r="H284" s="33">
        <v>1</v>
      </c>
      <c r="I284" s="43"/>
      <c r="J284" s="43"/>
      <c r="K284" s="43">
        <v>1</v>
      </c>
      <c r="L284" s="43"/>
      <c r="M284" s="43"/>
      <c r="N284" s="43"/>
      <c r="O284" s="43"/>
      <c r="P284" s="43"/>
      <c r="Q284" s="43"/>
      <c r="R284" s="43"/>
      <c r="S284" s="43"/>
      <c r="T284" s="43"/>
      <c r="U284" s="40" t="s">
        <v>4280</v>
      </c>
      <c r="V284" s="36"/>
      <c r="W284" s="7"/>
      <c r="X284" s="7"/>
    </row>
    <row r="285" s="7" customFormat="1" ht="18.5" customHeight="1" outlineLevel="2" spans="1:24">
      <c r="A285" s="24" t="s">
        <v>4307</v>
      </c>
      <c r="B285" s="25" t="s">
        <v>832</v>
      </c>
      <c r="C285" s="26">
        <f t="shared" ref="C285:S285" si="24">SUM(C286:C289)</f>
        <v>89</v>
      </c>
      <c r="D285" s="26">
        <f t="shared" si="24"/>
        <v>31</v>
      </c>
      <c r="E285" s="26">
        <f t="shared" si="24"/>
        <v>58</v>
      </c>
      <c r="F285" s="26">
        <f t="shared" si="24"/>
        <v>0</v>
      </c>
      <c r="G285" s="26">
        <f t="shared" si="24"/>
        <v>125</v>
      </c>
      <c r="H285" s="26">
        <f t="shared" si="24"/>
        <v>88</v>
      </c>
      <c r="I285" s="26">
        <f t="shared" si="24"/>
        <v>29</v>
      </c>
      <c r="J285" s="26">
        <f t="shared" si="24"/>
        <v>0</v>
      </c>
      <c r="K285" s="26">
        <f t="shared" si="24"/>
        <v>57</v>
      </c>
      <c r="L285" s="26">
        <f t="shared" si="24"/>
        <v>0</v>
      </c>
      <c r="M285" s="26">
        <f t="shared" si="24"/>
        <v>0</v>
      </c>
      <c r="N285" s="26">
        <f t="shared" si="24"/>
        <v>0</v>
      </c>
      <c r="O285" s="26">
        <f t="shared" si="24"/>
        <v>2</v>
      </c>
      <c r="P285" s="26">
        <f t="shared" si="24"/>
        <v>0</v>
      </c>
      <c r="Q285" s="26">
        <f t="shared" si="24"/>
        <v>37</v>
      </c>
      <c r="R285" s="26">
        <f t="shared" si="24"/>
        <v>0</v>
      </c>
      <c r="S285" s="26">
        <f t="shared" si="24"/>
        <v>0</v>
      </c>
      <c r="T285" s="26"/>
      <c r="U285" s="49" t="s">
        <v>4256</v>
      </c>
      <c r="V285" s="36"/>
    </row>
    <row r="286" s="7" customFormat="1" ht="18.5" customHeight="1" outlineLevel="1" spans="1:24">
      <c r="A286" s="31" t="s">
        <v>2825</v>
      </c>
      <c r="B286" s="32" t="s">
        <v>4308</v>
      </c>
      <c r="C286" s="33">
        <v>31</v>
      </c>
      <c r="D286" s="43">
        <v>31</v>
      </c>
      <c r="E286" s="43"/>
      <c r="F286" s="43"/>
      <c r="G286" s="33">
        <v>66</v>
      </c>
      <c r="H286" s="33">
        <v>31</v>
      </c>
      <c r="I286" s="43">
        <v>29</v>
      </c>
      <c r="J286" s="43"/>
      <c r="K286" s="43"/>
      <c r="L286" s="43"/>
      <c r="M286" s="43"/>
      <c r="N286" s="43"/>
      <c r="O286" s="43">
        <v>2</v>
      </c>
      <c r="P286" s="43"/>
      <c r="Q286" s="43">
        <v>35</v>
      </c>
      <c r="R286" s="43"/>
      <c r="S286" s="43"/>
      <c r="T286" s="43"/>
      <c r="U286" s="40" t="s">
        <v>4278</v>
      </c>
      <c r="V286" s="36"/>
    </row>
    <row r="287" s="7" customFormat="1" ht="18.5" customHeight="1" outlineLevel="2" spans="1:24">
      <c r="A287" s="31" t="s">
        <v>2826</v>
      </c>
      <c r="B287" s="32" t="s">
        <v>834</v>
      </c>
      <c r="C287" s="33">
        <v>26</v>
      </c>
      <c r="D287" s="43"/>
      <c r="E287" s="43">
        <v>26</v>
      </c>
      <c r="F287" s="43"/>
      <c r="G287" s="33">
        <v>27</v>
      </c>
      <c r="H287" s="33">
        <v>25</v>
      </c>
      <c r="I287" s="43"/>
      <c r="J287" s="43"/>
      <c r="K287" s="43">
        <v>25</v>
      </c>
      <c r="L287" s="43"/>
      <c r="M287" s="43"/>
      <c r="N287" s="43"/>
      <c r="O287" s="43"/>
      <c r="P287" s="43"/>
      <c r="Q287" s="43">
        <v>2</v>
      </c>
      <c r="R287" s="43"/>
      <c r="S287" s="43"/>
      <c r="T287" s="43"/>
      <c r="U287" s="40" t="s">
        <v>4280</v>
      </c>
      <c r="V287" s="36"/>
    </row>
    <row r="288" s="7" customFormat="1" ht="18.5" customHeight="1" outlineLevel="2" spans="1:24">
      <c r="A288" s="31" t="s">
        <v>2827</v>
      </c>
      <c r="B288" s="32" t="s">
        <v>835</v>
      </c>
      <c r="C288" s="33">
        <v>11</v>
      </c>
      <c r="D288" s="43"/>
      <c r="E288" s="43">
        <v>11</v>
      </c>
      <c r="F288" s="43"/>
      <c r="G288" s="33">
        <v>11</v>
      </c>
      <c r="H288" s="33">
        <v>11</v>
      </c>
      <c r="I288" s="43"/>
      <c r="J288" s="43"/>
      <c r="K288" s="43">
        <v>11</v>
      </c>
      <c r="L288" s="43"/>
      <c r="M288" s="43"/>
      <c r="N288" s="43"/>
      <c r="O288" s="43"/>
      <c r="P288" s="43"/>
      <c r="Q288" s="43"/>
      <c r="R288" s="43"/>
      <c r="S288" s="43"/>
      <c r="T288" s="43"/>
      <c r="U288" s="40" t="s">
        <v>4280</v>
      </c>
      <c r="V288" s="36"/>
    </row>
    <row r="289" s="7" customFormat="1" ht="18.5" customHeight="1" outlineLevel="2" spans="1:22">
      <c r="A289" s="31" t="s">
        <v>2828</v>
      </c>
      <c r="B289" s="32" t="s">
        <v>836</v>
      </c>
      <c r="C289" s="33">
        <v>21</v>
      </c>
      <c r="D289" s="43"/>
      <c r="E289" s="43">
        <v>21</v>
      </c>
      <c r="F289" s="43"/>
      <c r="G289" s="33">
        <v>21</v>
      </c>
      <c r="H289" s="33">
        <v>21</v>
      </c>
      <c r="I289" s="43"/>
      <c r="J289" s="43"/>
      <c r="K289" s="43">
        <v>21</v>
      </c>
      <c r="L289" s="43"/>
      <c r="M289" s="43"/>
      <c r="N289" s="43"/>
      <c r="O289" s="43"/>
      <c r="P289" s="43"/>
      <c r="Q289" s="43"/>
      <c r="R289" s="43"/>
      <c r="S289" s="43"/>
      <c r="T289" s="43"/>
      <c r="U289" s="40" t="s">
        <v>4280</v>
      </c>
      <c r="V289" s="36"/>
    </row>
    <row r="290" s="7" customFormat="1" ht="18.5" customHeight="1" outlineLevel="2" spans="1:22">
      <c r="A290" s="8"/>
      <c r="T290" s="11"/>
    </row>
  </sheetData>
  <autoFilter xmlns:etc="http://www.wps.cn/officeDocument/2017/etCustomData" ref="A6:X289" etc:filterBottomFollowUsedRange="0">
    <extLst/>
  </autoFilter>
  <mergeCells count="18">
    <mergeCell ref="A2:T2"/>
    <mergeCell ref="R3:T3"/>
    <mergeCell ref="C4:F4"/>
    <mergeCell ref="G4:Q4"/>
    <mergeCell ref="R4:S4"/>
    <mergeCell ref="H5:O5"/>
    <mergeCell ref="A4:A6"/>
    <mergeCell ref="B4:B6"/>
    <mergeCell ref="C5:C6"/>
    <mergeCell ref="D5:D6"/>
    <mergeCell ref="E5:E6"/>
    <mergeCell ref="F5:F6"/>
    <mergeCell ref="G5:G6"/>
    <mergeCell ref="P5:P6"/>
    <mergeCell ref="Q5:Q6"/>
    <mergeCell ref="R5:R6"/>
    <mergeCell ref="S5:S6"/>
    <mergeCell ref="T4:T6"/>
  </mergeCells>
  <printOptions horizontalCentered="1"/>
  <pageMargins left="0.786805555555556" right="0.590277777777778" top="0.984027777777778" bottom="0.786805555555556" header="0.393055555555556" footer="0.393055555555556"/>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1"/>
  </sheetPr>
  <dimension ref="A1:W33"/>
  <sheetViews>
    <sheetView view="pageBreakPreview" zoomScaleNormal="100" workbookViewId="0">
      <pane xSplit="1" ySplit="4" topLeftCell="B5" activePane="bottomRight" state="frozen"/>
      <selection/>
      <selection pane="topRight"/>
      <selection pane="bottomLeft"/>
      <selection pane="bottomRight" activeCell="E16" sqref="E16"/>
    </sheetView>
  </sheetViews>
  <sheetFormatPr defaultColWidth="9" defaultRowHeight="14.25"/>
  <cols>
    <col min="1" max="1" width="24.5" customWidth="1"/>
    <col min="2" max="2" width="10.625" customWidth="1"/>
    <col min="3" max="3" width="11.375" customWidth="1"/>
    <col min="4" max="4" width="11.5833333333333" style="375" customWidth="1"/>
    <col min="5" max="5" width="15" customWidth="1"/>
    <col min="6" max="6" width="7.75" customWidth="1"/>
    <col min="7" max="15" width="9" hidden="1" customWidth="1"/>
    <col min="16" max="16" width="10.625" hidden="1" customWidth="1"/>
    <col min="17" max="20" width="9" hidden="1" customWidth="1"/>
    <col min="23" max="23" width="12.625"/>
  </cols>
  <sheetData>
    <row r="1" s="51" customFormat="1" ht="20.15" customHeight="1" spans="1:23">
      <c r="A1" s="51" t="s">
        <v>6</v>
      </c>
      <c r="D1" s="389"/>
    </row>
    <row r="2" s="52" customFormat="1" ht="45" customHeight="1" spans="1:23">
      <c r="A2" s="307" t="s">
        <v>82</v>
      </c>
      <c r="B2" s="307"/>
      <c r="C2" s="307"/>
      <c r="D2" s="390"/>
      <c r="E2" s="307"/>
      <c r="F2" s="307"/>
    </row>
    <row r="3" s="53" customFormat="1" ht="20.15" customHeight="1" spans="1:23">
      <c r="D3" s="391"/>
      <c r="F3" s="308" t="s">
        <v>45</v>
      </c>
      <c r="L3" s="53">
        <f>D6/D5</f>
        <v>0.608423335446646</v>
      </c>
    </row>
    <row r="4" s="54" customFormat="1" ht="40" customHeight="1" spans="1:23">
      <c r="A4" s="309" t="s">
        <v>46</v>
      </c>
      <c r="B4" s="310" t="s">
        <v>47</v>
      </c>
      <c r="C4" s="310" t="s">
        <v>48</v>
      </c>
      <c r="D4" s="368" t="s">
        <v>49</v>
      </c>
      <c r="E4" s="310" t="s">
        <v>50</v>
      </c>
      <c r="F4" s="310" t="s">
        <v>51</v>
      </c>
      <c r="H4" s="409" t="s">
        <v>83</v>
      </c>
      <c r="I4" s="410" t="s">
        <v>84</v>
      </c>
      <c r="J4" s="410" t="s">
        <v>85</v>
      </c>
      <c r="K4" s="411" t="s">
        <v>86</v>
      </c>
      <c r="L4" s="411" t="s">
        <v>87</v>
      </c>
      <c r="M4" s="411" t="s">
        <v>88</v>
      </c>
      <c r="N4" s="411" t="s">
        <v>89</v>
      </c>
      <c r="O4" s="411" t="s">
        <v>90</v>
      </c>
      <c r="P4" s="368" t="s">
        <v>91</v>
      </c>
      <c r="Q4" s="368" t="s">
        <v>89</v>
      </c>
    </row>
    <row r="5" s="55" customFormat="1" ht="22" customHeight="1" spans="1:23">
      <c r="A5" s="369" t="s">
        <v>92</v>
      </c>
      <c r="B5" s="361">
        <f>B6+B20</f>
        <v>542843</v>
      </c>
      <c r="C5" s="412">
        <f>C6+C20</f>
        <v>624200</v>
      </c>
      <c r="D5" s="346">
        <f>D6+D20</f>
        <v>626189</v>
      </c>
      <c r="E5" s="383">
        <f>ROUND(D5/C5*100,2)</f>
        <v>100.32</v>
      </c>
      <c r="F5" s="383">
        <f t="shared" ref="F5:F33" si="0">ROUND((D5/B5-1)*100,1)</f>
        <v>15.4</v>
      </c>
      <c r="H5" s="413">
        <v>537274.270238</v>
      </c>
      <c r="I5" s="413">
        <v>9002</v>
      </c>
      <c r="J5" s="413">
        <v>1132</v>
      </c>
      <c r="K5" s="413">
        <v>547408.270238</v>
      </c>
      <c r="L5" s="413">
        <v>-6552</v>
      </c>
      <c r="M5" s="413">
        <v>540856.270238</v>
      </c>
      <c r="N5" s="413">
        <v>1743.72976200003</v>
      </c>
      <c r="O5" s="413">
        <v>542600.270238</v>
      </c>
      <c r="P5" s="346">
        <f>P6+P20</f>
        <v>407141</v>
      </c>
      <c r="Q5" s="346">
        <f>D5-P5</f>
        <v>219048</v>
      </c>
      <c r="S5" s="322">
        <f>S6+S20</f>
        <v>624200</v>
      </c>
    </row>
    <row r="6" ht="22" customHeight="1" spans="1:23">
      <c r="A6" s="371" t="s">
        <v>53</v>
      </c>
      <c r="B6" s="385">
        <f>SUM(B7:B19)</f>
        <v>362659</v>
      </c>
      <c r="C6" s="385">
        <f>SUM(C7:C19)</f>
        <v>380800</v>
      </c>
      <c r="D6" s="414">
        <f>SUM(D7:D19)</f>
        <v>380988</v>
      </c>
      <c r="E6" s="73">
        <f t="shared" ref="E6:E33" si="1">ROUND(D6/C6*100,2)</f>
        <v>100.05</v>
      </c>
      <c r="F6" s="73">
        <f t="shared" si="0"/>
        <v>5.1</v>
      </c>
      <c r="H6" s="413">
        <v>358647.572786</v>
      </c>
      <c r="I6" s="415">
        <v>9002</v>
      </c>
      <c r="J6" s="415"/>
      <c r="K6" s="413">
        <v>367649.572786</v>
      </c>
      <c r="L6" s="413">
        <v>-6552</v>
      </c>
      <c r="M6" s="413">
        <v>361097.572786</v>
      </c>
      <c r="N6" s="413">
        <v>0</v>
      </c>
      <c r="O6" s="413">
        <v>361097.572786</v>
      </c>
      <c r="P6" s="416">
        <f>SUM(P7:P19)</f>
        <v>176269</v>
      </c>
      <c r="Q6" s="417">
        <f>D6-P6</f>
        <v>204719</v>
      </c>
      <c r="R6">
        <v>380800</v>
      </c>
      <c r="S6">
        <f>SUM(S7:S19)</f>
        <v>380800</v>
      </c>
      <c r="T6">
        <f>SUM(T7:T19)</f>
        <v>188</v>
      </c>
      <c r="W6" s="418">
        <f>D6/D5</f>
        <v>0.608423335446646</v>
      </c>
    </row>
    <row r="7" ht="22" customHeight="1" spans="1:23">
      <c r="A7" s="401" t="s">
        <v>54</v>
      </c>
      <c r="B7" s="385">
        <v>155697</v>
      </c>
      <c r="C7" s="385">
        <v>167000</v>
      </c>
      <c r="D7" s="385">
        <f>174865+1</f>
        <v>174866</v>
      </c>
      <c r="E7" s="73">
        <f t="shared" si="1"/>
        <v>104.71</v>
      </c>
      <c r="F7" s="73">
        <f t="shared" si="0"/>
        <v>12.3</v>
      </c>
      <c r="H7" s="419">
        <v>157587.722824</v>
      </c>
      <c r="I7" s="420">
        <v>1123</v>
      </c>
      <c r="J7" s="420"/>
      <c r="K7" s="419">
        <v>158710.722824</v>
      </c>
      <c r="L7" s="419">
        <v>-6552</v>
      </c>
      <c r="M7" s="419">
        <v>152158.722824</v>
      </c>
      <c r="N7" s="420"/>
      <c r="O7" s="419">
        <v>152158.722824</v>
      </c>
      <c r="P7" s="421">
        <v>176269</v>
      </c>
      <c r="Q7" s="422">
        <f t="shared" ref="Q6:Q33" si="2">D7-P7</f>
        <v>-1403</v>
      </c>
      <c r="R7">
        <v>167000</v>
      </c>
      <c r="S7">
        <v>171000</v>
      </c>
      <c r="T7">
        <f>D7-S7</f>
        <v>3866</v>
      </c>
    </row>
    <row r="8" ht="22" customHeight="1" spans="1:23">
      <c r="A8" s="401" t="s">
        <v>93</v>
      </c>
      <c r="B8" s="385">
        <v>69258</v>
      </c>
      <c r="C8" s="414">
        <v>80500</v>
      </c>
      <c r="D8" s="385">
        <v>79328</v>
      </c>
      <c r="E8" s="73">
        <f t="shared" si="1"/>
        <v>98.54</v>
      </c>
      <c r="F8" s="73">
        <f t="shared" si="0"/>
        <v>14.5</v>
      </c>
      <c r="H8" s="419">
        <v>68650.021334</v>
      </c>
      <c r="I8" s="420">
        <v>456</v>
      </c>
      <c r="J8" s="420"/>
      <c r="K8" s="419">
        <v>69106.021334</v>
      </c>
      <c r="L8" s="420"/>
      <c r="M8" s="419">
        <v>69106.021334</v>
      </c>
      <c r="N8" s="420"/>
      <c r="O8" s="419">
        <v>69106.021334</v>
      </c>
      <c r="P8" s="421" t="s">
        <v>94</v>
      </c>
      <c r="Q8" s="422">
        <f t="shared" si="2"/>
        <v>336</v>
      </c>
      <c r="R8">
        <v>80500</v>
      </c>
      <c r="S8">
        <v>80500</v>
      </c>
      <c r="T8">
        <f t="shared" ref="T8:T19" si="3">D8-S8</f>
        <v>-1172</v>
      </c>
    </row>
    <row r="9" ht="22" customHeight="1" spans="1:23">
      <c r="A9" s="401" t="s">
        <v>95</v>
      </c>
      <c r="B9" s="385">
        <v>7281</v>
      </c>
      <c r="C9" s="414">
        <v>9700</v>
      </c>
      <c r="D9" s="385">
        <v>9185</v>
      </c>
      <c r="E9" s="73">
        <f t="shared" si="1"/>
        <v>94.69</v>
      </c>
      <c r="F9" s="73">
        <f t="shared" si="0"/>
        <v>26.2</v>
      </c>
      <c r="H9" s="419">
        <v>6860.888654</v>
      </c>
      <c r="I9" s="420"/>
      <c r="J9" s="420"/>
      <c r="K9" s="419">
        <v>6860.888654</v>
      </c>
      <c r="L9" s="420"/>
      <c r="M9" s="419">
        <v>6860.888654</v>
      </c>
      <c r="N9" s="420"/>
      <c r="O9" s="419">
        <v>6860.888654</v>
      </c>
      <c r="P9" s="421" t="s">
        <v>96</v>
      </c>
      <c r="Q9" s="422">
        <f t="shared" si="2"/>
        <v>69</v>
      </c>
      <c r="R9">
        <v>9100</v>
      </c>
      <c r="S9">
        <v>9200</v>
      </c>
      <c r="T9">
        <f t="shared" si="3"/>
        <v>-15</v>
      </c>
    </row>
    <row r="10" ht="22" customHeight="1" spans="1:23">
      <c r="A10" s="401" t="s">
        <v>97</v>
      </c>
      <c r="B10" s="385">
        <v>22305</v>
      </c>
      <c r="C10" s="414">
        <v>19000</v>
      </c>
      <c r="D10" s="385">
        <v>19683</v>
      </c>
      <c r="E10" s="73">
        <f t="shared" si="1"/>
        <v>103.59</v>
      </c>
      <c r="F10" s="73">
        <f t="shared" si="0"/>
        <v>-11.8</v>
      </c>
      <c r="H10" s="419">
        <v>22305.280253</v>
      </c>
      <c r="I10" s="420"/>
      <c r="J10" s="420"/>
      <c r="K10" s="419">
        <v>22305.280253</v>
      </c>
      <c r="L10" s="420"/>
      <c r="M10" s="419">
        <v>22305.280253</v>
      </c>
      <c r="N10" s="420"/>
      <c r="O10" s="419">
        <v>22305.280253</v>
      </c>
      <c r="P10" s="421" t="s">
        <v>98</v>
      </c>
      <c r="Q10" s="422">
        <f t="shared" si="2"/>
        <v>18</v>
      </c>
      <c r="R10">
        <v>19000</v>
      </c>
      <c r="S10">
        <v>19700</v>
      </c>
      <c r="T10">
        <f t="shared" si="3"/>
        <v>-17</v>
      </c>
    </row>
    <row r="11" ht="22" customHeight="1" spans="1:23">
      <c r="A11" s="401" t="s">
        <v>99</v>
      </c>
      <c r="B11" s="385">
        <v>20238</v>
      </c>
      <c r="C11" s="414">
        <v>21000</v>
      </c>
      <c r="D11" s="385">
        <v>22810</v>
      </c>
      <c r="E11" s="73">
        <f t="shared" si="1"/>
        <v>108.62</v>
      </c>
      <c r="F11" s="73">
        <f t="shared" si="0"/>
        <v>12.7</v>
      </c>
      <c r="H11" s="419">
        <v>20129.118901</v>
      </c>
      <c r="I11" s="420"/>
      <c r="J11" s="420"/>
      <c r="K11" s="419">
        <v>20129.118901</v>
      </c>
      <c r="L11" s="420"/>
      <c r="M11" s="419">
        <v>20129.118901</v>
      </c>
      <c r="N11" s="420"/>
      <c r="O11" s="419">
        <v>20129.118901</v>
      </c>
      <c r="P11" s="421" t="s">
        <v>100</v>
      </c>
      <c r="Q11" s="422">
        <f t="shared" si="2"/>
        <v>98</v>
      </c>
      <c r="R11">
        <v>21000</v>
      </c>
      <c r="S11">
        <v>23000</v>
      </c>
      <c r="T11">
        <f t="shared" si="3"/>
        <v>-190</v>
      </c>
    </row>
    <row r="12" ht="22" customHeight="1" spans="1:23">
      <c r="A12" s="401" t="s">
        <v>101</v>
      </c>
      <c r="B12" s="385">
        <v>11769</v>
      </c>
      <c r="C12" s="414">
        <v>21000</v>
      </c>
      <c r="D12" s="385">
        <v>21876</v>
      </c>
      <c r="E12" s="73">
        <f t="shared" si="1"/>
        <v>104.17</v>
      </c>
      <c r="F12" s="73">
        <f t="shared" si="0"/>
        <v>85.9</v>
      </c>
      <c r="H12" s="419">
        <v>11729.972392</v>
      </c>
      <c r="I12" s="420"/>
      <c r="J12" s="420"/>
      <c r="K12" s="419">
        <v>11729.972392</v>
      </c>
      <c r="L12" s="420"/>
      <c r="M12" s="419">
        <v>11729.972392</v>
      </c>
      <c r="N12" s="420"/>
      <c r="O12" s="419">
        <v>11729.972392</v>
      </c>
      <c r="P12" s="423" t="s">
        <v>102</v>
      </c>
      <c r="Q12" s="422">
        <f t="shared" si="2"/>
        <v>199</v>
      </c>
      <c r="R12">
        <v>21600</v>
      </c>
      <c r="S12">
        <v>22000</v>
      </c>
      <c r="T12">
        <f t="shared" si="3"/>
        <v>-124</v>
      </c>
    </row>
    <row r="13" ht="22" customHeight="1" spans="1:23">
      <c r="A13" s="401" t="s">
        <v>103</v>
      </c>
      <c r="B13" s="385">
        <v>9384</v>
      </c>
      <c r="C13" s="414">
        <v>10000</v>
      </c>
      <c r="D13" s="385">
        <v>9700</v>
      </c>
      <c r="E13" s="73">
        <f t="shared" si="1"/>
        <v>97</v>
      </c>
      <c r="F13" s="73">
        <f t="shared" si="0"/>
        <v>3.4</v>
      </c>
      <c r="H13" s="419">
        <v>9152.958412</v>
      </c>
      <c r="I13" s="420">
        <v>510</v>
      </c>
      <c r="J13" s="420"/>
      <c r="K13" s="419">
        <v>9662.958412</v>
      </c>
      <c r="L13" s="420"/>
      <c r="M13" s="419">
        <v>9662.958412</v>
      </c>
      <c r="N13" s="420"/>
      <c r="O13" s="419">
        <v>9662.958412</v>
      </c>
      <c r="P13" s="421" t="s">
        <v>104</v>
      </c>
      <c r="Q13" s="422">
        <f t="shared" si="2"/>
        <v>106</v>
      </c>
      <c r="R13">
        <v>10000</v>
      </c>
      <c r="S13">
        <v>10000</v>
      </c>
      <c r="T13">
        <f t="shared" si="3"/>
        <v>-300</v>
      </c>
    </row>
    <row r="14" ht="22" customHeight="1" spans="1:23">
      <c r="A14" s="401" t="s">
        <v>105</v>
      </c>
      <c r="B14" s="385">
        <v>9912</v>
      </c>
      <c r="C14" s="414">
        <v>22000</v>
      </c>
      <c r="D14" s="385">
        <v>19137</v>
      </c>
      <c r="E14" s="73">
        <f t="shared" si="1"/>
        <v>86.99</v>
      </c>
      <c r="F14" s="73">
        <f t="shared" si="0"/>
        <v>93.1</v>
      </c>
      <c r="H14" s="419">
        <v>9733.535687</v>
      </c>
      <c r="I14" s="420">
        <v>152</v>
      </c>
      <c r="J14" s="420"/>
      <c r="K14" s="419">
        <v>9885.535687</v>
      </c>
      <c r="L14" s="420"/>
      <c r="M14" s="419">
        <v>9885.535687</v>
      </c>
      <c r="N14" s="420"/>
      <c r="O14" s="419">
        <v>9885.535687</v>
      </c>
      <c r="P14" s="421" t="s">
        <v>106</v>
      </c>
      <c r="Q14" s="422">
        <f t="shared" si="2"/>
        <v>224</v>
      </c>
      <c r="R14">
        <v>22000</v>
      </c>
      <c r="S14">
        <v>21000</v>
      </c>
      <c r="T14">
        <f t="shared" si="3"/>
        <v>-1863</v>
      </c>
    </row>
    <row r="15" ht="22" customHeight="1" spans="1:23">
      <c r="A15" s="401" t="s">
        <v>107</v>
      </c>
      <c r="B15" s="385">
        <v>6806</v>
      </c>
      <c r="C15" s="414">
        <v>5000</v>
      </c>
      <c r="D15" s="385">
        <v>2896</v>
      </c>
      <c r="E15" s="73">
        <f t="shared" si="1"/>
        <v>57.92</v>
      </c>
      <c r="F15" s="73">
        <f t="shared" si="0"/>
        <v>-57.4</v>
      </c>
      <c r="H15" s="419">
        <v>7116.248469</v>
      </c>
      <c r="I15" s="420"/>
      <c r="J15" s="420"/>
      <c r="K15" s="419">
        <v>7116.248469</v>
      </c>
      <c r="L15" s="420"/>
      <c r="M15" s="419">
        <v>7116.248469</v>
      </c>
      <c r="N15" s="420"/>
      <c r="O15" s="419">
        <v>7116.248469</v>
      </c>
      <c r="P15" s="421" t="s">
        <v>108</v>
      </c>
      <c r="Q15" s="422">
        <f t="shared" si="2"/>
        <v>12</v>
      </c>
      <c r="R15">
        <v>5000</v>
      </c>
      <c r="S15">
        <v>2800</v>
      </c>
      <c r="T15">
        <f t="shared" si="3"/>
        <v>96</v>
      </c>
    </row>
    <row r="16" ht="22" customHeight="1" spans="1:23">
      <c r="A16" s="401" t="s">
        <v>109</v>
      </c>
      <c r="B16" s="385">
        <v>2712</v>
      </c>
      <c r="C16" s="414">
        <v>2500</v>
      </c>
      <c r="D16" s="385">
        <v>2540</v>
      </c>
      <c r="E16" s="73">
        <f t="shared" si="1"/>
        <v>101.6</v>
      </c>
      <c r="F16" s="73">
        <f t="shared" si="0"/>
        <v>-6.3</v>
      </c>
      <c r="H16" s="419">
        <v>2691.004901</v>
      </c>
      <c r="I16" s="420"/>
      <c r="J16" s="420"/>
      <c r="K16" s="419">
        <v>2691.004901</v>
      </c>
      <c r="L16" s="420"/>
      <c r="M16" s="419">
        <v>2691.004901</v>
      </c>
      <c r="N16" s="420"/>
      <c r="O16" s="419">
        <v>2691.004901</v>
      </c>
      <c r="P16" s="421" t="s">
        <v>110</v>
      </c>
      <c r="Q16" s="422">
        <f t="shared" si="2"/>
        <v>21</v>
      </c>
      <c r="R16">
        <v>2500</v>
      </c>
      <c r="S16">
        <v>2600</v>
      </c>
      <c r="T16">
        <f t="shared" si="3"/>
        <v>-60</v>
      </c>
    </row>
    <row r="17" ht="22" customHeight="1" spans="1:20">
      <c r="A17" s="401" t="s">
        <v>111</v>
      </c>
      <c r="B17" s="385">
        <v>19015</v>
      </c>
      <c r="C17" s="414">
        <v>2000</v>
      </c>
      <c r="D17" s="385">
        <f>1362+1</f>
        <v>1363</v>
      </c>
      <c r="E17" s="73">
        <f t="shared" si="1"/>
        <v>68.15</v>
      </c>
      <c r="F17" s="73">
        <f t="shared" si="0"/>
        <v>-92.8</v>
      </c>
      <c r="H17" s="419">
        <v>18403.200849</v>
      </c>
      <c r="I17" s="420">
        <v>1277</v>
      </c>
      <c r="J17" s="420"/>
      <c r="K17" s="419">
        <v>19680.200849</v>
      </c>
      <c r="L17" s="420"/>
      <c r="M17" s="419">
        <v>19680.200849</v>
      </c>
      <c r="N17" s="420"/>
      <c r="O17" s="419">
        <v>19680.200849</v>
      </c>
      <c r="P17" s="421" t="s">
        <v>112</v>
      </c>
      <c r="Q17" s="422">
        <f t="shared" si="2"/>
        <v>1</v>
      </c>
      <c r="R17">
        <v>2000</v>
      </c>
      <c r="S17">
        <v>1500</v>
      </c>
      <c r="T17">
        <f t="shared" si="3"/>
        <v>-137</v>
      </c>
    </row>
    <row r="18" ht="22" customHeight="1" spans="1:20">
      <c r="A18" s="401" t="s">
        <v>113</v>
      </c>
      <c r="B18" s="385">
        <v>27835</v>
      </c>
      <c r="C18" s="414">
        <v>20600</v>
      </c>
      <c r="D18" s="385">
        <v>17129</v>
      </c>
      <c r="E18" s="73">
        <f t="shared" si="1"/>
        <v>83.15</v>
      </c>
      <c r="F18" s="73">
        <f t="shared" si="0"/>
        <v>-38.5</v>
      </c>
      <c r="H18" s="419">
        <v>23841.38957</v>
      </c>
      <c r="I18" s="420">
        <v>5484</v>
      </c>
      <c r="J18" s="420"/>
      <c r="K18" s="419">
        <v>29325.38957</v>
      </c>
      <c r="L18" s="420"/>
      <c r="M18" s="419">
        <v>29325.38957</v>
      </c>
      <c r="N18" s="420"/>
      <c r="O18" s="419">
        <v>29325.38957</v>
      </c>
      <c r="P18" s="421" t="s">
        <v>114</v>
      </c>
      <c r="Q18" s="422">
        <f t="shared" si="2"/>
        <v>1833</v>
      </c>
      <c r="R18">
        <v>20600</v>
      </c>
      <c r="S18">
        <v>17000</v>
      </c>
      <c r="T18">
        <f t="shared" si="3"/>
        <v>129</v>
      </c>
    </row>
    <row r="19" ht="22" customHeight="1" spans="1:20">
      <c r="A19" s="401" t="s">
        <v>115</v>
      </c>
      <c r="B19" s="385">
        <v>447</v>
      </c>
      <c r="C19" s="414">
        <v>500</v>
      </c>
      <c r="D19" s="385">
        <v>475</v>
      </c>
      <c r="E19" s="73">
        <f t="shared" si="1"/>
        <v>95</v>
      </c>
      <c r="F19" s="73">
        <f t="shared" si="0"/>
        <v>6.3</v>
      </c>
      <c r="H19" s="419">
        <v>446.23054</v>
      </c>
      <c r="I19" s="420"/>
      <c r="J19" s="420"/>
      <c r="K19" s="419">
        <v>446.23054</v>
      </c>
      <c r="L19" s="420"/>
      <c r="M19" s="419">
        <v>446.23054</v>
      </c>
      <c r="N19" s="420"/>
      <c r="O19" s="419">
        <v>446.23054</v>
      </c>
      <c r="P19" s="424" t="s">
        <v>116</v>
      </c>
      <c r="Q19" s="422">
        <f t="shared" si="2"/>
        <v>0</v>
      </c>
      <c r="R19">
        <v>500</v>
      </c>
      <c r="S19">
        <v>500</v>
      </c>
      <c r="T19">
        <f t="shared" si="3"/>
        <v>-25</v>
      </c>
    </row>
    <row r="20" ht="22" customHeight="1" spans="1:20">
      <c r="A20" s="371" t="s">
        <v>68</v>
      </c>
      <c r="B20" s="385">
        <f>SUM(B21,B28:B33)</f>
        <v>180184</v>
      </c>
      <c r="C20" s="385">
        <f>SUM(C21,C28:C33)</f>
        <v>243400</v>
      </c>
      <c r="D20" s="385">
        <f>SUM(D21,D28:D33)</f>
        <v>245201</v>
      </c>
      <c r="E20" s="73">
        <f t="shared" si="1"/>
        <v>100.74</v>
      </c>
      <c r="F20" s="73">
        <f t="shared" si="0"/>
        <v>36.1</v>
      </c>
      <c r="H20" s="413">
        <v>178626.697452</v>
      </c>
      <c r="I20" s="415"/>
      <c r="J20" s="415">
        <v>1132</v>
      </c>
      <c r="K20" s="413">
        <v>179758.697452</v>
      </c>
      <c r="L20" s="413">
        <v>0</v>
      </c>
      <c r="M20" s="413">
        <v>179758.697452</v>
      </c>
      <c r="N20" s="413">
        <v>1744</v>
      </c>
      <c r="O20" s="413">
        <v>181502.697452</v>
      </c>
      <c r="P20" s="425">
        <f>SUM(P21,P28,P29,P30,P31,P32,P33)</f>
        <v>230872</v>
      </c>
      <c r="Q20" s="422">
        <f t="shared" si="2"/>
        <v>14329</v>
      </c>
      <c r="R20">
        <v>243400</v>
      </c>
      <c r="S20">
        <f>S21+S33+S28+S29+S30+S31+S32</f>
        <v>243400</v>
      </c>
    </row>
    <row r="21" ht="22" customHeight="1" spans="1:20">
      <c r="A21" s="401" t="s">
        <v>69</v>
      </c>
      <c r="B21" s="385">
        <f>SUM(B22:B27)</f>
        <v>16178</v>
      </c>
      <c r="C21" s="385">
        <f>SUM(C22:C27)</f>
        <v>31600</v>
      </c>
      <c r="D21" s="385">
        <f>SUM(D22:D27)</f>
        <v>38617</v>
      </c>
      <c r="E21" s="73">
        <f t="shared" si="1"/>
        <v>122.21</v>
      </c>
      <c r="F21" s="73">
        <f t="shared" si="0"/>
        <v>138.7</v>
      </c>
      <c r="H21" s="419">
        <v>15789.354768</v>
      </c>
      <c r="I21" s="420"/>
      <c r="J21" s="420"/>
      <c r="K21" s="419">
        <v>15789.354768</v>
      </c>
      <c r="L21" s="420"/>
      <c r="M21" s="419">
        <v>15789.354768</v>
      </c>
      <c r="N21" s="420"/>
      <c r="O21" s="419">
        <v>15789.354768</v>
      </c>
      <c r="P21" s="422">
        <f>SUM(P22:P27)</f>
        <v>24303</v>
      </c>
      <c r="Q21" s="422">
        <f t="shared" si="2"/>
        <v>14314</v>
      </c>
      <c r="R21">
        <v>35600</v>
      </c>
      <c r="S21">
        <f>SUM(S22:S27)</f>
        <v>33750</v>
      </c>
    </row>
    <row r="22" ht="22" customHeight="1" spans="1:20">
      <c r="A22" s="426" t="s">
        <v>70</v>
      </c>
      <c r="B22" s="385">
        <v>10158</v>
      </c>
      <c r="C22" s="414">
        <v>11200</v>
      </c>
      <c r="D22" s="414">
        <v>11491</v>
      </c>
      <c r="E22" s="73">
        <f t="shared" si="1"/>
        <v>102.6</v>
      </c>
      <c r="F22" s="73">
        <f t="shared" si="0"/>
        <v>13.1</v>
      </c>
      <c r="H22" s="419">
        <v>10098.828317</v>
      </c>
      <c r="I22" s="420"/>
      <c r="J22" s="420"/>
      <c r="K22" s="419">
        <v>10098.828317</v>
      </c>
      <c r="L22" s="420"/>
      <c r="M22" s="419">
        <v>10098.828317</v>
      </c>
      <c r="N22" s="420"/>
      <c r="O22" s="419">
        <v>10098.828317</v>
      </c>
      <c r="P22" s="422">
        <v>11436</v>
      </c>
      <c r="Q22" s="422">
        <f t="shared" si="2"/>
        <v>55</v>
      </c>
      <c r="R22">
        <v>11200</v>
      </c>
      <c r="S22">
        <v>11200</v>
      </c>
    </row>
    <row r="23" ht="22" customHeight="1" spans="1:20">
      <c r="A23" s="426" t="s">
        <v>71</v>
      </c>
      <c r="B23" s="385">
        <v>4693</v>
      </c>
      <c r="C23" s="414">
        <v>5200</v>
      </c>
      <c r="D23" s="414">
        <f>5367-1</f>
        <v>5366</v>
      </c>
      <c r="E23" s="73">
        <f t="shared" si="1"/>
        <v>103.19</v>
      </c>
      <c r="F23" s="73">
        <f t="shared" si="0"/>
        <v>14.3</v>
      </c>
      <c r="H23" s="419">
        <v>4666.075238</v>
      </c>
      <c r="I23" s="420"/>
      <c r="J23" s="420"/>
      <c r="K23" s="419">
        <v>4666.075238</v>
      </c>
      <c r="L23" s="420"/>
      <c r="M23" s="419">
        <v>4666.075238</v>
      </c>
      <c r="N23" s="420"/>
      <c r="O23" s="419">
        <v>4666.075238</v>
      </c>
      <c r="P23" s="422">
        <v>5341</v>
      </c>
      <c r="Q23" s="422">
        <f t="shared" si="2"/>
        <v>25</v>
      </c>
      <c r="R23">
        <v>5200</v>
      </c>
      <c r="S23">
        <v>5400</v>
      </c>
    </row>
    <row r="24" ht="22" customHeight="1" spans="1:20">
      <c r="A24" s="426" t="s">
        <v>72</v>
      </c>
      <c r="B24" s="385">
        <v>1314</v>
      </c>
      <c r="C24" s="414">
        <v>1200</v>
      </c>
      <c r="D24" s="414">
        <v>1696</v>
      </c>
      <c r="E24" s="73">
        <f t="shared" si="1"/>
        <v>141.33</v>
      </c>
      <c r="F24" s="73">
        <f t="shared" si="0"/>
        <v>29.1</v>
      </c>
      <c r="H24" s="419">
        <v>1011.914493</v>
      </c>
      <c r="I24" s="420"/>
      <c r="J24" s="420"/>
      <c r="K24" s="419">
        <v>1011.914493</v>
      </c>
      <c r="L24" s="420"/>
      <c r="M24" s="419">
        <v>1011.914493</v>
      </c>
      <c r="N24" s="420"/>
      <c r="O24" s="419">
        <v>1011.914493</v>
      </c>
      <c r="P24" s="422">
        <v>1152</v>
      </c>
      <c r="Q24" s="422">
        <f t="shared" si="2"/>
        <v>544</v>
      </c>
      <c r="R24">
        <v>1192</v>
      </c>
      <c r="S24">
        <v>1142</v>
      </c>
    </row>
    <row r="25" ht="22" customHeight="1" spans="1:20">
      <c r="A25" s="426" t="s">
        <v>73</v>
      </c>
      <c r="B25" s="385"/>
      <c r="C25" s="414">
        <v>7000</v>
      </c>
      <c r="D25" s="414">
        <v>10028</v>
      </c>
      <c r="E25" s="73">
        <f t="shared" si="1"/>
        <v>143.26</v>
      </c>
      <c r="F25" s="73"/>
      <c r="H25" s="419">
        <v>12.53672</v>
      </c>
      <c r="I25" s="420"/>
      <c r="J25" s="420"/>
      <c r="K25" s="419">
        <v>12.53672</v>
      </c>
      <c r="L25" s="420"/>
      <c r="M25" s="419">
        <v>12.53672</v>
      </c>
      <c r="N25" s="420"/>
      <c r="O25" s="419">
        <v>12.53672</v>
      </c>
      <c r="P25" s="422">
        <v>3183</v>
      </c>
      <c r="Q25" s="422">
        <f t="shared" si="2"/>
        <v>6845</v>
      </c>
      <c r="R25">
        <v>9000</v>
      </c>
      <c r="S25">
        <v>8000</v>
      </c>
    </row>
    <row r="26" ht="22" customHeight="1" spans="1:20">
      <c r="A26" s="426" t="s">
        <v>74</v>
      </c>
      <c r="B26" s="385"/>
      <c r="C26" s="414">
        <v>7000</v>
      </c>
      <c r="D26" s="414">
        <v>10028</v>
      </c>
      <c r="E26" s="73">
        <f t="shared" si="1"/>
        <v>143.26</v>
      </c>
      <c r="F26" s="73"/>
      <c r="H26" s="419">
        <v>0</v>
      </c>
      <c r="I26" s="420"/>
      <c r="J26" s="420"/>
      <c r="K26" s="419">
        <v>0</v>
      </c>
      <c r="L26" s="420"/>
      <c r="M26" s="419">
        <v>0</v>
      </c>
      <c r="N26" s="420"/>
      <c r="O26" s="419">
        <v>0</v>
      </c>
      <c r="P26" s="422">
        <v>3183</v>
      </c>
      <c r="Q26" s="422">
        <f t="shared" si="2"/>
        <v>6845</v>
      </c>
      <c r="R26">
        <v>9000</v>
      </c>
      <c r="S26">
        <v>8000</v>
      </c>
    </row>
    <row r="27" ht="22" customHeight="1" spans="1:20">
      <c r="A27" s="426" t="s">
        <v>75</v>
      </c>
      <c r="B27" s="385">
        <v>13</v>
      </c>
      <c r="C27" s="414"/>
      <c r="D27" s="414">
        <v>8</v>
      </c>
      <c r="E27" s="73"/>
      <c r="F27" s="73">
        <f t="shared" si="0"/>
        <v>-38.5</v>
      </c>
      <c r="H27" s="420"/>
      <c r="I27" s="420"/>
      <c r="J27" s="420"/>
      <c r="K27" s="419">
        <v>0</v>
      </c>
      <c r="L27" s="420"/>
      <c r="M27" s="419">
        <v>0</v>
      </c>
      <c r="N27" s="420"/>
      <c r="O27" s="419">
        <v>0</v>
      </c>
      <c r="P27" s="422">
        <v>8</v>
      </c>
      <c r="Q27" s="422">
        <f t="shared" si="2"/>
        <v>0</v>
      </c>
      <c r="R27">
        <v>8</v>
      </c>
      <c r="S27">
        <v>8</v>
      </c>
    </row>
    <row r="28" ht="22" customHeight="1" spans="1:20">
      <c r="A28" s="401" t="s">
        <v>76</v>
      </c>
      <c r="B28" s="385">
        <v>6858</v>
      </c>
      <c r="C28" s="385">
        <v>7200</v>
      </c>
      <c r="D28" s="427">
        <f>6707+1</f>
        <v>6708</v>
      </c>
      <c r="E28" s="73">
        <f t="shared" si="1"/>
        <v>93.17</v>
      </c>
      <c r="F28" s="73">
        <f t="shared" si="0"/>
        <v>-2.2</v>
      </c>
      <c r="H28" s="419">
        <v>6813</v>
      </c>
      <c r="I28" s="420"/>
      <c r="J28" s="420">
        <v>157</v>
      </c>
      <c r="K28" s="419">
        <v>6970</v>
      </c>
      <c r="L28" s="420"/>
      <c r="M28" s="419">
        <v>6970</v>
      </c>
      <c r="N28" s="420"/>
      <c r="O28" s="419">
        <v>6970</v>
      </c>
      <c r="P28" s="428">
        <v>6699</v>
      </c>
      <c r="Q28" s="422">
        <f t="shared" si="2"/>
        <v>9</v>
      </c>
      <c r="R28">
        <v>7200</v>
      </c>
      <c r="S28">
        <v>7200</v>
      </c>
    </row>
    <row r="29" ht="22" customHeight="1" spans="1:20">
      <c r="A29" s="401" t="s">
        <v>77</v>
      </c>
      <c r="B29" s="385">
        <v>34201</v>
      </c>
      <c r="C29" s="385">
        <v>14300</v>
      </c>
      <c r="D29" s="427">
        <v>13537</v>
      </c>
      <c r="E29" s="73">
        <f t="shared" si="1"/>
        <v>94.66</v>
      </c>
      <c r="F29" s="73">
        <f t="shared" si="0"/>
        <v>-60.4</v>
      </c>
      <c r="H29" s="419">
        <v>34198.089801</v>
      </c>
      <c r="I29" s="420"/>
      <c r="J29" s="420">
        <v>460</v>
      </c>
      <c r="K29" s="419">
        <v>34658.089801</v>
      </c>
      <c r="L29" s="420"/>
      <c r="M29" s="419">
        <v>34658.089801</v>
      </c>
      <c r="N29" s="420"/>
      <c r="O29" s="419">
        <v>34658.089801</v>
      </c>
      <c r="P29" s="428">
        <v>13330</v>
      </c>
      <c r="Q29" s="422">
        <f t="shared" si="2"/>
        <v>207</v>
      </c>
      <c r="R29">
        <v>14300</v>
      </c>
      <c r="S29">
        <v>14300</v>
      </c>
    </row>
    <row r="30" ht="22" customHeight="1" spans="1:20">
      <c r="A30" s="401" t="s">
        <v>78</v>
      </c>
      <c r="B30" s="385"/>
      <c r="C30" s="385"/>
      <c r="D30" s="427"/>
      <c r="E30" s="73"/>
      <c r="F30" s="73"/>
      <c r="H30" s="420"/>
      <c r="I30" s="420"/>
      <c r="J30" s="420"/>
      <c r="K30" s="419">
        <v>0</v>
      </c>
      <c r="L30" s="420"/>
      <c r="M30" s="419">
        <v>0</v>
      </c>
      <c r="N30" s="420"/>
      <c r="O30" s="419">
        <v>0</v>
      </c>
      <c r="P30" s="422"/>
      <c r="Q30" s="422">
        <f t="shared" si="2"/>
        <v>0</v>
      </c>
    </row>
    <row r="31" ht="22" customHeight="1" spans="1:20">
      <c r="A31" s="401" t="s">
        <v>79</v>
      </c>
      <c r="B31" s="385">
        <v>119118</v>
      </c>
      <c r="C31" s="385">
        <v>190110</v>
      </c>
      <c r="D31" s="427">
        <v>186330</v>
      </c>
      <c r="E31" s="73">
        <f t="shared" si="1"/>
        <v>98.01</v>
      </c>
      <c r="F31" s="73">
        <f t="shared" si="0"/>
        <v>56.4</v>
      </c>
      <c r="H31" s="419">
        <v>117998.078249</v>
      </c>
      <c r="I31" s="420"/>
      <c r="J31" s="420">
        <v>515</v>
      </c>
      <c r="K31" s="419">
        <v>118513.078249</v>
      </c>
      <c r="L31" s="420"/>
      <c r="M31" s="419">
        <v>118513.078249</v>
      </c>
      <c r="N31" s="419">
        <v>1744</v>
      </c>
      <c r="O31" s="419">
        <v>120257.078249</v>
      </c>
      <c r="P31" s="428">
        <v>186531</v>
      </c>
      <c r="Q31" s="422">
        <f t="shared" si="2"/>
        <v>-201</v>
      </c>
      <c r="R31">
        <v>186110</v>
      </c>
      <c r="S31">
        <v>187960</v>
      </c>
    </row>
    <row r="32" ht="22" customHeight="1" spans="1:20">
      <c r="A32" s="401" t="s">
        <v>80</v>
      </c>
      <c r="B32" s="385">
        <v>598</v>
      </c>
      <c r="C32" s="385">
        <v>180</v>
      </c>
      <c r="D32" s="427">
        <v>0</v>
      </c>
      <c r="E32" s="73">
        <f t="shared" si="1"/>
        <v>0</v>
      </c>
      <c r="F32" s="73">
        <f t="shared" si="0"/>
        <v>-100</v>
      </c>
      <c r="H32" s="419">
        <v>597.56896</v>
      </c>
      <c r="I32" s="420"/>
      <c r="J32" s="420"/>
      <c r="K32" s="419">
        <v>597.56896</v>
      </c>
      <c r="L32" s="420"/>
      <c r="M32" s="419">
        <v>597.56896</v>
      </c>
      <c r="N32" s="420"/>
      <c r="O32" s="419">
        <v>597.56896</v>
      </c>
      <c r="P32" s="422"/>
      <c r="Q32" s="422">
        <f t="shared" si="2"/>
        <v>0</v>
      </c>
      <c r="R32">
        <v>180</v>
      </c>
      <c r="S32">
        <v>180</v>
      </c>
    </row>
    <row r="33" ht="22" customHeight="1" spans="1:19">
      <c r="A33" s="401" t="s">
        <v>81</v>
      </c>
      <c r="B33" s="385">
        <v>3231</v>
      </c>
      <c r="C33" s="385">
        <v>10</v>
      </c>
      <c r="D33" s="427">
        <v>9</v>
      </c>
      <c r="E33" s="73">
        <f t="shared" si="1"/>
        <v>90</v>
      </c>
      <c r="F33" s="73">
        <f t="shared" si="0"/>
        <v>-99.7</v>
      </c>
      <c r="H33" s="419">
        <v>3230.605674</v>
      </c>
      <c r="I33" s="420"/>
      <c r="J33" s="420"/>
      <c r="K33" s="419">
        <v>3230.605674</v>
      </c>
      <c r="L33" s="420"/>
      <c r="M33" s="419">
        <v>3230.605674</v>
      </c>
      <c r="N33" s="420"/>
      <c r="O33" s="419">
        <v>3230.605674</v>
      </c>
      <c r="P33" s="422">
        <v>9</v>
      </c>
      <c r="Q33" s="422">
        <f t="shared" si="2"/>
        <v>0</v>
      </c>
      <c r="R33">
        <v>10</v>
      </c>
      <c r="S33">
        <v>10</v>
      </c>
    </row>
  </sheetData>
  <sheetProtection sheet="1" objects="1"/>
  <mergeCells count="1">
    <mergeCell ref="A2:F2"/>
  </mergeCells>
  <printOptions horizontalCentered="1"/>
  <pageMargins left="0.786805555555556" right="0.590277777777778" top="0.984027777777778" bottom="0.786805555555556" header="0.314583333333333" footer="0.314583333333333"/>
  <pageSetup paperSize="9"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1"/>
  </sheetPr>
  <dimension ref="A1:F29"/>
  <sheetViews>
    <sheetView view="pageBreakPreview" zoomScaleNormal="100" workbookViewId="0">
      <pane xSplit="1" ySplit="4" topLeftCell="B5" activePane="bottomRight" state="frozen"/>
      <selection/>
      <selection pane="topRight"/>
      <selection pane="bottomLeft"/>
      <selection pane="bottomRight" activeCell="F8" sqref="F8"/>
    </sheetView>
  </sheetViews>
  <sheetFormatPr defaultColWidth="9" defaultRowHeight="14.25" outlineLevelCol="5"/>
  <cols>
    <col min="1" max="1" width="27.8333333333333" customWidth="1"/>
    <col min="2" max="2" width="8.5" customWidth="1"/>
    <col min="3" max="3" width="10.5833333333333" customWidth="1"/>
    <col min="4" max="4" width="10.75" style="375" customWidth="1"/>
    <col min="5" max="5" width="15.375" customWidth="1"/>
    <col min="6" max="6" width="7.125" customWidth="1"/>
    <col min="12" max="14" width="9" hidden="1" customWidth="1"/>
  </cols>
  <sheetData>
    <row r="1" s="51" customFormat="1" ht="20.15" customHeight="1" spans="1:6">
      <c r="A1" s="51" t="s">
        <v>8</v>
      </c>
      <c r="D1" s="389"/>
    </row>
    <row r="2" s="52" customFormat="1" ht="45" customHeight="1" spans="1:6">
      <c r="A2" s="307" t="s">
        <v>117</v>
      </c>
      <c r="B2" s="307"/>
      <c r="C2" s="307"/>
      <c r="D2" s="390"/>
      <c r="E2" s="307"/>
      <c r="F2" s="307"/>
    </row>
    <row r="3" s="53" customFormat="1" ht="20.15" customHeight="1" spans="1:6">
      <c r="D3" s="391"/>
      <c r="F3" s="308" t="s">
        <v>45</v>
      </c>
    </row>
    <row r="4" ht="40" customHeight="1" spans="1:6">
      <c r="A4" s="309" t="s">
        <v>118</v>
      </c>
      <c r="B4" s="310" t="s">
        <v>47</v>
      </c>
      <c r="C4" s="310" t="s">
        <v>48</v>
      </c>
      <c r="D4" s="368" t="s">
        <v>49</v>
      </c>
      <c r="E4" s="310" t="s">
        <v>50</v>
      </c>
      <c r="F4" s="310" t="s">
        <v>51</v>
      </c>
    </row>
    <row r="5" s="363" customFormat="1" ht="26" customHeight="1" spans="1:6">
      <c r="A5" s="369" t="s">
        <v>119</v>
      </c>
      <c r="B5" s="406">
        <f>SUM(B6:B29)</f>
        <v>867933</v>
      </c>
      <c r="C5" s="406">
        <f>SUM(C6:C29)</f>
        <v>893936</v>
      </c>
      <c r="D5" s="406">
        <f>SUM(D6:D29)</f>
        <v>893746.9</v>
      </c>
      <c r="E5" s="65">
        <f>ROUND(D5/C5*100,1)</f>
        <v>100</v>
      </c>
      <c r="F5" s="65">
        <f>ROUND((D5/B5-1)*100,1)</f>
        <v>3</v>
      </c>
    </row>
    <row r="6" ht="26" customHeight="1" spans="1:6">
      <c r="A6" s="371" t="s">
        <v>120</v>
      </c>
      <c r="B6" s="407">
        <v>115519</v>
      </c>
      <c r="C6" s="407">
        <v>112808</v>
      </c>
      <c r="D6" s="408">
        <v>105166.6</v>
      </c>
      <c r="E6" s="73">
        <f>ROUND(D6/C6*100,1)</f>
        <v>93.2</v>
      </c>
      <c r="F6" s="73">
        <f>ROUND((D6/B6-1)*100,1)</f>
        <v>-9</v>
      </c>
    </row>
    <row r="7" ht="26" customHeight="1" spans="1:6">
      <c r="A7" s="371" t="s">
        <v>121</v>
      </c>
      <c r="B7" s="407"/>
      <c r="C7" s="407"/>
      <c r="D7" s="313"/>
      <c r="E7" s="73"/>
      <c r="F7" s="73"/>
    </row>
    <row r="8" ht="26" customHeight="1" spans="1:6">
      <c r="A8" s="371" t="s">
        <v>122</v>
      </c>
      <c r="B8" s="407">
        <v>36694</v>
      </c>
      <c r="C8" s="407">
        <v>34977</v>
      </c>
      <c r="D8" s="408">
        <v>35287.66</v>
      </c>
      <c r="E8" s="73">
        <f t="shared" ref="E6:E25" si="0">ROUND(D8/C8*100,1)</f>
        <v>100.9</v>
      </c>
      <c r="F8" s="73">
        <f t="shared" ref="F8:F25" si="1">ROUND((D8/B8-1)*100,1)</f>
        <v>-3.8</v>
      </c>
    </row>
    <row r="9" ht="26" customHeight="1" spans="1:6">
      <c r="A9" s="384" t="s">
        <v>123</v>
      </c>
      <c r="B9" s="407">
        <v>153815</v>
      </c>
      <c r="C9" s="407">
        <v>157261</v>
      </c>
      <c r="D9" s="408">
        <v>158945</v>
      </c>
      <c r="E9" s="73">
        <f t="shared" si="0"/>
        <v>101.1</v>
      </c>
      <c r="F9" s="73">
        <f t="shared" si="1"/>
        <v>3.3</v>
      </c>
    </row>
    <row r="10" ht="26" customHeight="1" spans="1:6">
      <c r="A10" s="384" t="s">
        <v>124</v>
      </c>
      <c r="B10" s="407">
        <v>29570</v>
      </c>
      <c r="C10" s="407">
        <v>28578</v>
      </c>
      <c r="D10" s="408">
        <v>31370.28</v>
      </c>
      <c r="E10" s="73">
        <f t="shared" si="0"/>
        <v>109.8</v>
      </c>
      <c r="F10" s="73">
        <f t="shared" si="1"/>
        <v>6.1</v>
      </c>
    </row>
    <row r="11" ht="26" customHeight="1" spans="1:6">
      <c r="A11" s="384" t="s">
        <v>125</v>
      </c>
      <c r="B11" s="407">
        <v>13278</v>
      </c>
      <c r="C11" s="407">
        <v>13951</v>
      </c>
      <c r="D11" s="408">
        <v>14323.64</v>
      </c>
      <c r="E11" s="73">
        <f t="shared" si="0"/>
        <v>102.7</v>
      </c>
      <c r="F11" s="73">
        <f t="shared" si="1"/>
        <v>7.9</v>
      </c>
    </row>
    <row r="12" ht="26" customHeight="1" spans="1:6">
      <c r="A12" s="384" t="s">
        <v>126</v>
      </c>
      <c r="B12" s="407">
        <v>83674</v>
      </c>
      <c r="C12" s="407">
        <v>98851</v>
      </c>
      <c r="D12" s="408">
        <v>97149.82</v>
      </c>
      <c r="E12" s="73">
        <f t="shared" si="0"/>
        <v>98.3</v>
      </c>
      <c r="F12" s="73">
        <f t="shared" si="1"/>
        <v>16.1</v>
      </c>
    </row>
    <row r="13" ht="26" customHeight="1" spans="1:6">
      <c r="A13" s="384" t="s">
        <v>127</v>
      </c>
      <c r="B13" s="407">
        <v>47652</v>
      </c>
      <c r="C13" s="407">
        <v>48330</v>
      </c>
      <c r="D13" s="408">
        <v>50601.13</v>
      </c>
      <c r="E13" s="73">
        <f t="shared" si="0"/>
        <v>104.7</v>
      </c>
      <c r="F13" s="73">
        <f t="shared" si="1"/>
        <v>6.2</v>
      </c>
    </row>
    <row r="14" ht="26" customHeight="1" spans="1:6">
      <c r="A14" s="384" t="s">
        <v>128</v>
      </c>
      <c r="B14" s="407">
        <v>17015</v>
      </c>
      <c r="C14" s="407">
        <v>14589</v>
      </c>
      <c r="D14" s="408">
        <v>17226.26</v>
      </c>
      <c r="E14" s="73">
        <f t="shared" si="0"/>
        <v>118.1</v>
      </c>
      <c r="F14" s="73">
        <f t="shared" si="1"/>
        <v>1.2</v>
      </c>
    </row>
    <row r="15" ht="26" customHeight="1" spans="1:6">
      <c r="A15" s="384" t="s">
        <v>129</v>
      </c>
      <c r="B15" s="407">
        <v>80946</v>
      </c>
      <c r="C15" s="407">
        <v>75216</v>
      </c>
      <c r="D15" s="408">
        <v>76801.89</v>
      </c>
      <c r="E15" s="73">
        <f t="shared" si="0"/>
        <v>102.1</v>
      </c>
      <c r="F15" s="73">
        <f t="shared" si="1"/>
        <v>-5.1</v>
      </c>
    </row>
    <row r="16" ht="26" customHeight="1" spans="1:6">
      <c r="A16" s="384" t="s">
        <v>130</v>
      </c>
      <c r="B16" s="407">
        <v>126061</v>
      </c>
      <c r="C16" s="407">
        <v>117954</v>
      </c>
      <c r="D16" s="408">
        <v>126459.42</v>
      </c>
      <c r="E16" s="73">
        <f t="shared" si="0"/>
        <v>107.2</v>
      </c>
      <c r="F16" s="73">
        <f t="shared" si="1"/>
        <v>0.3</v>
      </c>
    </row>
    <row r="17" ht="26" customHeight="1" spans="1:6">
      <c r="A17" s="371" t="s">
        <v>131</v>
      </c>
      <c r="B17" s="407">
        <v>38021</v>
      </c>
      <c r="C17" s="407">
        <v>31520</v>
      </c>
      <c r="D17" s="408">
        <v>28787.28</v>
      </c>
      <c r="E17" s="73">
        <f t="shared" si="0"/>
        <v>91.3</v>
      </c>
      <c r="F17" s="73">
        <f t="shared" si="1"/>
        <v>-24.3</v>
      </c>
    </row>
    <row r="18" ht="26" customHeight="1" spans="1:6">
      <c r="A18" s="371" t="s">
        <v>132</v>
      </c>
      <c r="B18" s="407">
        <v>58531</v>
      </c>
      <c r="C18" s="407">
        <v>102654</v>
      </c>
      <c r="D18" s="408">
        <v>95291.06</v>
      </c>
      <c r="E18" s="73">
        <f t="shared" si="0"/>
        <v>92.8</v>
      </c>
      <c r="F18" s="73">
        <f t="shared" si="1"/>
        <v>62.8</v>
      </c>
    </row>
    <row r="19" ht="26" customHeight="1" spans="1:6">
      <c r="A19" s="371" t="s">
        <v>133</v>
      </c>
      <c r="B19" s="407">
        <v>1807</v>
      </c>
      <c r="C19" s="407">
        <v>1703</v>
      </c>
      <c r="D19" s="408">
        <v>1653.84</v>
      </c>
      <c r="E19" s="73">
        <f t="shared" si="0"/>
        <v>97.1</v>
      </c>
      <c r="F19" s="73">
        <f t="shared" si="1"/>
        <v>-8.5</v>
      </c>
    </row>
    <row r="20" ht="26" customHeight="1" spans="1:6">
      <c r="A20" s="371" t="s">
        <v>134</v>
      </c>
      <c r="B20" s="407">
        <v>265</v>
      </c>
      <c r="C20" s="407">
        <v>260</v>
      </c>
      <c r="D20" s="408">
        <v>280</v>
      </c>
      <c r="E20" s="73">
        <f t="shared" si="0"/>
        <v>107.7</v>
      </c>
      <c r="F20" s="73">
        <f t="shared" si="1"/>
        <v>5.7</v>
      </c>
    </row>
    <row r="21" ht="26" customHeight="1" spans="1:6">
      <c r="A21" s="371" t="s">
        <v>135</v>
      </c>
      <c r="B21" s="407">
        <v>650</v>
      </c>
      <c r="C21" s="407">
        <v>836</v>
      </c>
      <c r="D21" s="408">
        <v>661.48</v>
      </c>
      <c r="E21" s="73">
        <f t="shared" si="0"/>
        <v>79.1</v>
      </c>
      <c r="F21" s="73">
        <f t="shared" si="1"/>
        <v>1.8</v>
      </c>
    </row>
    <row r="22" ht="26" customHeight="1" spans="1:6">
      <c r="A22" s="371" t="s">
        <v>136</v>
      </c>
      <c r="B22" s="407">
        <v>15861</v>
      </c>
      <c r="C22" s="407">
        <v>17124</v>
      </c>
      <c r="D22" s="408">
        <v>15805.12</v>
      </c>
      <c r="E22" s="73">
        <f t="shared" si="0"/>
        <v>92.3</v>
      </c>
      <c r="F22" s="73">
        <f t="shared" si="1"/>
        <v>-0.4</v>
      </c>
    </row>
    <row r="23" ht="26" customHeight="1" spans="1:6">
      <c r="A23" s="371" t="s">
        <v>137</v>
      </c>
      <c r="B23" s="407">
        <v>14697</v>
      </c>
      <c r="C23" s="407">
        <v>7045</v>
      </c>
      <c r="D23" s="408">
        <v>5989.01</v>
      </c>
      <c r="E23" s="73">
        <f t="shared" si="0"/>
        <v>85</v>
      </c>
      <c r="F23" s="73">
        <f t="shared" si="1"/>
        <v>-59.3</v>
      </c>
    </row>
    <row r="24" ht="26" customHeight="1" spans="1:6">
      <c r="A24" s="371" t="s">
        <v>138</v>
      </c>
      <c r="B24" s="407">
        <v>2273</v>
      </c>
      <c r="C24" s="407">
        <v>2731</v>
      </c>
      <c r="D24" s="408">
        <v>2678.61</v>
      </c>
      <c r="E24" s="73">
        <f t="shared" si="0"/>
        <v>98.1</v>
      </c>
      <c r="F24" s="73">
        <f t="shared" si="1"/>
        <v>17.8</v>
      </c>
    </row>
    <row r="25" ht="26" customHeight="1" spans="1:6">
      <c r="A25" s="371" t="s">
        <v>139</v>
      </c>
      <c r="B25" s="407">
        <v>10370</v>
      </c>
      <c r="C25" s="407">
        <v>8475</v>
      </c>
      <c r="D25" s="408">
        <v>10407.33</v>
      </c>
      <c r="E25" s="73">
        <f t="shared" si="0"/>
        <v>122.8</v>
      </c>
      <c r="F25" s="73">
        <f t="shared" si="1"/>
        <v>0.4</v>
      </c>
    </row>
    <row r="26" ht="26" customHeight="1" spans="1:6">
      <c r="A26" s="371" t="s">
        <v>140</v>
      </c>
      <c r="B26" s="407"/>
      <c r="C26" s="407"/>
      <c r="D26" s="408"/>
      <c r="E26" s="73"/>
      <c r="F26" s="73"/>
    </row>
    <row r="27" ht="26" customHeight="1" spans="1:6">
      <c r="A27" s="371" t="s">
        <v>141</v>
      </c>
      <c r="B27" s="407">
        <v>2774</v>
      </c>
      <c r="C27" s="407">
        <v>753</v>
      </c>
      <c r="D27" s="408">
        <v>553</v>
      </c>
      <c r="E27" s="73">
        <f>ROUND(D27/C27*100,1)</f>
        <v>73.4</v>
      </c>
      <c r="F27" s="73">
        <f>ROUND((D27/B27-1)*100,1)</f>
        <v>-80.1</v>
      </c>
    </row>
    <row r="28" ht="26" customHeight="1" spans="1:6">
      <c r="A28" s="371" t="s">
        <v>142</v>
      </c>
      <c r="B28" s="407">
        <v>18389</v>
      </c>
      <c r="C28" s="407">
        <v>18246</v>
      </c>
      <c r="D28" s="407">
        <v>18238.23</v>
      </c>
      <c r="E28" s="73">
        <f>ROUND(D28/C28*100,1)</f>
        <v>100</v>
      </c>
      <c r="F28" s="73">
        <f>ROUND((D28/B28-1)*100,1)</f>
        <v>-0.8</v>
      </c>
    </row>
    <row r="29" ht="26" customHeight="1" spans="1:6">
      <c r="A29" s="371" t="s">
        <v>143</v>
      </c>
      <c r="B29" s="407">
        <v>71</v>
      </c>
      <c r="C29" s="407">
        <v>74</v>
      </c>
      <c r="D29" s="407">
        <v>70.24</v>
      </c>
      <c r="E29" s="73">
        <f>ROUND(D29/C29*100,1)</f>
        <v>94.9</v>
      </c>
      <c r="F29" s="73">
        <f>ROUND((D29/B29-1)*100,1)</f>
        <v>-1.1</v>
      </c>
    </row>
  </sheetData>
  <sheetProtection sheet="1" objects="1"/>
  <mergeCells count="1">
    <mergeCell ref="A2:F2"/>
  </mergeCells>
  <printOptions horizontalCentered="1"/>
  <pageMargins left="0.786805555555556" right="0.590277777777778" top="0.984027777777778" bottom="0.786805555555556" header="0.314583333333333" footer="0.314583333333333"/>
  <pageSetup paperSize="9"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H23"/>
  <sheetViews>
    <sheetView view="pageBreakPreview" zoomScaleNormal="100" workbookViewId="0">
      <selection activeCell="C6" sqref="C6"/>
    </sheetView>
  </sheetViews>
  <sheetFormatPr defaultColWidth="9" defaultRowHeight="14.25" outlineLevelCol="7"/>
  <cols>
    <col min="1" max="1" width="25.5833333333333" customWidth="1"/>
    <col min="2" max="2" width="17.5833333333333" customWidth="1"/>
    <col min="3" max="3" width="17.5833333333333" style="375" customWidth="1"/>
    <col min="4" max="4" width="25.5833333333333" customWidth="1"/>
    <col min="5" max="5" width="17.5833333333333" customWidth="1"/>
    <col min="6" max="6" width="17.5833333333333" style="375" customWidth="1"/>
    <col min="8" max="8" width="9.33333333333333"/>
    <col min="18" max="20" width="9" hidden="1" customWidth="1"/>
  </cols>
  <sheetData>
    <row r="1" s="51" customFormat="1" ht="20.15" customHeight="1" spans="1:8">
      <c r="A1" s="51" t="s">
        <v>10</v>
      </c>
      <c r="C1" s="389"/>
      <c r="F1" s="389"/>
    </row>
    <row r="2" s="52" customFormat="1" ht="45" customHeight="1" spans="1:8">
      <c r="A2" s="307" t="s">
        <v>144</v>
      </c>
      <c r="B2" s="307"/>
      <c r="C2" s="390"/>
      <c r="D2" s="307"/>
      <c r="E2" s="307"/>
      <c r="F2" s="390"/>
    </row>
    <row r="3" s="53" customFormat="1" ht="20.15" customHeight="1" spans="1:8">
      <c r="C3" s="391"/>
      <c r="F3" s="392" t="s">
        <v>45</v>
      </c>
    </row>
    <row r="4" s="335" customFormat="1" ht="20.15" customHeight="1" spans="1:8">
      <c r="A4" s="309" t="s">
        <v>145</v>
      </c>
      <c r="B4" s="309"/>
      <c r="C4" s="393"/>
      <c r="D4" s="394" t="s">
        <v>146</v>
      </c>
      <c r="E4" s="309"/>
      <c r="F4" s="395"/>
      <c r="H4" s="352"/>
    </row>
    <row r="5" s="54" customFormat="1" ht="20.15" customHeight="1" spans="1:8">
      <c r="A5" s="309" t="s">
        <v>147</v>
      </c>
      <c r="B5" s="309" t="s">
        <v>148</v>
      </c>
      <c r="C5" s="393" t="s">
        <v>149</v>
      </c>
      <c r="D5" s="394" t="s">
        <v>147</v>
      </c>
      <c r="E5" s="309" t="s">
        <v>148</v>
      </c>
      <c r="F5" s="395" t="s">
        <v>149</v>
      </c>
    </row>
    <row r="6" ht="20.15" customHeight="1" spans="1:8">
      <c r="A6" s="371" t="s">
        <v>150</v>
      </c>
      <c r="B6" s="353">
        <f>'表1-2'!C5</f>
        <v>624200</v>
      </c>
      <c r="C6" s="340">
        <f>'表1-2'!D5</f>
        <v>626189</v>
      </c>
      <c r="D6" s="396" t="s">
        <v>151</v>
      </c>
      <c r="E6" s="354">
        <f>表2!C5</f>
        <v>893936</v>
      </c>
      <c r="F6" s="313">
        <f>表2!D5</f>
        <v>893746.9</v>
      </c>
    </row>
    <row r="7" ht="20.15" customHeight="1" spans="1:8">
      <c r="A7" s="397" t="s">
        <v>152</v>
      </c>
      <c r="B7" s="353">
        <f>SUM(B8,B12,B13,B16,B20)</f>
        <v>444936</v>
      </c>
      <c r="C7" s="398">
        <f>C8+C12+C13+C16+C20</f>
        <v>459980</v>
      </c>
      <c r="D7" s="399" t="s">
        <v>153</v>
      </c>
      <c r="E7" s="353">
        <f>E8+E12+E13+E14+E15</f>
        <v>175200</v>
      </c>
      <c r="F7" s="400">
        <f>F8+F12+F13+F14+F15</f>
        <v>192422</v>
      </c>
    </row>
    <row r="8" ht="20.15" customHeight="1" spans="1:8">
      <c r="A8" s="401" t="s">
        <v>154</v>
      </c>
      <c r="B8" s="353">
        <f>SUM(B9:B11)</f>
        <v>297868</v>
      </c>
      <c r="C8" s="340">
        <f>SUM(C9:C11)</f>
        <v>331779</v>
      </c>
      <c r="D8" s="402" t="s">
        <v>155</v>
      </c>
      <c r="E8" s="353">
        <f>E9+E10+E11</f>
        <v>94816</v>
      </c>
      <c r="F8" s="313">
        <f>SUM(F9:F11)</f>
        <v>95767</v>
      </c>
    </row>
    <row r="9" ht="20.15" customHeight="1" spans="1:8">
      <c r="A9" s="401" t="s">
        <v>156</v>
      </c>
      <c r="B9" s="353">
        <v>2685</v>
      </c>
      <c r="C9" s="340">
        <v>2685</v>
      </c>
      <c r="D9" s="344" t="s">
        <v>157</v>
      </c>
      <c r="E9" s="353">
        <v>1789</v>
      </c>
      <c r="F9" s="313">
        <v>1789</v>
      </c>
    </row>
    <row r="10" ht="20.15" customHeight="1" spans="1:8">
      <c r="A10" s="401" t="s">
        <v>158</v>
      </c>
      <c r="B10" s="353">
        <v>260618</v>
      </c>
      <c r="C10" s="340">
        <f>295768-2685</f>
        <v>293083</v>
      </c>
      <c r="D10" s="344" t="s">
        <v>159</v>
      </c>
      <c r="E10" s="353">
        <v>79587</v>
      </c>
      <c r="F10" s="313">
        <f>ROUND('表1-2'!D6*0.209,)</f>
        <v>79626</v>
      </c>
    </row>
    <row r="11" ht="20.15" customHeight="1" spans="1:8">
      <c r="A11" s="401" t="s">
        <v>160</v>
      </c>
      <c r="B11" s="353">
        <v>34565</v>
      </c>
      <c r="C11" s="340">
        <v>36011</v>
      </c>
      <c r="D11" s="344" t="s">
        <v>161</v>
      </c>
      <c r="E11" s="353">
        <v>13440</v>
      </c>
      <c r="F11" s="313">
        <f>13440+1270-120-238</f>
        <v>14352</v>
      </c>
    </row>
    <row r="12" ht="20.15" customHeight="1" spans="1:8">
      <c r="A12" s="401" t="s">
        <v>162</v>
      </c>
      <c r="B12" s="353">
        <v>75086</v>
      </c>
      <c r="C12" s="403">
        <v>80086</v>
      </c>
      <c r="D12" s="402" t="s">
        <v>163</v>
      </c>
      <c r="E12" s="353">
        <v>54374</v>
      </c>
      <c r="F12" s="353">
        <f>53795+580-29+12</f>
        <v>54358</v>
      </c>
    </row>
    <row r="13" ht="20.15" customHeight="1" spans="1:8">
      <c r="A13" s="401" t="s">
        <v>164</v>
      </c>
      <c r="B13" s="353">
        <f>B14</f>
        <v>35903</v>
      </c>
      <c r="C13" s="403">
        <f>C14</f>
        <v>35903</v>
      </c>
      <c r="D13" s="402" t="s">
        <v>165</v>
      </c>
      <c r="E13" s="353">
        <v>10000</v>
      </c>
      <c r="F13" s="313">
        <f>10000+10149-7788-709+2000+709-2310+600-1319+1855+6291+2+2+25+385</f>
        <v>19892</v>
      </c>
    </row>
    <row r="14" ht="20.15" customHeight="1" spans="1:8">
      <c r="A14" s="401" t="s">
        <v>166</v>
      </c>
      <c r="B14" s="353">
        <v>35903</v>
      </c>
      <c r="C14" s="403">
        <v>35903</v>
      </c>
      <c r="D14" s="402" t="s">
        <v>167</v>
      </c>
      <c r="E14" s="353">
        <v>1900</v>
      </c>
      <c r="F14" s="313"/>
    </row>
    <row r="15" ht="20.15" customHeight="1" spans="1:8">
      <c r="A15" s="401" t="s">
        <v>168</v>
      </c>
      <c r="B15" s="353"/>
      <c r="C15" s="340"/>
      <c r="D15" s="402" t="s">
        <v>169</v>
      </c>
      <c r="E15" s="353">
        <f>E16</f>
        <v>14110</v>
      </c>
      <c r="F15" s="353">
        <f>F16</f>
        <v>22405</v>
      </c>
    </row>
    <row r="16" ht="20.15" customHeight="1" spans="1:8">
      <c r="A16" s="401" t="s">
        <v>170</v>
      </c>
      <c r="B16" s="353">
        <f>SUM(B17:B19)</f>
        <v>31079</v>
      </c>
      <c r="C16" s="340">
        <f>SUM(C17:C19)</f>
        <v>7212</v>
      </c>
      <c r="D16" s="402" t="s">
        <v>171</v>
      </c>
      <c r="E16" s="353">
        <v>14110</v>
      </c>
      <c r="F16" s="313">
        <v>22405</v>
      </c>
    </row>
    <row r="17" ht="20.15" customHeight="1" spans="1:6">
      <c r="A17" s="401" t="s">
        <v>172</v>
      </c>
      <c r="B17" s="353">
        <v>23867</v>
      </c>
      <c r="C17" s="340">
        <v>0</v>
      </c>
      <c r="D17" s="402" t="s">
        <v>173</v>
      </c>
      <c r="E17" s="354"/>
      <c r="F17" s="313"/>
    </row>
    <row r="18" ht="20.15" customHeight="1" spans="1:6">
      <c r="A18" s="401" t="s">
        <v>174</v>
      </c>
      <c r="B18" s="353">
        <v>7212</v>
      </c>
      <c r="C18" s="340">
        <v>7212</v>
      </c>
      <c r="D18" s="402"/>
      <c r="E18" s="354"/>
      <c r="F18" s="313"/>
    </row>
    <row r="19" ht="20.15" customHeight="1" spans="1:6">
      <c r="A19" s="401" t="s">
        <v>175</v>
      </c>
      <c r="B19" s="353"/>
      <c r="C19" s="340"/>
      <c r="D19" s="402"/>
      <c r="E19" s="354"/>
      <c r="F19" s="313"/>
    </row>
    <row r="20" ht="20.15" customHeight="1" spans="1:6">
      <c r="A20" s="401" t="s">
        <v>176</v>
      </c>
      <c r="B20" s="360">
        <v>5000</v>
      </c>
      <c r="C20" s="340">
        <v>5000</v>
      </c>
      <c r="D20" s="402"/>
      <c r="E20" s="354"/>
      <c r="F20" s="313"/>
    </row>
    <row r="21" ht="20.15" customHeight="1" spans="1:6">
      <c r="A21" s="401"/>
      <c r="B21" s="354"/>
      <c r="C21" s="340"/>
      <c r="D21" s="402"/>
      <c r="E21" s="354"/>
      <c r="F21" s="313"/>
    </row>
    <row r="22" s="55" customFormat="1" ht="20.15" customHeight="1" spans="1:6">
      <c r="A22" s="369" t="s">
        <v>177</v>
      </c>
      <c r="B22" s="361">
        <f>B6+B7</f>
        <v>1069136</v>
      </c>
      <c r="C22" s="347">
        <f>C6+C7</f>
        <v>1086169</v>
      </c>
      <c r="D22" s="404" t="s">
        <v>178</v>
      </c>
      <c r="E22" s="361">
        <f>E6+E7</f>
        <v>1069136</v>
      </c>
      <c r="F22" s="346">
        <f>F6+F7</f>
        <v>1086168.9</v>
      </c>
    </row>
    <row r="23" spans="1:6">
      <c r="E23">
        <f>E22-B22</f>
        <v>0</v>
      </c>
      <c r="F23" s="405">
        <f>F22-C22</f>
        <v>-0.100000000093132</v>
      </c>
    </row>
  </sheetData>
  <sheetProtection sheet="1" objects="1"/>
  <mergeCells count="3">
    <mergeCell ref="A2:F2"/>
    <mergeCell ref="A4:C4"/>
    <mergeCell ref="D4:F4"/>
  </mergeCells>
  <printOptions horizontalCentered="1"/>
  <pageMargins left="0.786805555555556" right="0.590277777777778" top="0.984027777777778" bottom="0.786805555555556" header="0.314583333333333" footer="0.314583333333333"/>
  <pageSetup paperSize="9" orientation="landscape" horizontalDpi="600"/>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G34"/>
  <sheetViews>
    <sheetView view="pageBreakPreview" zoomScaleNormal="100" workbookViewId="0">
      <selection activeCell="F33" sqref="F33"/>
    </sheetView>
  </sheetViews>
  <sheetFormatPr defaultColWidth="9" defaultRowHeight="14.25" outlineLevelCol="6"/>
  <cols>
    <col min="1" max="1" width="24.5" customWidth="1"/>
    <col min="2" max="2" width="11.25" customWidth="1"/>
    <col min="3" max="3" width="11.25" style="375" customWidth="1"/>
    <col min="4" max="5" width="10.5833333333333" customWidth="1"/>
    <col min="6" max="6" width="12" customWidth="1"/>
    <col min="7" max="7" width="14.125"/>
    <col min="8" max="8" width="10.375"/>
  </cols>
  <sheetData>
    <row r="1" s="51" customFormat="1" ht="20.15" customHeight="1" spans="1:7">
      <c r="A1" s="177" t="s">
        <v>12</v>
      </c>
      <c r="B1" s="177"/>
      <c r="C1" s="376"/>
      <c r="D1" s="177"/>
      <c r="E1" s="177"/>
      <c r="F1" s="177"/>
    </row>
    <row r="2" s="52" customFormat="1" ht="45" customHeight="1" spans="1:7">
      <c r="A2" s="272" t="s">
        <v>179</v>
      </c>
      <c r="B2" s="272"/>
      <c r="C2" s="377"/>
      <c r="D2" s="272"/>
      <c r="E2" s="272"/>
      <c r="F2" s="272"/>
    </row>
    <row r="3" s="53" customFormat="1" ht="20.15" customHeight="1" spans="1:7">
      <c r="A3" s="179"/>
      <c r="B3" s="179"/>
      <c r="C3" s="378"/>
      <c r="D3" s="179"/>
      <c r="E3" s="179"/>
      <c r="F3" s="273" t="s">
        <v>45</v>
      </c>
    </row>
    <row r="4" s="54" customFormat="1" ht="39.75" customHeight="1" spans="1:7">
      <c r="A4" s="379" t="s">
        <v>46</v>
      </c>
      <c r="B4" s="380" t="s">
        <v>48</v>
      </c>
      <c r="C4" s="381" t="s">
        <v>49</v>
      </c>
      <c r="D4" s="380" t="s">
        <v>180</v>
      </c>
      <c r="E4" s="380" t="s">
        <v>181</v>
      </c>
      <c r="F4" s="380" t="s">
        <v>182</v>
      </c>
      <c r="G4" s="62"/>
    </row>
    <row r="5" s="373" customFormat="1" ht="21" customHeight="1" spans="1:7">
      <c r="A5" s="382" t="s">
        <v>52</v>
      </c>
      <c r="B5" s="361">
        <f>B6+B21</f>
        <v>999500</v>
      </c>
      <c r="C5" s="346">
        <f>C6+C21</f>
        <v>1004947.5</v>
      </c>
      <c r="D5" s="361">
        <f>D6+D21</f>
        <v>1030750</v>
      </c>
      <c r="E5" s="383">
        <f>ROUND((D5/B5-1)*100,1)</f>
        <v>3.1</v>
      </c>
      <c r="F5" s="383">
        <f>ROUND((D5/(C5-46500)-1)*100,1)</f>
        <v>7.5</v>
      </c>
    </row>
    <row r="6" s="374" customFormat="1" ht="21" customHeight="1" spans="1:7">
      <c r="A6" s="384" t="s">
        <v>53</v>
      </c>
      <c r="B6" s="354">
        <f>'表1-1'!C6</f>
        <v>756100</v>
      </c>
      <c r="C6" s="313">
        <f>SUM(C7:C20)</f>
        <v>759746.5</v>
      </c>
      <c r="D6" s="313">
        <f>SUM(D7:D20)</f>
        <v>804250</v>
      </c>
      <c r="E6" s="73">
        <f t="shared" ref="E6:E34" si="0">ROUND((D6/B6-1)*100,1)</f>
        <v>6.4</v>
      </c>
      <c r="F6" s="73">
        <f t="shared" ref="F5:F21" si="1">ROUND((D6/C6-1)*100,1)</f>
        <v>5.9</v>
      </c>
    </row>
    <row r="7" s="374" customFormat="1" ht="21" customHeight="1" spans="1:7">
      <c r="A7" s="386" t="s">
        <v>54</v>
      </c>
      <c r="B7" s="354">
        <f>'表1-1'!C7</f>
        <v>334000</v>
      </c>
      <c r="C7" s="313">
        <f>'表1-1'!D7</f>
        <v>349730</v>
      </c>
      <c r="D7" s="354">
        <f>'表4-2'!D7*2</f>
        <v>356000</v>
      </c>
      <c r="E7" s="73">
        <f t="shared" si="0"/>
        <v>6.6</v>
      </c>
      <c r="F7" s="73">
        <f t="shared" si="1"/>
        <v>1.8</v>
      </c>
    </row>
    <row r="8" s="374" customFormat="1" ht="21" customHeight="1" spans="1:7">
      <c r="A8" s="386" t="s">
        <v>55</v>
      </c>
      <c r="B8" s="354">
        <f>'表1-1'!C8</f>
        <v>73000</v>
      </c>
      <c r="C8" s="313">
        <f>'表1-1'!D8</f>
        <v>71125</v>
      </c>
      <c r="D8" s="354">
        <v>73000</v>
      </c>
      <c r="E8" s="73">
        <f t="shared" si="0"/>
        <v>0</v>
      </c>
      <c r="F8" s="73">
        <f t="shared" si="1"/>
        <v>2.6</v>
      </c>
    </row>
    <row r="9" s="374" customFormat="1" ht="21" customHeight="1" spans="1:7">
      <c r="A9" s="386" t="s">
        <v>56</v>
      </c>
      <c r="B9" s="354">
        <f>'表1-1'!C9</f>
        <v>201250</v>
      </c>
      <c r="C9" s="313">
        <f>'表1-1'!D9</f>
        <v>198321</v>
      </c>
      <c r="D9" s="354">
        <f>'表4-2'!D8/0.4</f>
        <v>228750</v>
      </c>
      <c r="E9" s="73">
        <f t="shared" si="0"/>
        <v>13.7</v>
      </c>
      <c r="F9" s="73">
        <f t="shared" si="1"/>
        <v>15.3</v>
      </c>
    </row>
    <row r="10" s="374" customFormat="1" ht="21" customHeight="1" spans="1:7">
      <c r="A10" s="386" t="s">
        <v>57</v>
      </c>
      <c r="B10" s="354">
        <f>'表1-1'!C10</f>
        <v>24250</v>
      </c>
      <c r="C10" s="313">
        <f>'表1-1'!D10</f>
        <v>22961.5</v>
      </c>
      <c r="D10" s="354">
        <f>'表4-2'!D9/0.4</f>
        <v>27000</v>
      </c>
      <c r="E10" s="73">
        <f t="shared" si="0"/>
        <v>11.3</v>
      </c>
      <c r="F10" s="73">
        <f t="shared" si="1"/>
        <v>17.6</v>
      </c>
    </row>
    <row r="11" s="374" customFormat="1" ht="21" customHeight="1" spans="1:7">
      <c r="A11" s="386" t="s">
        <v>58</v>
      </c>
      <c r="B11" s="354">
        <f>'表1-1'!C11</f>
        <v>19000</v>
      </c>
      <c r="C11" s="313">
        <f>'表1-1'!D11</f>
        <v>19683</v>
      </c>
      <c r="D11" s="354">
        <f>'表4-2'!D10</f>
        <v>21000</v>
      </c>
      <c r="E11" s="73">
        <f t="shared" si="0"/>
        <v>10.5</v>
      </c>
      <c r="F11" s="73">
        <f t="shared" si="1"/>
        <v>6.7</v>
      </c>
    </row>
    <row r="12" s="374" customFormat="1" ht="21" customHeight="1" spans="1:7">
      <c r="A12" s="386" t="s">
        <v>59</v>
      </c>
      <c r="B12" s="354">
        <f>'表1-1'!C12</f>
        <v>21000</v>
      </c>
      <c r="C12" s="313">
        <f>'表1-1'!D12</f>
        <v>22810</v>
      </c>
      <c r="D12" s="354">
        <f>'表4-2'!D11</f>
        <v>22000</v>
      </c>
      <c r="E12" s="73">
        <f t="shared" si="0"/>
        <v>4.8</v>
      </c>
      <c r="F12" s="73">
        <f t="shared" si="1"/>
        <v>-3.6</v>
      </c>
    </row>
    <row r="13" s="374" customFormat="1" ht="21" customHeight="1" spans="1:7">
      <c r="A13" s="386" t="s">
        <v>60</v>
      </c>
      <c r="B13" s="354">
        <f>'表1-1'!C13</f>
        <v>21000</v>
      </c>
      <c r="C13" s="313">
        <f>'表1-1'!D13</f>
        <v>21876</v>
      </c>
      <c r="D13" s="354">
        <f>'表4-2'!D12</f>
        <v>14200</v>
      </c>
      <c r="E13" s="73">
        <f t="shared" si="0"/>
        <v>-32.4</v>
      </c>
      <c r="F13" s="73">
        <f t="shared" si="1"/>
        <v>-35.1</v>
      </c>
    </row>
    <row r="14" s="374" customFormat="1" ht="21" customHeight="1" spans="1:7">
      <c r="A14" s="386" t="s">
        <v>61</v>
      </c>
      <c r="B14" s="354">
        <f>'表1-1'!C14</f>
        <v>10000</v>
      </c>
      <c r="C14" s="313">
        <f>'表1-1'!D14</f>
        <v>9700</v>
      </c>
      <c r="D14" s="354">
        <f>'表4-2'!D13</f>
        <v>10500</v>
      </c>
      <c r="E14" s="73">
        <f t="shared" si="0"/>
        <v>5</v>
      </c>
      <c r="F14" s="73">
        <f t="shared" si="1"/>
        <v>8.2</v>
      </c>
    </row>
    <row r="15" s="374" customFormat="1" ht="21" customHeight="1" spans="1:7">
      <c r="A15" s="386" t="s">
        <v>62</v>
      </c>
      <c r="B15" s="354">
        <f>'表1-1'!C15</f>
        <v>22000</v>
      </c>
      <c r="C15" s="313">
        <f>'表1-1'!D15</f>
        <v>19137</v>
      </c>
      <c r="D15" s="354">
        <f>'表4-2'!D14</f>
        <v>19700</v>
      </c>
      <c r="E15" s="73">
        <f t="shared" si="0"/>
        <v>-10.5</v>
      </c>
      <c r="F15" s="73">
        <f t="shared" si="1"/>
        <v>2.9</v>
      </c>
    </row>
    <row r="16" s="374" customFormat="1" ht="21" customHeight="1" spans="1:7">
      <c r="A16" s="386" t="s">
        <v>63</v>
      </c>
      <c r="B16" s="354">
        <f>'表1-1'!C16</f>
        <v>5000</v>
      </c>
      <c r="C16" s="313">
        <f>'表1-1'!D16</f>
        <v>2896</v>
      </c>
      <c r="D16" s="354">
        <f>'表4-2'!D15</f>
        <v>5300</v>
      </c>
      <c r="E16" s="73">
        <f t="shared" si="0"/>
        <v>6</v>
      </c>
      <c r="F16" s="73">
        <f t="shared" si="1"/>
        <v>83</v>
      </c>
    </row>
    <row r="17" s="374" customFormat="1" ht="21" customHeight="1" spans="1:6">
      <c r="A17" s="386" t="s">
        <v>64</v>
      </c>
      <c r="B17" s="354">
        <f>'表1-1'!C17</f>
        <v>2500</v>
      </c>
      <c r="C17" s="313">
        <f>'表1-1'!D17</f>
        <v>2540</v>
      </c>
      <c r="D17" s="354">
        <f>'表4-2'!D16</f>
        <v>2600</v>
      </c>
      <c r="E17" s="73">
        <f t="shared" si="0"/>
        <v>4</v>
      </c>
      <c r="F17" s="73">
        <f t="shared" si="1"/>
        <v>2.4</v>
      </c>
    </row>
    <row r="18" s="374" customFormat="1" ht="21" customHeight="1" spans="1:6">
      <c r="A18" s="386" t="s">
        <v>65</v>
      </c>
      <c r="B18" s="354">
        <f>'表1-1'!C18</f>
        <v>2000</v>
      </c>
      <c r="C18" s="313">
        <f>'表1-1'!D18</f>
        <v>1363</v>
      </c>
      <c r="D18" s="354">
        <f>'表4-2'!D17</f>
        <v>2100</v>
      </c>
      <c r="E18" s="73">
        <f t="shared" si="0"/>
        <v>5</v>
      </c>
      <c r="F18" s="73">
        <f t="shared" si="1"/>
        <v>54.1</v>
      </c>
    </row>
    <row r="19" s="374" customFormat="1" ht="21" customHeight="1" spans="1:6">
      <c r="A19" s="386" t="s">
        <v>66</v>
      </c>
      <c r="B19" s="354">
        <f>'表1-1'!C19</f>
        <v>20600</v>
      </c>
      <c r="C19" s="313">
        <f>'表1-1'!D19</f>
        <v>17129</v>
      </c>
      <c r="D19" s="354">
        <f>'表4-2'!D18</f>
        <v>21600</v>
      </c>
      <c r="E19" s="73">
        <f t="shared" si="0"/>
        <v>4.9</v>
      </c>
      <c r="F19" s="73">
        <f t="shared" si="1"/>
        <v>26.1</v>
      </c>
    </row>
    <row r="20" s="374" customFormat="1" ht="21" customHeight="1" spans="1:6">
      <c r="A20" s="386" t="s">
        <v>67</v>
      </c>
      <c r="B20" s="354">
        <f>'表1-1'!C20</f>
        <v>500</v>
      </c>
      <c r="C20" s="313">
        <f>'表1-1'!D20</f>
        <v>475</v>
      </c>
      <c r="D20" s="354">
        <f>'表4-2'!D19</f>
        <v>500</v>
      </c>
      <c r="E20" s="73">
        <f t="shared" si="0"/>
        <v>0</v>
      </c>
      <c r="F20" s="73">
        <f t="shared" si="1"/>
        <v>5.3</v>
      </c>
    </row>
    <row r="21" s="374" customFormat="1" ht="21" customHeight="1" spans="1:6">
      <c r="A21" s="384" t="s">
        <v>68</v>
      </c>
      <c r="B21" s="354">
        <f>'表1-1'!C21</f>
        <v>243400</v>
      </c>
      <c r="C21" s="313">
        <f>'表1-1'!D21</f>
        <v>245201</v>
      </c>
      <c r="D21" s="354">
        <f>'表4-2'!D20</f>
        <v>226500</v>
      </c>
      <c r="E21" s="73">
        <f t="shared" si="0"/>
        <v>-6.9</v>
      </c>
      <c r="F21" s="73">
        <f>ROUND((D21/(C21-46500)-1)*100,1)</f>
        <v>14</v>
      </c>
    </row>
    <row r="22" s="374" customFormat="1" ht="21" customHeight="1" spans="1:6">
      <c r="A22" s="386" t="s">
        <v>69</v>
      </c>
      <c r="B22" s="354">
        <f>'表1-1'!C22</f>
        <v>31600</v>
      </c>
      <c r="C22" s="313">
        <f>'表1-1'!D22</f>
        <v>38617</v>
      </c>
      <c r="D22" s="354">
        <f>'表4-2'!D21</f>
        <v>37590</v>
      </c>
      <c r="E22" s="73">
        <f t="shared" si="0"/>
        <v>19</v>
      </c>
      <c r="F22" s="73">
        <f t="shared" ref="F22:F34" si="2">ROUND((D22/C22-1)*100,1)</f>
        <v>-2.7</v>
      </c>
    </row>
    <row r="23" s="374" customFormat="1" ht="21" customHeight="1" spans="1:6">
      <c r="A23" s="388" t="s">
        <v>70</v>
      </c>
      <c r="B23" s="354">
        <f>'表1-1'!C23</f>
        <v>11200</v>
      </c>
      <c r="C23" s="313">
        <f>'表1-1'!D23</f>
        <v>11491</v>
      </c>
      <c r="D23" s="354">
        <f>'表4-2'!D22</f>
        <v>11200</v>
      </c>
      <c r="E23" s="73">
        <f t="shared" si="0"/>
        <v>0</v>
      </c>
      <c r="F23" s="73">
        <f t="shared" si="2"/>
        <v>-2.5</v>
      </c>
    </row>
    <row r="24" s="374" customFormat="1" ht="21" customHeight="1" spans="1:6">
      <c r="A24" s="388" t="s">
        <v>71</v>
      </c>
      <c r="B24" s="354">
        <f>'表1-1'!C24</f>
        <v>5200</v>
      </c>
      <c r="C24" s="313">
        <f>'表1-1'!D24</f>
        <v>5366</v>
      </c>
      <c r="D24" s="354">
        <f>'表4-2'!D23</f>
        <v>5200</v>
      </c>
      <c r="E24" s="73">
        <f t="shared" si="0"/>
        <v>0</v>
      </c>
      <c r="F24" s="73">
        <f t="shared" si="2"/>
        <v>-3.1</v>
      </c>
    </row>
    <row r="25" s="374" customFormat="1" ht="21" customHeight="1" spans="1:6">
      <c r="A25" s="388" t="s">
        <v>72</v>
      </c>
      <c r="B25" s="354">
        <f>'表1-1'!C25</f>
        <v>1200</v>
      </c>
      <c r="C25" s="313">
        <f>'表1-1'!D25</f>
        <v>1696</v>
      </c>
      <c r="D25" s="354">
        <f>'表4-2'!D24</f>
        <v>1200</v>
      </c>
      <c r="E25" s="73">
        <f t="shared" si="0"/>
        <v>0</v>
      </c>
      <c r="F25" s="73">
        <f t="shared" si="2"/>
        <v>-29.2</v>
      </c>
    </row>
    <row r="26" s="374" customFormat="1" ht="21" customHeight="1" spans="1:6">
      <c r="A26" s="388" t="s">
        <v>73</v>
      </c>
      <c r="B26" s="354"/>
      <c r="C26" s="313">
        <f>'表1-1'!D26</f>
        <v>10028</v>
      </c>
      <c r="D26" s="354">
        <f>'表4-2'!D25</f>
        <v>9995</v>
      </c>
      <c r="E26" s="354"/>
      <c r="F26" s="73">
        <f t="shared" si="2"/>
        <v>-0.3</v>
      </c>
    </row>
    <row r="27" s="374" customFormat="1" ht="21" customHeight="1" spans="1:6">
      <c r="A27" s="388" t="s">
        <v>74</v>
      </c>
      <c r="B27" s="354"/>
      <c r="C27" s="313">
        <f>'表1-1'!D27</f>
        <v>10028</v>
      </c>
      <c r="D27" s="354">
        <f>'表4-2'!D26</f>
        <v>9995</v>
      </c>
      <c r="E27" s="73"/>
      <c r="F27" s="73">
        <f t="shared" si="2"/>
        <v>-0.3</v>
      </c>
    </row>
    <row r="28" s="374" customFormat="1" ht="21" customHeight="1" spans="1:6">
      <c r="A28" s="388" t="s">
        <v>75</v>
      </c>
      <c r="B28" s="354"/>
      <c r="C28" s="313">
        <f>'表1-1'!D28</f>
        <v>8</v>
      </c>
      <c r="D28" s="354">
        <f>'表4-2'!D27</f>
        <v>0</v>
      </c>
      <c r="E28" s="73"/>
      <c r="F28" s="73">
        <f t="shared" si="2"/>
        <v>-100</v>
      </c>
    </row>
    <row r="29" s="374" customFormat="1" ht="21" customHeight="1" spans="1:6">
      <c r="A29" s="386" t="s">
        <v>76</v>
      </c>
      <c r="B29" s="354">
        <f>'表1-1'!C29</f>
        <v>7200</v>
      </c>
      <c r="C29" s="313">
        <f>'表1-1'!D29</f>
        <v>6708</v>
      </c>
      <c r="D29" s="354">
        <f>'表4-2'!D28</f>
        <v>7200</v>
      </c>
      <c r="E29" s="73">
        <f t="shared" si="0"/>
        <v>0</v>
      </c>
      <c r="F29" s="73">
        <f t="shared" si="2"/>
        <v>7.3</v>
      </c>
    </row>
    <row r="30" s="374" customFormat="1" ht="21" customHeight="1" spans="1:6">
      <c r="A30" s="386" t="s">
        <v>77</v>
      </c>
      <c r="B30" s="354">
        <f>'表1-1'!C30</f>
        <v>14300</v>
      </c>
      <c r="C30" s="313">
        <f>'表1-1'!D30</f>
        <v>13537</v>
      </c>
      <c r="D30" s="354">
        <f>'表4-2'!D29</f>
        <v>14300</v>
      </c>
      <c r="E30" s="73">
        <f t="shared" si="0"/>
        <v>0</v>
      </c>
      <c r="F30" s="73">
        <f t="shared" si="2"/>
        <v>5.6</v>
      </c>
    </row>
    <row r="31" s="374" customFormat="1" ht="21" customHeight="1" spans="1:6">
      <c r="A31" s="386" t="s">
        <v>78</v>
      </c>
      <c r="B31" s="354"/>
      <c r="C31" s="313"/>
      <c r="D31" s="354"/>
      <c r="E31" s="73"/>
      <c r="F31" s="73"/>
    </row>
    <row r="32" s="374" customFormat="1" ht="21" customHeight="1" spans="1:6">
      <c r="A32" s="386" t="s">
        <v>79</v>
      </c>
      <c r="B32" s="354">
        <f>'表1-1'!C32</f>
        <v>190110</v>
      </c>
      <c r="C32" s="313">
        <f>'表1-1'!D32</f>
        <v>186330</v>
      </c>
      <c r="D32" s="354">
        <f>'表4-2'!D31</f>
        <v>167200</v>
      </c>
      <c r="E32" s="73">
        <f t="shared" si="0"/>
        <v>-12.1</v>
      </c>
      <c r="F32" s="73">
        <f>ROUND((D32/(C32-46500)-1)*100,1)</f>
        <v>19.6</v>
      </c>
    </row>
    <row r="33" s="374" customFormat="1" ht="21" customHeight="1" spans="1:6">
      <c r="A33" s="386" t="s">
        <v>80</v>
      </c>
      <c r="B33" s="354">
        <f>'表1-1'!C33</f>
        <v>180</v>
      </c>
      <c r="C33" s="313">
        <f>'表1-1'!D33</f>
        <v>0</v>
      </c>
      <c r="D33" s="354">
        <f>'表4-2'!D32</f>
        <v>200</v>
      </c>
      <c r="E33" s="73">
        <f t="shared" si="0"/>
        <v>11.1</v>
      </c>
      <c r="F33" s="73"/>
    </row>
    <row r="34" s="374" customFormat="1" ht="21" customHeight="1" spans="1:6">
      <c r="A34" s="386" t="s">
        <v>81</v>
      </c>
      <c r="B34" s="354">
        <f>'表1-1'!C34</f>
        <v>10</v>
      </c>
      <c r="C34" s="313">
        <f>'表1-1'!D34</f>
        <v>9</v>
      </c>
      <c r="D34" s="354">
        <f>'表4-2'!D33</f>
        <v>10</v>
      </c>
      <c r="E34" s="73">
        <f t="shared" si="0"/>
        <v>0</v>
      </c>
      <c r="F34" s="73">
        <f t="shared" si="2"/>
        <v>11.1</v>
      </c>
    </row>
  </sheetData>
  <sheetProtection sheet="1" objects="1"/>
  <mergeCells count="1">
    <mergeCell ref="A2:F2"/>
  </mergeCells>
  <printOptions horizontalCentered="1"/>
  <pageMargins left="0.708333333333333" right="0.708333333333333" top="0.984027777777778" bottom="0.786805555555556" header="0.314583333333333" footer="0.314583333333333"/>
  <pageSetup paperSize="9"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G33"/>
  <sheetViews>
    <sheetView view="pageBreakPreview" zoomScaleNormal="100" workbookViewId="0">
      <selection activeCell="E5" sqref="E5"/>
    </sheetView>
  </sheetViews>
  <sheetFormatPr defaultColWidth="9" defaultRowHeight="14.25" outlineLevelCol="6"/>
  <cols>
    <col min="1" max="1" width="24.875" customWidth="1"/>
    <col min="2" max="2" width="11.625" customWidth="1"/>
    <col min="3" max="3" width="11.625" style="375" customWidth="1"/>
    <col min="4" max="4" width="9.625" style="375" customWidth="1"/>
    <col min="5" max="5" width="10.5833333333333" customWidth="1"/>
    <col min="6" max="6" width="11.875" customWidth="1"/>
    <col min="7" max="7" width="3.58333333333333" customWidth="1"/>
  </cols>
  <sheetData>
    <row r="1" s="51" customFormat="1" ht="20.15" customHeight="1" spans="1:7">
      <c r="A1" s="177" t="s">
        <v>14</v>
      </c>
      <c r="B1" s="177"/>
      <c r="C1" s="376"/>
      <c r="D1" s="376"/>
      <c r="E1" s="177"/>
      <c r="F1" s="177"/>
    </row>
    <row r="2" s="52" customFormat="1" ht="45" customHeight="1" spans="1:7">
      <c r="A2" s="272" t="s">
        <v>183</v>
      </c>
      <c r="B2" s="272"/>
      <c r="C2" s="377"/>
      <c r="D2" s="377"/>
      <c r="E2" s="272"/>
      <c r="F2" s="272"/>
    </row>
    <row r="3" s="53" customFormat="1" ht="20.15" customHeight="1" spans="1:7">
      <c r="A3" s="179"/>
      <c r="B3" s="179"/>
      <c r="C3" s="378"/>
      <c r="D3" s="378"/>
      <c r="E3" s="273" t="s">
        <v>45</v>
      </c>
      <c r="F3" s="273"/>
      <c r="G3" s="308"/>
    </row>
    <row r="4" s="54" customFormat="1" ht="40" customHeight="1" spans="1:7">
      <c r="A4" s="379" t="s">
        <v>46</v>
      </c>
      <c r="B4" s="380" t="s">
        <v>48</v>
      </c>
      <c r="C4" s="381" t="s">
        <v>49</v>
      </c>
      <c r="D4" s="381" t="s">
        <v>180</v>
      </c>
      <c r="E4" s="380" t="s">
        <v>181</v>
      </c>
      <c r="F4" s="380" t="s">
        <v>182</v>
      </c>
    </row>
    <row r="5" s="373" customFormat="1" ht="21" customHeight="1" spans="1:7">
      <c r="A5" s="382" t="s">
        <v>92</v>
      </c>
      <c r="B5" s="361">
        <f>'表1-2'!C5</f>
        <v>624200</v>
      </c>
      <c r="C5" s="346">
        <f>'表1-2'!D5</f>
        <v>626189</v>
      </c>
      <c r="D5" s="346">
        <f>D6+D20</f>
        <v>626300</v>
      </c>
      <c r="E5" s="383">
        <f>ROUND((D5/B5-1)*100,1)</f>
        <v>0.3</v>
      </c>
      <c r="F5" s="383">
        <f>ROUND((D5/(C5-46500)-1)*100,1)</f>
        <v>8</v>
      </c>
    </row>
    <row r="6" s="374" customFormat="1" ht="21" customHeight="1" spans="1:7">
      <c r="A6" s="384" t="s">
        <v>53</v>
      </c>
      <c r="B6" s="354">
        <f>'表1-2'!C6</f>
        <v>380800</v>
      </c>
      <c r="C6" s="313">
        <f>'表1-2'!D6</f>
        <v>380988</v>
      </c>
      <c r="D6" s="385">
        <f>SUM(D7:D19)</f>
        <v>399800</v>
      </c>
      <c r="E6" s="73">
        <f>ROUND((D6/B6-1)*100,1)</f>
        <v>5</v>
      </c>
      <c r="F6" s="73">
        <f t="shared" ref="F5:F19" si="0">ROUND((D6/C6-1)*100,1)</f>
        <v>4.9</v>
      </c>
    </row>
    <row r="7" s="374" customFormat="1" ht="21" customHeight="1" spans="1:7">
      <c r="A7" s="386" t="s">
        <v>54</v>
      </c>
      <c r="B7" s="354">
        <f>'表1-2'!C7</f>
        <v>167000</v>
      </c>
      <c r="C7" s="313">
        <f>'表1-2'!D7</f>
        <v>174866</v>
      </c>
      <c r="D7" s="385">
        <v>178000</v>
      </c>
      <c r="E7" s="387">
        <f>ROUND((D7/B7-1)*100,1)</f>
        <v>6.6</v>
      </c>
      <c r="F7" s="73">
        <f t="shared" si="0"/>
        <v>1.8</v>
      </c>
    </row>
    <row r="8" s="374" customFormat="1" ht="21" customHeight="1" spans="1:7">
      <c r="A8" s="386" t="s">
        <v>93</v>
      </c>
      <c r="B8" s="354">
        <f>'表1-2'!C8</f>
        <v>80500</v>
      </c>
      <c r="C8" s="313">
        <f>'表1-2'!D8</f>
        <v>79328</v>
      </c>
      <c r="D8" s="385">
        <v>91500</v>
      </c>
      <c r="E8" s="387">
        <f t="shared" ref="E6:E33" si="1">ROUND((D8/B8-1)*100,1)</f>
        <v>13.7</v>
      </c>
      <c r="F8" s="73">
        <f t="shared" si="0"/>
        <v>15.3</v>
      </c>
    </row>
    <row r="9" s="374" customFormat="1" ht="21" customHeight="1" spans="1:7">
      <c r="A9" s="386" t="s">
        <v>95</v>
      </c>
      <c r="B9" s="354">
        <f>'表1-2'!C9</f>
        <v>9700</v>
      </c>
      <c r="C9" s="313">
        <f>'表1-2'!D9</f>
        <v>9185</v>
      </c>
      <c r="D9" s="385">
        <v>10800</v>
      </c>
      <c r="E9" s="387">
        <f t="shared" si="1"/>
        <v>11.3</v>
      </c>
      <c r="F9" s="73">
        <f t="shared" si="0"/>
        <v>17.6</v>
      </c>
    </row>
    <row r="10" s="374" customFormat="1" ht="21" customHeight="1" spans="1:7">
      <c r="A10" s="386" t="s">
        <v>97</v>
      </c>
      <c r="B10" s="354">
        <f>'表1-2'!C10</f>
        <v>19000</v>
      </c>
      <c r="C10" s="313">
        <f>'表1-2'!D10</f>
        <v>19683</v>
      </c>
      <c r="D10" s="385">
        <v>21000</v>
      </c>
      <c r="E10" s="387">
        <f t="shared" si="1"/>
        <v>10.5</v>
      </c>
      <c r="F10" s="73">
        <f t="shared" si="0"/>
        <v>6.7</v>
      </c>
    </row>
    <row r="11" s="374" customFormat="1" ht="21" customHeight="1" spans="1:7">
      <c r="A11" s="386" t="s">
        <v>99</v>
      </c>
      <c r="B11" s="354">
        <f>'表1-2'!C11</f>
        <v>21000</v>
      </c>
      <c r="C11" s="313">
        <f>'表1-2'!D11</f>
        <v>22810</v>
      </c>
      <c r="D11" s="385">
        <v>22000</v>
      </c>
      <c r="E11" s="387">
        <f t="shared" si="1"/>
        <v>4.8</v>
      </c>
      <c r="F11" s="73">
        <f t="shared" si="0"/>
        <v>-3.6</v>
      </c>
    </row>
    <row r="12" s="374" customFormat="1" ht="21" customHeight="1" spans="1:7">
      <c r="A12" s="386" t="s">
        <v>101</v>
      </c>
      <c r="B12" s="354">
        <f>'表1-2'!C12</f>
        <v>21000</v>
      </c>
      <c r="C12" s="313">
        <f>'表1-2'!D12</f>
        <v>21876</v>
      </c>
      <c r="D12" s="385">
        <v>14200</v>
      </c>
      <c r="E12" s="387">
        <f t="shared" si="1"/>
        <v>-32.4</v>
      </c>
      <c r="F12" s="73">
        <f t="shared" si="0"/>
        <v>-35.1</v>
      </c>
    </row>
    <row r="13" s="374" customFormat="1" ht="21" customHeight="1" spans="1:7">
      <c r="A13" s="386" t="s">
        <v>103</v>
      </c>
      <c r="B13" s="354">
        <f>'表1-2'!C13</f>
        <v>10000</v>
      </c>
      <c r="C13" s="313">
        <f>'表1-2'!D13</f>
        <v>9700</v>
      </c>
      <c r="D13" s="385">
        <v>10500</v>
      </c>
      <c r="E13" s="387">
        <f t="shared" si="1"/>
        <v>5</v>
      </c>
      <c r="F13" s="73">
        <f t="shared" si="0"/>
        <v>8.2</v>
      </c>
    </row>
    <row r="14" s="374" customFormat="1" ht="21" customHeight="1" spans="1:7">
      <c r="A14" s="386" t="s">
        <v>105</v>
      </c>
      <c r="B14" s="354">
        <f>'表1-2'!C14</f>
        <v>22000</v>
      </c>
      <c r="C14" s="313">
        <f>'表1-2'!D14</f>
        <v>19137</v>
      </c>
      <c r="D14" s="385">
        <v>19700</v>
      </c>
      <c r="E14" s="387">
        <f t="shared" si="1"/>
        <v>-10.5</v>
      </c>
      <c r="F14" s="73">
        <f t="shared" si="0"/>
        <v>2.9</v>
      </c>
    </row>
    <row r="15" s="374" customFormat="1" ht="21" customHeight="1" spans="1:7">
      <c r="A15" s="386" t="s">
        <v>107</v>
      </c>
      <c r="B15" s="354">
        <f>'表1-2'!C15</f>
        <v>5000</v>
      </c>
      <c r="C15" s="313">
        <f>'表1-2'!D15</f>
        <v>2896</v>
      </c>
      <c r="D15" s="385">
        <v>5300</v>
      </c>
      <c r="E15" s="387">
        <f t="shared" si="1"/>
        <v>6</v>
      </c>
      <c r="F15" s="73">
        <f t="shared" si="0"/>
        <v>83</v>
      </c>
    </row>
    <row r="16" s="374" customFormat="1" ht="21" customHeight="1" spans="1:7">
      <c r="A16" s="386" t="s">
        <v>109</v>
      </c>
      <c r="B16" s="354">
        <f>'表1-2'!C16</f>
        <v>2500</v>
      </c>
      <c r="C16" s="313">
        <f>'表1-2'!D16</f>
        <v>2540</v>
      </c>
      <c r="D16" s="385">
        <v>2600</v>
      </c>
      <c r="E16" s="387">
        <f t="shared" si="1"/>
        <v>4</v>
      </c>
      <c r="F16" s="73">
        <f t="shared" si="0"/>
        <v>2.4</v>
      </c>
    </row>
    <row r="17" s="374" customFormat="1" ht="21" customHeight="1" spans="1:6">
      <c r="A17" s="386" t="s">
        <v>111</v>
      </c>
      <c r="B17" s="354">
        <f>'表1-2'!C17</f>
        <v>2000</v>
      </c>
      <c r="C17" s="313">
        <f>'表1-2'!D17</f>
        <v>1363</v>
      </c>
      <c r="D17" s="385">
        <v>2100</v>
      </c>
      <c r="E17" s="387">
        <f t="shared" si="1"/>
        <v>5</v>
      </c>
      <c r="F17" s="73">
        <f t="shared" si="0"/>
        <v>54.1</v>
      </c>
    </row>
    <row r="18" s="374" customFormat="1" ht="21" customHeight="1" spans="1:6">
      <c r="A18" s="386" t="s">
        <v>113</v>
      </c>
      <c r="B18" s="354">
        <f>'表1-2'!C18</f>
        <v>20600</v>
      </c>
      <c r="C18" s="313">
        <f>'表1-2'!D18</f>
        <v>17129</v>
      </c>
      <c r="D18" s="385">
        <v>21600</v>
      </c>
      <c r="E18" s="387">
        <f t="shared" si="1"/>
        <v>4.9</v>
      </c>
      <c r="F18" s="73">
        <f t="shared" si="0"/>
        <v>26.1</v>
      </c>
    </row>
    <row r="19" s="374" customFormat="1" ht="21" customHeight="1" spans="1:6">
      <c r="A19" s="386" t="s">
        <v>115</v>
      </c>
      <c r="B19" s="354">
        <f>'表1-2'!C19</f>
        <v>500</v>
      </c>
      <c r="C19" s="313">
        <f>'表1-2'!D19</f>
        <v>475</v>
      </c>
      <c r="D19" s="385">
        <v>500</v>
      </c>
      <c r="E19" s="73">
        <f t="shared" si="1"/>
        <v>0</v>
      </c>
      <c r="F19" s="73">
        <f t="shared" si="0"/>
        <v>5.3</v>
      </c>
    </row>
    <row r="20" s="374" customFormat="1" ht="21" customHeight="1" spans="1:6">
      <c r="A20" s="384" t="s">
        <v>68</v>
      </c>
      <c r="B20" s="354">
        <f>'表1-2'!C20</f>
        <v>243400</v>
      </c>
      <c r="C20" s="313">
        <f>'表1-2'!D20</f>
        <v>245201</v>
      </c>
      <c r="D20" s="313">
        <f>D21+D28+D29+D30+D31+D32+D33</f>
        <v>226500</v>
      </c>
      <c r="E20" s="387">
        <f t="shared" si="1"/>
        <v>-6.9</v>
      </c>
      <c r="F20" s="73">
        <f>ROUND((D20/(C20-46500)-1)*100,1)</f>
        <v>14</v>
      </c>
    </row>
    <row r="21" s="374" customFormat="1" ht="21" customHeight="1" spans="1:6">
      <c r="A21" s="386" t="s">
        <v>69</v>
      </c>
      <c r="B21" s="313">
        <f>SUM(B22:B27)</f>
        <v>17600</v>
      </c>
      <c r="C21" s="313">
        <f>SUM(C22:C27)</f>
        <v>38617</v>
      </c>
      <c r="D21" s="313">
        <f>SUM(D22:D27)</f>
        <v>37590</v>
      </c>
      <c r="E21" s="387">
        <f t="shared" si="1"/>
        <v>113.6</v>
      </c>
      <c r="F21" s="73">
        <f t="shared" ref="F20:F33" si="2">ROUND((D21/C21-1)*100,1)</f>
        <v>-2.7</v>
      </c>
    </row>
    <row r="22" s="374" customFormat="1" ht="21" customHeight="1" spans="1:6">
      <c r="A22" s="388" t="s">
        <v>70</v>
      </c>
      <c r="B22" s="354">
        <f>'表1-2'!C22</f>
        <v>11200</v>
      </c>
      <c r="C22" s="313">
        <f>'表1-2'!D22</f>
        <v>11491</v>
      </c>
      <c r="D22" s="385">
        <v>11200</v>
      </c>
      <c r="E22" s="73">
        <f t="shared" si="1"/>
        <v>0</v>
      </c>
      <c r="F22" s="73">
        <f t="shared" si="2"/>
        <v>-2.5</v>
      </c>
    </row>
    <row r="23" s="374" customFormat="1" ht="21" customHeight="1" spans="1:6">
      <c r="A23" s="388" t="s">
        <v>71</v>
      </c>
      <c r="B23" s="354">
        <f>'表1-2'!C23</f>
        <v>5200</v>
      </c>
      <c r="C23" s="313">
        <f>'表1-2'!D23</f>
        <v>5366</v>
      </c>
      <c r="D23" s="385">
        <v>5200</v>
      </c>
      <c r="E23" s="73">
        <f t="shared" si="1"/>
        <v>0</v>
      </c>
      <c r="F23" s="73">
        <f t="shared" si="2"/>
        <v>-3.1</v>
      </c>
    </row>
    <row r="24" s="374" customFormat="1" ht="21" customHeight="1" spans="1:6">
      <c r="A24" s="388" t="s">
        <v>72</v>
      </c>
      <c r="B24" s="354">
        <f>'表1-2'!C24</f>
        <v>1200</v>
      </c>
      <c r="C24" s="313">
        <f>'表1-2'!D24</f>
        <v>1696</v>
      </c>
      <c r="D24" s="385">
        <v>1200</v>
      </c>
      <c r="E24" s="73">
        <f t="shared" si="1"/>
        <v>0</v>
      </c>
      <c r="F24" s="73">
        <f t="shared" si="2"/>
        <v>-29.2</v>
      </c>
    </row>
    <row r="25" s="374" customFormat="1" ht="21" customHeight="1" spans="1:6">
      <c r="A25" s="388" t="s">
        <v>73</v>
      </c>
      <c r="B25" s="354"/>
      <c r="C25" s="313">
        <f>'表1-2'!D25</f>
        <v>10028</v>
      </c>
      <c r="D25" s="385">
        <v>9995</v>
      </c>
      <c r="E25" s="387"/>
      <c r="F25" s="73">
        <f t="shared" si="2"/>
        <v>-0.3</v>
      </c>
    </row>
    <row r="26" s="374" customFormat="1" ht="21" customHeight="1" spans="1:6">
      <c r="A26" s="388" t="s">
        <v>74</v>
      </c>
      <c r="B26" s="354"/>
      <c r="C26" s="313">
        <f>'表1-2'!D26</f>
        <v>10028</v>
      </c>
      <c r="D26" s="385">
        <v>9995</v>
      </c>
      <c r="E26" s="387"/>
      <c r="F26" s="73">
        <f t="shared" si="2"/>
        <v>-0.3</v>
      </c>
    </row>
    <row r="27" s="374" customFormat="1" ht="21" customHeight="1" spans="1:6">
      <c r="A27" s="388" t="s">
        <v>75</v>
      </c>
      <c r="B27" s="354"/>
      <c r="C27" s="313">
        <v>8</v>
      </c>
      <c r="D27" s="385"/>
      <c r="E27" s="387"/>
      <c r="F27" s="73">
        <f t="shared" si="2"/>
        <v>-100</v>
      </c>
    </row>
    <row r="28" s="374" customFormat="1" ht="21" customHeight="1" spans="1:6">
      <c r="A28" s="386" t="s">
        <v>76</v>
      </c>
      <c r="B28" s="354">
        <f>'表1-2'!C28</f>
        <v>7200</v>
      </c>
      <c r="C28" s="313">
        <f>'表1-2'!D28</f>
        <v>6708</v>
      </c>
      <c r="D28" s="385">
        <v>7200</v>
      </c>
      <c r="E28" s="73">
        <f t="shared" si="1"/>
        <v>0</v>
      </c>
      <c r="F28" s="73">
        <f t="shared" si="2"/>
        <v>7.3</v>
      </c>
    </row>
    <row r="29" s="374" customFormat="1" ht="21" customHeight="1" spans="1:6">
      <c r="A29" s="386" t="s">
        <v>77</v>
      </c>
      <c r="B29" s="354">
        <f>'表1-2'!C29</f>
        <v>14300</v>
      </c>
      <c r="C29" s="313">
        <f>'表1-2'!D29</f>
        <v>13537</v>
      </c>
      <c r="D29" s="385">
        <v>14300</v>
      </c>
      <c r="E29" s="73">
        <f t="shared" si="1"/>
        <v>0</v>
      </c>
      <c r="F29" s="73">
        <f t="shared" si="2"/>
        <v>5.6</v>
      </c>
    </row>
    <row r="30" s="374" customFormat="1" ht="21" customHeight="1" spans="1:6">
      <c r="A30" s="386" t="s">
        <v>78</v>
      </c>
      <c r="B30" s="354"/>
      <c r="C30" s="313"/>
      <c r="D30" s="385"/>
      <c r="E30" s="387"/>
      <c r="F30" s="73"/>
    </row>
    <row r="31" s="374" customFormat="1" ht="21" customHeight="1" spans="1:6">
      <c r="A31" s="386" t="s">
        <v>79</v>
      </c>
      <c r="B31" s="354">
        <f>'表1-2'!C31</f>
        <v>190110</v>
      </c>
      <c r="C31" s="313">
        <f>'表1-2'!D31</f>
        <v>186330</v>
      </c>
      <c r="D31" s="385">
        <f>162790+(11200-9995)*2+2000</f>
        <v>167200</v>
      </c>
      <c r="E31" s="387">
        <f t="shared" si="1"/>
        <v>-12.1</v>
      </c>
      <c r="F31" s="73">
        <f>ROUND((D31/(C31-46500)-1)*100,1)</f>
        <v>19.6</v>
      </c>
    </row>
    <row r="32" s="374" customFormat="1" ht="21" customHeight="1" spans="1:6">
      <c r="A32" s="386" t="s">
        <v>80</v>
      </c>
      <c r="B32" s="354">
        <f>'表1-2'!C32</f>
        <v>180</v>
      </c>
      <c r="C32" s="313">
        <f>'表1-2'!D32</f>
        <v>0</v>
      </c>
      <c r="D32" s="385">
        <v>200</v>
      </c>
      <c r="E32" s="387">
        <f t="shared" si="1"/>
        <v>11.1</v>
      </c>
      <c r="F32" s="73"/>
    </row>
    <row r="33" s="374" customFormat="1" ht="21" customHeight="1" spans="1:6">
      <c r="A33" s="386" t="s">
        <v>81</v>
      </c>
      <c r="B33" s="354">
        <f>'表1-2'!C33</f>
        <v>10</v>
      </c>
      <c r="C33" s="313">
        <f>'表1-2'!D33</f>
        <v>9</v>
      </c>
      <c r="D33" s="385">
        <v>10</v>
      </c>
      <c r="E33" s="73">
        <f t="shared" si="1"/>
        <v>0</v>
      </c>
      <c r="F33" s="73">
        <f t="shared" si="2"/>
        <v>11.1</v>
      </c>
    </row>
  </sheetData>
  <sheetProtection sheet="1" objects="1"/>
  <mergeCells count="2">
    <mergeCell ref="A2:F2"/>
    <mergeCell ref="E3:F3"/>
  </mergeCells>
  <printOptions horizontalCentered="1"/>
  <pageMargins left="0.708333333333333" right="0.708333333333333" top="0.984027777777778" bottom="0.786805555555556" header="0.314583333333333" footer="0.314583333333333"/>
  <pageSetup paperSize="9"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F29"/>
  <sheetViews>
    <sheetView view="pageBreakPreview" zoomScaleNormal="100" topLeftCell="A8" workbookViewId="0">
      <selection activeCell="C28" sqref="C28:D29"/>
    </sheetView>
  </sheetViews>
  <sheetFormatPr defaultColWidth="9" defaultRowHeight="14.25" outlineLevelCol="5"/>
  <cols>
    <col min="1" max="1" width="27.8333333333333" customWidth="1"/>
    <col min="2" max="2" width="11.5833333333333" customWidth="1"/>
    <col min="3" max="3" width="13.8333333333333" style="364" customWidth="1"/>
    <col min="4" max="4" width="13.25" style="364" customWidth="1"/>
    <col min="5" max="5" width="13.5833333333333" hidden="1" customWidth="1"/>
    <col min="6" max="6" width="13.25" customWidth="1"/>
    <col min="14" max="16" width="9" hidden="1" customWidth="1"/>
  </cols>
  <sheetData>
    <row r="1" s="51" customFormat="1" ht="20.15" customHeight="1" spans="1:6">
      <c r="A1" s="51" t="s">
        <v>16</v>
      </c>
      <c r="C1" s="365"/>
      <c r="D1" s="365"/>
    </row>
    <row r="2" s="52" customFormat="1" ht="45" customHeight="1" spans="1:6">
      <c r="A2" s="307" t="s">
        <v>184</v>
      </c>
      <c r="B2" s="307"/>
      <c r="C2" s="366"/>
      <c r="D2" s="366"/>
      <c r="E2" s="307"/>
      <c r="F2" s="307"/>
    </row>
    <row r="3" s="53" customFormat="1" ht="20.15" customHeight="1" spans="1:6">
      <c r="C3" s="367"/>
      <c r="D3" s="367"/>
      <c r="F3" s="308" t="s">
        <v>45</v>
      </c>
    </row>
    <row r="4" ht="40" customHeight="1" spans="1:6">
      <c r="A4" s="309" t="s">
        <v>118</v>
      </c>
      <c r="B4" s="310" t="s">
        <v>48</v>
      </c>
      <c r="C4" s="368" t="s">
        <v>49</v>
      </c>
      <c r="D4" s="368" t="s">
        <v>180</v>
      </c>
      <c r="E4" s="310" t="s">
        <v>51</v>
      </c>
      <c r="F4" s="310" t="s">
        <v>185</v>
      </c>
    </row>
    <row r="5" s="363" customFormat="1" ht="25" customHeight="1" spans="1:6">
      <c r="A5" s="369" t="s">
        <v>119</v>
      </c>
      <c r="B5" s="370">
        <f>SUM(B6:B29)</f>
        <v>893936</v>
      </c>
      <c r="C5" s="318">
        <f>SUM(C6:C29)</f>
        <v>893746.9</v>
      </c>
      <c r="D5" s="318">
        <f>SUM(D6:D29)</f>
        <v>765868</v>
      </c>
      <c r="E5" s="65">
        <f>ROUND((D5/C5-1)*100,1)</f>
        <v>-14.3</v>
      </c>
      <c r="F5" s="65">
        <f>ROUND(D5/$D$5*100,1)</f>
        <v>100</v>
      </c>
    </row>
    <row r="6" ht="25" customHeight="1" spans="1:6">
      <c r="A6" s="371" t="s">
        <v>120</v>
      </c>
      <c r="B6" s="354">
        <f>表2!C6</f>
        <v>112808</v>
      </c>
      <c r="C6" s="313">
        <f>表2!D6</f>
        <v>105166.6</v>
      </c>
      <c r="D6" s="313">
        <v>128096</v>
      </c>
      <c r="E6" s="372">
        <f>ROUND((D6/C6-1)*100,1)</f>
        <v>21.8</v>
      </c>
      <c r="F6" s="372">
        <f>ROUND(D6/$D$5*100,1)</f>
        <v>16.7</v>
      </c>
    </row>
    <row r="7" ht="25" customHeight="1" spans="1:6">
      <c r="A7" s="371" t="s">
        <v>121</v>
      </c>
      <c r="B7" s="354"/>
      <c r="C7" s="313"/>
      <c r="D7" s="313"/>
      <c r="E7" s="372"/>
      <c r="F7" s="372"/>
    </row>
    <row r="8" ht="25" customHeight="1" spans="1:6">
      <c r="A8" s="371" t="s">
        <v>122</v>
      </c>
      <c r="B8" s="354">
        <f>表2!C8</f>
        <v>34977</v>
      </c>
      <c r="C8" s="313">
        <f>表2!D8</f>
        <v>35287.66</v>
      </c>
      <c r="D8" s="313">
        <v>30213</v>
      </c>
      <c r="E8" s="372">
        <f t="shared" ref="E8:E29" si="0">ROUND((D8/C8-1)*100,1)</f>
        <v>-14.4</v>
      </c>
      <c r="F8" s="372">
        <f>ROUND(D8/$D$5*100,1)</f>
        <v>3.9</v>
      </c>
    </row>
    <row r="9" ht="25" customHeight="1" spans="1:6">
      <c r="A9" s="371" t="s">
        <v>123</v>
      </c>
      <c r="B9" s="354">
        <f>表2!C9</f>
        <v>157261</v>
      </c>
      <c r="C9" s="313">
        <f>表2!D9</f>
        <v>158945</v>
      </c>
      <c r="D9" s="313">
        <v>152644</v>
      </c>
      <c r="E9" s="372">
        <f t="shared" si="0"/>
        <v>-4</v>
      </c>
      <c r="F9" s="372">
        <f>ROUND(D9/$D$5*100,1)</f>
        <v>19.9</v>
      </c>
    </row>
    <row r="10" ht="25" customHeight="1" spans="1:6">
      <c r="A10" s="371" t="s">
        <v>124</v>
      </c>
      <c r="B10" s="354">
        <f>表2!C10</f>
        <v>28578</v>
      </c>
      <c r="C10" s="313">
        <f>表2!D10</f>
        <v>31370.28</v>
      </c>
      <c r="D10" s="313">
        <v>12084</v>
      </c>
      <c r="E10" s="372">
        <f t="shared" si="0"/>
        <v>-61.5</v>
      </c>
      <c r="F10" s="372">
        <f>ROUND(D10/$D$5*100,1)</f>
        <v>1.6</v>
      </c>
    </row>
    <row r="11" ht="25" customHeight="1" spans="1:6">
      <c r="A11" s="371" t="s">
        <v>125</v>
      </c>
      <c r="B11" s="354">
        <f>表2!C11</f>
        <v>13951</v>
      </c>
      <c r="C11" s="313">
        <f>表2!D11</f>
        <v>14323.64</v>
      </c>
      <c r="D11" s="313">
        <v>12792</v>
      </c>
      <c r="E11" s="372">
        <f t="shared" si="0"/>
        <v>-10.7</v>
      </c>
      <c r="F11" s="372">
        <f t="shared" ref="F6:F29" si="1">ROUND(D11/$D$5*100,1)</f>
        <v>1.7</v>
      </c>
    </row>
    <row r="12" ht="25" customHeight="1" spans="1:6">
      <c r="A12" s="371" t="s">
        <v>126</v>
      </c>
      <c r="B12" s="354">
        <f>表2!C12</f>
        <v>98851</v>
      </c>
      <c r="C12" s="313">
        <f>表2!D12</f>
        <v>97149.82</v>
      </c>
      <c r="D12" s="313">
        <v>115832</v>
      </c>
      <c r="E12" s="372">
        <f t="shared" si="0"/>
        <v>19.2</v>
      </c>
      <c r="F12" s="372">
        <f t="shared" si="1"/>
        <v>15.1</v>
      </c>
    </row>
    <row r="13" ht="25" customHeight="1" spans="1:6">
      <c r="A13" s="371" t="s">
        <v>127</v>
      </c>
      <c r="B13" s="354">
        <f>表2!C13</f>
        <v>48330</v>
      </c>
      <c r="C13" s="313">
        <f>表2!D13</f>
        <v>50601.13</v>
      </c>
      <c r="D13" s="313">
        <v>50522</v>
      </c>
      <c r="E13" s="372">
        <f t="shared" si="0"/>
        <v>-0.2</v>
      </c>
      <c r="F13" s="372">
        <f t="shared" si="1"/>
        <v>6.6</v>
      </c>
    </row>
    <row r="14" ht="25" customHeight="1" spans="1:6">
      <c r="A14" s="371" t="s">
        <v>128</v>
      </c>
      <c r="B14" s="354">
        <f>表2!C14</f>
        <v>14589</v>
      </c>
      <c r="C14" s="313">
        <f>表2!D14</f>
        <v>17226.26</v>
      </c>
      <c r="D14" s="313">
        <v>5719</v>
      </c>
      <c r="E14" s="372">
        <f t="shared" si="0"/>
        <v>-66.8</v>
      </c>
      <c r="F14" s="372">
        <f t="shared" si="1"/>
        <v>0.7</v>
      </c>
    </row>
    <row r="15" ht="25" customHeight="1" spans="1:6">
      <c r="A15" s="371" t="s">
        <v>129</v>
      </c>
      <c r="B15" s="354">
        <f>表2!C15</f>
        <v>75216</v>
      </c>
      <c r="C15" s="313">
        <f>表2!D15</f>
        <v>76801.89</v>
      </c>
      <c r="D15" s="313">
        <v>77809</v>
      </c>
      <c r="E15" s="372">
        <f t="shared" si="0"/>
        <v>1.3</v>
      </c>
      <c r="F15" s="372">
        <f t="shared" si="1"/>
        <v>10.2</v>
      </c>
    </row>
    <row r="16" ht="25" customHeight="1" spans="1:6">
      <c r="A16" s="371" t="s">
        <v>130</v>
      </c>
      <c r="B16" s="354">
        <f>表2!C16</f>
        <v>117954</v>
      </c>
      <c r="C16" s="313">
        <f>表2!D16</f>
        <v>126459.42</v>
      </c>
      <c r="D16" s="313">
        <v>64397</v>
      </c>
      <c r="E16" s="372">
        <f t="shared" si="0"/>
        <v>-49.1</v>
      </c>
      <c r="F16" s="372">
        <f t="shared" si="1"/>
        <v>8.4</v>
      </c>
    </row>
    <row r="17" ht="25" customHeight="1" spans="1:6">
      <c r="A17" s="371" t="s">
        <v>131</v>
      </c>
      <c r="B17" s="354">
        <f>表2!C17</f>
        <v>31520</v>
      </c>
      <c r="C17" s="313">
        <f>表2!D17</f>
        <v>28787.28</v>
      </c>
      <c r="D17" s="313">
        <v>16797</v>
      </c>
      <c r="E17" s="372">
        <f t="shared" si="0"/>
        <v>-41.7</v>
      </c>
      <c r="F17" s="372">
        <f t="shared" si="1"/>
        <v>2.2</v>
      </c>
    </row>
    <row r="18" ht="25" customHeight="1" spans="1:6">
      <c r="A18" s="371" t="s">
        <v>132</v>
      </c>
      <c r="B18" s="354">
        <f>表2!C18</f>
        <v>102654</v>
      </c>
      <c r="C18" s="313">
        <f>表2!D18</f>
        <v>95291.06</v>
      </c>
      <c r="D18" s="313">
        <v>33752</v>
      </c>
      <c r="E18" s="372">
        <f t="shared" si="0"/>
        <v>-64.6</v>
      </c>
      <c r="F18" s="372">
        <f t="shared" si="1"/>
        <v>4.4</v>
      </c>
    </row>
    <row r="19" ht="25" customHeight="1" spans="1:6">
      <c r="A19" s="371" t="s">
        <v>133</v>
      </c>
      <c r="B19" s="354">
        <f>表2!C19</f>
        <v>1703</v>
      </c>
      <c r="C19" s="313">
        <f>表2!D19</f>
        <v>1653.84</v>
      </c>
      <c r="D19" s="313">
        <v>1585</v>
      </c>
      <c r="E19" s="372">
        <f t="shared" si="0"/>
        <v>-4.2</v>
      </c>
      <c r="F19" s="372">
        <f t="shared" si="1"/>
        <v>0.2</v>
      </c>
    </row>
    <row r="20" ht="25" customHeight="1" spans="1:6">
      <c r="A20" s="371" t="s">
        <v>134</v>
      </c>
      <c r="B20" s="354">
        <f>表2!C20</f>
        <v>260</v>
      </c>
      <c r="C20" s="313">
        <f>表2!D20</f>
        <v>280</v>
      </c>
      <c r="D20" s="313">
        <v>190</v>
      </c>
      <c r="E20" s="372">
        <f t="shared" si="0"/>
        <v>-32.1</v>
      </c>
      <c r="F20" s="372">
        <f t="shared" si="1"/>
        <v>0</v>
      </c>
    </row>
    <row r="21" ht="25" customHeight="1" spans="1:6">
      <c r="A21" s="371" t="s">
        <v>135</v>
      </c>
      <c r="B21" s="354">
        <f>表2!C21</f>
        <v>836</v>
      </c>
      <c r="C21" s="313">
        <f>表2!D21</f>
        <v>661.48</v>
      </c>
      <c r="D21" s="313">
        <v>830</v>
      </c>
      <c r="E21" s="372">
        <f t="shared" si="0"/>
        <v>25.5</v>
      </c>
      <c r="F21" s="372">
        <f t="shared" si="1"/>
        <v>0.1</v>
      </c>
    </row>
    <row r="22" ht="25" customHeight="1" spans="1:6">
      <c r="A22" s="371" t="s">
        <v>136</v>
      </c>
      <c r="B22" s="354">
        <f>表2!C22</f>
        <v>17124</v>
      </c>
      <c r="C22" s="313">
        <f>表2!D22</f>
        <v>15805.12</v>
      </c>
      <c r="D22" s="313">
        <v>15405</v>
      </c>
      <c r="E22" s="372">
        <f t="shared" si="0"/>
        <v>-2.5</v>
      </c>
      <c r="F22" s="372">
        <f t="shared" si="1"/>
        <v>2</v>
      </c>
    </row>
    <row r="23" ht="25" customHeight="1" spans="1:6">
      <c r="A23" s="371" t="s">
        <v>137</v>
      </c>
      <c r="B23" s="354">
        <f>表2!C23</f>
        <v>7045</v>
      </c>
      <c r="C23" s="313">
        <f>表2!D23</f>
        <v>5989.01</v>
      </c>
      <c r="D23" s="313">
        <v>4275</v>
      </c>
      <c r="E23" s="372">
        <f t="shared" si="0"/>
        <v>-28.6</v>
      </c>
      <c r="F23" s="372">
        <f t="shared" si="1"/>
        <v>0.6</v>
      </c>
    </row>
    <row r="24" ht="25" customHeight="1" spans="1:6">
      <c r="A24" s="371" t="s">
        <v>138</v>
      </c>
      <c r="B24" s="354">
        <f>表2!C24</f>
        <v>2731</v>
      </c>
      <c r="C24" s="313">
        <f>表2!D24</f>
        <v>2678.61</v>
      </c>
      <c r="D24" s="313">
        <v>964</v>
      </c>
      <c r="E24" s="372">
        <f t="shared" si="0"/>
        <v>-64</v>
      </c>
      <c r="F24" s="372">
        <f t="shared" si="1"/>
        <v>0.1</v>
      </c>
    </row>
    <row r="25" ht="25" customHeight="1" spans="1:6">
      <c r="A25" s="371" t="s">
        <v>139</v>
      </c>
      <c r="B25" s="354">
        <f>表2!C25</f>
        <v>8475</v>
      </c>
      <c r="C25" s="313">
        <f>表2!D25</f>
        <v>10407.33</v>
      </c>
      <c r="D25" s="313">
        <v>4787</v>
      </c>
      <c r="E25" s="372">
        <f t="shared" si="0"/>
        <v>-54</v>
      </c>
      <c r="F25" s="372">
        <f t="shared" si="1"/>
        <v>0.6</v>
      </c>
    </row>
    <row r="26" ht="25" customHeight="1" spans="1:6">
      <c r="A26" s="371" t="s">
        <v>140</v>
      </c>
      <c r="B26" s="354"/>
      <c r="C26" s="313"/>
      <c r="D26" s="313">
        <v>3000</v>
      </c>
      <c r="E26" s="372" t="e">
        <f t="shared" si="0"/>
        <v>#DIV/0!</v>
      </c>
      <c r="F26" s="372">
        <f t="shared" si="1"/>
        <v>0.4</v>
      </c>
    </row>
    <row r="27" ht="25" customHeight="1" spans="1:6">
      <c r="A27" s="371" t="s">
        <v>141</v>
      </c>
      <c r="B27" s="354">
        <f>表2!C27</f>
        <v>753</v>
      </c>
      <c r="C27" s="313">
        <f>表2!D27</f>
        <v>553</v>
      </c>
      <c r="D27" s="313">
        <v>15000</v>
      </c>
      <c r="E27" s="372">
        <f t="shared" si="0"/>
        <v>2612.5</v>
      </c>
      <c r="F27" s="372">
        <f t="shared" si="1"/>
        <v>2</v>
      </c>
    </row>
    <row r="28" ht="25" customHeight="1" spans="1:6">
      <c r="A28" s="371" t="s">
        <v>142</v>
      </c>
      <c r="B28" s="354">
        <f>表2!C28</f>
        <v>18246</v>
      </c>
      <c r="C28" s="313">
        <f>表2!D28</f>
        <v>18238.23</v>
      </c>
      <c r="D28" s="313">
        <v>19095</v>
      </c>
      <c r="E28" s="372">
        <f t="shared" si="0"/>
        <v>4.7</v>
      </c>
      <c r="F28" s="372">
        <f t="shared" si="1"/>
        <v>2.5</v>
      </c>
    </row>
    <row r="29" ht="25" customHeight="1" spans="1:6">
      <c r="A29" s="371" t="s">
        <v>143</v>
      </c>
      <c r="B29" s="354">
        <f>表2!C29</f>
        <v>74</v>
      </c>
      <c r="C29" s="313">
        <f>表2!D29</f>
        <v>70.24</v>
      </c>
      <c r="D29" s="313">
        <v>80</v>
      </c>
      <c r="E29" s="372">
        <f t="shared" si="0"/>
        <v>13.9</v>
      </c>
      <c r="F29" s="372">
        <f t="shared" si="1"/>
        <v>0</v>
      </c>
    </row>
  </sheetData>
  <sheetProtection sheet="1" objects="1"/>
  <mergeCells count="1">
    <mergeCell ref="A2:F2"/>
  </mergeCells>
  <printOptions horizontalCentered="1"/>
  <pageMargins left="0.786805555555556" right="0.590277777777778" top="0.984027777777778" bottom="0.786805555555556" header="0.314583333333333" footer="0.314583333333333"/>
  <pageSetup paperSize="9"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L25"/>
  <sheetViews>
    <sheetView view="pageBreakPreview" zoomScaleNormal="100" workbookViewId="0">
      <selection activeCell="B17" sqref="B17"/>
    </sheetView>
  </sheetViews>
  <sheetFormatPr defaultColWidth="9" defaultRowHeight="14.25"/>
  <cols>
    <col min="1" max="1" width="25.5833333333333" customWidth="1"/>
    <col min="2" max="3" width="17.5833333333333" customWidth="1"/>
    <col min="4" max="4" width="25.5833333333333" customWidth="1"/>
    <col min="5" max="7" width="17.5833333333333" customWidth="1"/>
    <col min="8" max="8" width="17.8333333333333" customWidth="1"/>
    <col min="9" max="9" width="12.5" customWidth="1"/>
    <col min="10" max="10" width="12.0833333333333" customWidth="1"/>
  </cols>
  <sheetData>
    <row r="1" s="51" customFormat="1" ht="20.15" customHeight="1" spans="1:12">
      <c r="A1" s="51" t="s">
        <v>18</v>
      </c>
    </row>
    <row r="2" s="52" customFormat="1" ht="45" customHeight="1" spans="1:12">
      <c r="A2" s="272" t="s">
        <v>186</v>
      </c>
      <c r="B2" s="272"/>
      <c r="C2" s="272"/>
      <c r="D2" s="272"/>
      <c r="E2" s="272"/>
      <c r="F2" s="272"/>
      <c r="G2" s="350"/>
    </row>
    <row r="3" s="53" customFormat="1" ht="20.15" customHeight="1" spans="1:12">
      <c r="A3" s="179"/>
      <c r="B3" s="179"/>
      <c r="C3" s="179"/>
      <c r="D3" s="179"/>
      <c r="E3" s="179"/>
      <c r="F3" s="273" t="s">
        <v>45</v>
      </c>
      <c r="G3" s="308"/>
      <c r="H3" s="53">
        <f>F6-E6</f>
        <v>-128089</v>
      </c>
      <c r="I3" s="53">
        <f>H3/E6</f>
        <v>-0.14328654400315</v>
      </c>
    </row>
    <row r="4" s="335" customFormat="1" ht="20" customHeight="1" spans="1:12">
      <c r="A4" s="336" t="s">
        <v>145</v>
      </c>
      <c r="B4" s="336"/>
      <c r="C4" s="337"/>
      <c r="D4" s="338" t="s">
        <v>146</v>
      </c>
      <c r="E4" s="336"/>
      <c r="F4" s="336"/>
      <c r="G4" s="351"/>
      <c r="H4" s="352"/>
    </row>
    <row r="5" s="54" customFormat="1" ht="20" customHeight="1" spans="1:12">
      <c r="A5" s="336" t="s">
        <v>147</v>
      </c>
      <c r="B5" s="336" t="s">
        <v>187</v>
      </c>
      <c r="C5" s="337" t="s">
        <v>188</v>
      </c>
      <c r="D5" s="338" t="s">
        <v>147</v>
      </c>
      <c r="E5" s="336" t="s">
        <v>187</v>
      </c>
      <c r="F5" s="336" t="s">
        <v>188</v>
      </c>
      <c r="G5" s="351"/>
    </row>
    <row r="6" ht="20" customHeight="1" spans="1:12">
      <c r="A6" s="339" t="s">
        <v>150</v>
      </c>
      <c r="B6" s="353">
        <f>'表1-2'!C5</f>
        <v>624200</v>
      </c>
      <c r="C6" s="340">
        <v>624300</v>
      </c>
      <c r="D6" s="341" t="s">
        <v>151</v>
      </c>
      <c r="E6" s="354">
        <f>表2!C5</f>
        <v>893936</v>
      </c>
      <c r="F6" s="313">
        <v>765847</v>
      </c>
      <c r="G6" s="355"/>
      <c r="H6" t="s">
        <v>189</v>
      </c>
    </row>
    <row r="7" ht="20" customHeight="1" spans="1:12">
      <c r="A7" s="339" t="s">
        <v>152</v>
      </c>
      <c r="B7" s="353">
        <f>SUM(B8,B12,B13,B16,B20)</f>
        <v>454144</v>
      </c>
      <c r="C7" s="340">
        <f>C8+C12+C13+C16+C20</f>
        <v>306397</v>
      </c>
      <c r="D7" s="341" t="s">
        <v>153</v>
      </c>
      <c r="E7" s="353">
        <f>E8+E12+E13+E14+E15</f>
        <v>184408</v>
      </c>
      <c r="F7" s="313">
        <f>F8+F12+F13+F14+F15</f>
        <v>164850</v>
      </c>
      <c r="G7" s="355"/>
      <c r="H7" t="s">
        <v>190</v>
      </c>
    </row>
    <row r="8" ht="20" customHeight="1" spans="1:12">
      <c r="A8" s="342" t="s">
        <v>154</v>
      </c>
      <c r="B8" s="353">
        <f>SUM(B9:B11)</f>
        <v>302076</v>
      </c>
      <c r="C8" s="340">
        <f>SUM(C9:C11)</f>
        <v>211108</v>
      </c>
      <c r="D8" s="343" t="s">
        <v>155</v>
      </c>
      <c r="E8" s="353">
        <f>E9+E10+E11</f>
        <v>95728</v>
      </c>
      <c r="F8" s="313">
        <f>SUM(F9:F11)</f>
        <v>99699</v>
      </c>
      <c r="G8" s="355"/>
      <c r="H8" t="s">
        <v>191</v>
      </c>
    </row>
    <row r="9" ht="20" customHeight="1" spans="1:12">
      <c r="A9" s="342" t="s">
        <v>156</v>
      </c>
      <c r="B9" s="353">
        <v>2685</v>
      </c>
      <c r="C9" s="340">
        <v>2685</v>
      </c>
      <c r="D9" s="344" t="s">
        <v>157</v>
      </c>
      <c r="E9" s="353">
        <v>1789</v>
      </c>
      <c r="F9" s="313">
        <v>1789</v>
      </c>
      <c r="G9" s="355"/>
      <c r="H9" t="s">
        <v>192</v>
      </c>
    </row>
    <row r="10" ht="20" customHeight="1" spans="1:12">
      <c r="A10" s="342" t="s">
        <v>158</v>
      </c>
      <c r="B10" s="353">
        <f>302076-2685-34670</f>
        <v>264721</v>
      </c>
      <c r="C10" s="340">
        <v>202008</v>
      </c>
      <c r="D10" s="344" t="s">
        <v>159</v>
      </c>
      <c r="E10" s="353">
        <v>79587</v>
      </c>
      <c r="F10" s="313">
        <v>83558</v>
      </c>
      <c r="G10" s="355"/>
      <c r="H10" s="356" t="s">
        <v>147</v>
      </c>
      <c r="I10" s="356" t="s">
        <v>193</v>
      </c>
      <c r="J10" s="356"/>
      <c r="K10" s="356" t="s">
        <v>194</v>
      </c>
      <c r="L10" s="356" t="s">
        <v>195</v>
      </c>
    </row>
    <row r="11" ht="20" customHeight="1" spans="1:12">
      <c r="A11" s="342" t="s">
        <v>160</v>
      </c>
      <c r="B11" s="353">
        <f>34670</f>
        <v>34670</v>
      </c>
      <c r="C11" s="340">
        <v>6415</v>
      </c>
      <c r="D11" s="344" t="s">
        <v>161</v>
      </c>
      <c r="E11" s="353">
        <f>13440+1270-120-238</f>
        <v>14352</v>
      </c>
      <c r="F11" s="313">
        <v>14352</v>
      </c>
      <c r="G11" s="357"/>
      <c r="H11" s="356"/>
      <c r="I11" s="356" t="s">
        <v>196</v>
      </c>
      <c r="J11" s="356" t="s">
        <v>197</v>
      </c>
      <c r="K11" s="319"/>
      <c r="L11" s="356"/>
    </row>
    <row r="12" ht="20" customHeight="1" spans="1:12">
      <c r="A12" s="342" t="s">
        <v>162</v>
      </c>
      <c r="B12" s="353">
        <v>80086</v>
      </c>
      <c r="C12" s="340">
        <v>54100</v>
      </c>
      <c r="D12" s="343" t="s">
        <v>163</v>
      </c>
      <c r="E12" s="353">
        <v>54375</v>
      </c>
      <c r="F12" s="313">
        <f>54142+1009</f>
        <v>55151</v>
      </c>
      <c r="G12" s="355"/>
      <c r="H12" s="319" t="s">
        <v>198</v>
      </c>
      <c r="I12" s="356">
        <f>SUM(I13:I15)</f>
        <v>71366</v>
      </c>
      <c r="J12" s="356">
        <f>SUM(J13:J15)</f>
        <v>76409</v>
      </c>
      <c r="K12" s="358">
        <f t="shared" ref="I12:L12" si="0">SUM(K13:K15)</f>
        <v>2790</v>
      </c>
      <c r="L12" s="359">
        <f t="shared" si="0"/>
        <v>150565</v>
      </c>
    </row>
    <row r="13" ht="20" customHeight="1" spans="1:12">
      <c r="A13" s="342" t="s">
        <v>164</v>
      </c>
      <c r="B13" s="353">
        <f>B14</f>
        <v>35903</v>
      </c>
      <c r="C13" s="340">
        <f>SUM(C14:C15)</f>
        <v>22405</v>
      </c>
      <c r="D13" s="343" t="s">
        <v>165</v>
      </c>
      <c r="E13" s="353">
        <v>10000</v>
      </c>
      <c r="F13" s="313">
        <v>10000</v>
      </c>
      <c r="G13" s="357"/>
      <c r="H13" s="319" t="s">
        <v>199</v>
      </c>
      <c r="I13" s="356">
        <v>54100</v>
      </c>
      <c r="J13" s="356">
        <v>16138</v>
      </c>
      <c r="K13" s="358"/>
      <c r="L13" s="319">
        <f t="shared" ref="L13:L17" si="1">SUM(I13:K13)</f>
        <v>70238</v>
      </c>
    </row>
    <row r="14" ht="20" customHeight="1" spans="1:12">
      <c r="A14" s="342" t="s">
        <v>166</v>
      </c>
      <c r="B14" s="353">
        <v>35903</v>
      </c>
      <c r="C14" s="340">
        <f>E15</f>
        <v>22405</v>
      </c>
      <c r="D14" s="343" t="s">
        <v>167</v>
      </c>
      <c r="E14" s="353">
        <v>1900</v>
      </c>
      <c r="F14" s="313"/>
      <c r="G14" s="355"/>
      <c r="H14" s="319" t="s">
        <v>200</v>
      </c>
      <c r="I14" s="356">
        <v>42</v>
      </c>
      <c r="J14" s="356">
        <v>21300</v>
      </c>
      <c r="K14" s="358">
        <v>1009</v>
      </c>
      <c r="L14" s="319">
        <f t="shared" si="1"/>
        <v>22351</v>
      </c>
    </row>
    <row r="15" ht="20" customHeight="1" spans="1:12">
      <c r="A15" s="342" t="s">
        <v>168</v>
      </c>
      <c r="B15" s="353"/>
      <c r="C15" s="340"/>
      <c r="D15" s="343" t="s">
        <v>169</v>
      </c>
      <c r="E15" s="353">
        <f>E16</f>
        <v>22405</v>
      </c>
      <c r="F15" s="313"/>
      <c r="G15" s="355"/>
      <c r="H15" s="319" t="s">
        <v>201</v>
      </c>
      <c r="I15" s="356">
        <v>17224</v>
      </c>
      <c r="J15" s="356">
        <v>38971</v>
      </c>
      <c r="K15" s="358">
        <v>1781</v>
      </c>
      <c r="L15" s="319">
        <f t="shared" si="1"/>
        <v>57976</v>
      </c>
    </row>
    <row r="16" ht="20" customHeight="1" spans="1:12">
      <c r="A16" s="342" t="s">
        <v>170</v>
      </c>
      <c r="B16" s="353">
        <f>SUM(B17:B19)</f>
        <v>31079</v>
      </c>
      <c r="C16" s="340">
        <f>SUM(C17:C19)</f>
        <v>18784</v>
      </c>
      <c r="D16" s="343" t="s">
        <v>171</v>
      </c>
      <c r="E16" s="353">
        <f>14110+5000+4208-1270+358-1</f>
        <v>22405</v>
      </c>
      <c r="F16" s="313"/>
      <c r="G16" s="355"/>
      <c r="H16" s="319" t="s">
        <v>202</v>
      </c>
      <c r="I16" s="356">
        <f>17224-144</f>
        <v>17080</v>
      </c>
      <c r="J16" s="356">
        <f>38971-35360</f>
        <v>3611</v>
      </c>
      <c r="K16" s="358">
        <v>1781</v>
      </c>
      <c r="L16" s="319">
        <f t="shared" si="1"/>
        <v>22472</v>
      </c>
    </row>
    <row r="17" ht="20" customHeight="1" spans="1:12">
      <c r="A17" s="342" t="s">
        <v>172</v>
      </c>
      <c r="B17" s="360">
        <v>23867</v>
      </c>
      <c r="C17" s="340">
        <f>5000+21956+802+1592-300-16486+1+200+200</f>
        <v>12965</v>
      </c>
      <c r="D17" s="343" t="s">
        <v>173</v>
      </c>
      <c r="E17" s="354"/>
      <c r="F17" s="313"/>
      <c r="G17" s="355"/>
      <c r="H17" s="319" t="s">
        <v>203</v>
      </c>
      <c r="I17" s="356">
        <f>I16+I14</f>
        <v>17122</v>
      </c>
      <c r="J17" s="356">
        <f>J16+J14</f>
        <v>24911</v>
      </c>
      <c r="K17" s="358">
        <f t="shared" ref="I17:K17" si="2">K16+K14</f>
        <v>2790</v>
      </c>
      <c r="L17" s="319">
        <f t="shared" si="1"/>
        <v>44823</v>
      </c>
    </row>
    <row r="18" ht="20" customHeight="1" spans="1:12">
      <c r="A18" s="342" t="s">
        <v>174</v>
      </c>
      <c r="B18" s="360">
        <v>7212</v>
      </c>
      <c r="C18" s="340">
        <v>5819</v>
      </c>
      <c r="D18" s="343"/>
      <c r="E18" s="354"/>
      <c r="F18" s="313"/>
      <c r="G18" s="355"/>
      <c r="H18" s="319" t="s">
        <v>204</v>
      </c>
      <c r="I18" s="356">
        <v>80</v>
      </c>
      <c r="J18" s="356">
        <v>230</v>
      </c>
      <c r="K18" s="319"/>
      <c r="L18" s="319"/>
    </row>
    <row r="19" ht="20" customHeight="1" spans="1:12">
      <c r="A19" s="342" t="s">
        <v>175</v>
      </c>
      <c r="B19" s="353"/>
      <c r="C19" s="340"/>
      <c r="D19" s="343"/>
      <c r="E19" s="354"/>
      <c r="F19" s="313"/>
      <c r="G19" s="355"/>
    </row>
    <row r="20" ht="20" customHeight="1" spans="1:12">
      <c r="A20" s="342" t="s">
        <v>176</v>
      </c>
      <c r="B20" s="360">
        <v>5000</v>
      </c>
      <c r="C20" s="340"/>
      <c r="D20" s="343"/>
      <c r="E20" s="354"/>
      <c r="F20" s="313"/>
      <c r="G20" s="355"/>
    </row>
    <row r="21" ht="20" customHeight="1" spans="1:12">
      <c r="A21" s="342"/>
      <c r="B21" s="354"/>
      <c r="C21" s="340"/>
      <c r="D21" s="343"/>
      <c r="E21" s="354"/>
      <c r="F21" s="313"/>
      <c r="G21" s="355"/>
    </row>
    <row r="22" s="55" customFormat="1" ht="20" customHeight="1" spans="1:12">
      <c r="A22" s="345" t="s">
        <v>177</v>
      </c>
      <c r="B22" s="361">
        <f>B6+B7</f>
        <v>1078344</v>
      </c>
      <c r="C22" s="347">
        <f t="shared" ref="B22:F22" si="3">C6+C7</f>
        <v>930697</v>
      </c>
      <c r="D22" s="348" t="s">
        <v>178</v>
      </c>
      <c r="E22" s="361">
        <f>E6+E7</f>
        <v>1078344</v>
      </c>
      <c r="F22" s="346">
        <f t="shared" si="3"/>
        <v>930697</v>
      </c>
      <c r="G22" s="362"/>
    </row>
    <row r="23" spans="1:12">
      <c r="E23" s="315">
        <f>B22-E22</f>
        <v>0</v>
      </c>
      <c r="F23" s="315">
        <f>C22-F22</f>
        <v>0</v>
      </c>
      <c r="G23" s="315"/>
    </row>
    <row r="25" ht="20.25" spans="1:12">
      <c r="C25" s="349"/>
    </row>
  </sheetData>
  <mergeCells count="7">
    <mergeCell ref="A2:F2"/>
    <mergeCell ref="A4:C4"/>
    <mergeCell ref="D4:F4"/>
    <mergeCell ref="I10:J10"/>
    <mergeCell ref="H10:H11"/>
    <mergeCell ref="K10:K11"/>
    <mergeCell ref="L10:L11"/>
  </mergeCells>
  <printOptions horizontalCentered="1"/>
  <pageMargins left="0.786805555555556" right="0.590277777777778" top="0.984027777777778" bottom="0.786805555555556" header="0.314583333333333" footer="0.314583333333333"/>
  <pageSetup paperSize="9" orientation="landscape" horizontalDpi="600"/>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6" master="" otherUserPermission="visible"/>
  <rangeList sheetStid="27" master="" otherUserPermission="visible"/>
  <rangeList sheetStid="1" master="" otherUserPermission="visible"/>
  <rangeList sheetStid="2" master="" otherUserPermission="visible"/>
  <rangeList sheetStid="3" master="" otherUserPermission="visible"/>
  <rangeList sheetStid="26" master="" otherUserPermission="visible"/>
  <rangeList sheetStid="4" master="" otherUserPermission="visible"/>
  <rangeList sheetStid="5" master="" otherUserPermission="visible"/>
  <rangeList sheetStid="47" master="" otherUserPermission="visible"/>
  <rangeList sheetStid="6" master="" otherUserPermission="visible"/>
  <rangeList sheetStid="36" master="" otherUserPermission="visible"/>
  <rangeList sheetStid="8" master="" otherUserPermission="visible"/>
  <rangeList sheetStid="37" master="" otherUserPermission="visible"/>
  <rangeList sheetStid="38" master="" otherUserPermission="visible"/>
  <rangeList sheetStid="39" master="" otherUserPermission="visible"/>
  <rangeList sheetStid="40" master="" otherUserPermission="visible"/>
  <rangeList sheetStid="41" master="" otherUserPermission="visible"/>
  <rangeList sheetStid="42" master="" otherUserPermission="visible"/>
  <rangeList sheetStid="43" master="" otherUserPermission="visible"/>
  <rangeList sheetStid="44" master="" otherUserPermission="visible"/>
  <rangeList sheetStid="45" master="" otherUserPermission="visible"/>
  <rangeList sheetStid="48"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22</vt:i4>
      </vt:variant>
    </vt:vector>
  </HeadingPairs>
  <TitlesOfParts>
    <vt:vector size="22" baseType="lpstr">
      <vt:lpstr>目录</vt:lpstr>
      <vt:lpstr>表1-1</vt:lpstr>
      <vt:lpstr>表1-2</vt:lpstr>
      <vt:lpstr>表2</vt:lpstr>
      <vt:lpstr>表3</vt:lpstr>
      <vt:lpstr>表4-1</vt:lpstr>
      <vt:lpstr>表4-2</vt:lpstr>
      <vt:lpstr>表5</vt:lpstr>
      <vt:lpstr>表6 (2)</vt:lpstr>
      <vt:lpstr>表6</vt:lpstr>
      <vt:lpstr>表7</vt:lpstr>
      <vt:lpstr>表8</vt:lpstr>
      <vt:lpstr>表9</vt:lpstr>
      <vt:lpstr>表10-1 </vt:lpstr>
      <vt:lpstr>表10-2</vt:lpstr>
      <vt:lpstr>表11</vt:lpstr>
      <vt:lpstr>表12</vt:lpstr>
      <vt:lpstr>表13</vt:lpstr>
      <vt:lpstr>表14</vt:lpstr>
      <vt:lpstr>表15</vt:lpstr>
      <vt:lpstr>表16</vt:lpstr>
      <vt:lpstr>表17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李成</cp:lastModifiedBy>
  <dcterms:created xsi:type="dcterms:W3CDTF">2022-01-10T12:45:00Z</dcterms:created>
  <cp:lastPrinted>2022-12-29T12:41:00Z</cp:lastPrinted>
  <dcterms:modified xsi:type="dcterms:W3CDTF">2026-05-06T13:00:55Z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M_Doc_Temp_ID">
    <vt:lpwstr>55946b02</vt:lpwstr>
  </property>
  <property fmtid="{D5CDD505-2E9C-101B-9397-08002B2CF9AE}" pid="3" name="KSOProductBuildVer">
    <vt:lpwstr>2052-12.1.0.25865</vt:lpwstr>
  </property>
  <property fmtid="{D5CDD505-2E9C-101B-9397-08002B2CF9AE}" pid="4" name="KSOReadingLayout">
    <vt:bool>true</vt:bool>
  </property>
  <property fmtid="{D5CDD505-2E9C-101B-9397-08002B2CF9AE}" pid="5" name="ICV">
    <vt:lpwstr>9667D1485C694BD7981E7A2415918FD9_13</vt:lpwstr>
  </property>
  <property fmtid="{D5CDD505-2E9C-101B-9397-08002B2CF9AE}" pid="6" name="CalculationRule">
    <vt:i4>0</vt:i4>
  </property>
</Properties>
</file>