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申报资料明细" sheetId="1" state="hidden" r:id="rId1"/>
    <sheet name="附表" sheetId="2" r:id="rId2"/>
    <sheet name="1" sheetId="5" state="hidden" r:id="rId3"/>
    <sheet name="2" sheetId="3" state="hidden" r:id="rId4"/>
    <sheet name="3" sheetId="8" state="hidden" r:id="rId5"/>
    <sheet name="5" sheetId="7" state="hidden" r:id="rId6"/>
    <sheet name="6" sheetId="9" state="hidden" r:id="rId7"/>
    <sheet name="10" sheetId="4" state="hidden" r:id="rId8"/>
    <sheet name="13" sheetId="6" state="hidden" r:id="rId9"/>
    <sheet name="14" sheetId="10" state="hidden" r:id="rId10"/>
    <sheet name="15" sheetId="11" state="hidden" r:id="rId11"/>
  </sheets>
  <definedNames>
    <definedName name="_xlnm._FilterDatabase" localSheetId="1" hidden="1">附表!$A$3:$H$58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<sst xmlns="http://schemas.openxmlformats.org/spreadsheetml/2006/main" count="694" uniqueCount="334">
  <si>
    <t>大冶市2023年农作物秸秆综合利用项目奖补申报明细（2023年9月1日-2024年6月30日）</t>
  </si>
  <si>
    <t>序号</t>
  </si>
  <si>
    <t>申报单位</t>
  </si>
  <si>
    <t>负责人</t>
  </si>
  <si>
    <t>联系电话</t>
  </si>
  <si>
    <t>申报秸秆利用量</t>
  </si>
  <si>
    <t>申报资料</t>
  </si>
  <si>
    <t>问题描述</t>
  </si>
  <si>
    <t>补充资料</t>
  </si>
  <si>
    <t>大冶市金牛镇双华家庭农场</t>
  </si>
  <si>
    <t>徐双华</t>
  </si>
  <si>
    <t>秸秆1400吨，青贮3000吨</t>
  </si>
  <si>
    <t xml:space="preserve">1.秸秆打捆量汇总表1319.5吨，青贮收割量汇总表3120吨；
</t>
  </si>
  <si>
    <t xml:space="preserve">
未见北斗终端收割作业面积佐证资料</t>
  </si>
  <si>
    <t>补充北斗终端收割作业面积佐证资料</t>
  </si>
  <si>
    <t>2.秸秆、青储收割收款收据；</t>
  </si>
  <si>
    <t>秸秆、青贮收割收款收据，收款方未签字盖章确认。</t>
  </si>
  <si>
    <t>秸秆、青贮收割收款收据需补充收款人签字并盖章确认</t>
  </si>
  <si>
    <t>3.稻草采购合同（采购稻草秸秆1300吨）；</t>
  </si>
  <si>
    <t>1.稻草采购未见付款凭证。
2.未见青贮采购合同、发票、付款凭证</t>
  </si>
  <si>
    <t>1.补充采购稻草秸秆13000元（1300吨，每吨10元）发票及付款凭证；
2.补充青贮采购合同、发票、付款凭证。</t>
  </si>
  <si>
    <t>4.相关稻田秸秆收割照片</t>
  </si>
  <si>
    <t>1.稻田秸秆收割照片未定位标注收割地点、时间；
2.未见秸秆、青贮打捆打包机服务相关合同、发票、付款凭证。</t>
  </si>
  <si>
    <t>补充打捆打包机服务相关合同、发票、付款凭证。</t>
  </si>
  <si>
    <t>大冶市金福康农业科技有限公司</t>
  </si>
  <si>
    <t>柯雪佳</t>
  </si>
  <si>
    <t>秸秆1133.3吨，青贮819吨</t>
  </si>
  <si>
    <t xml:space="preserve">1.秸秆打捆量汇总表1133.3吨，青贮收割量汇总表819吨；
</t>
  </si>
  <si>
    <t>2.稻草采购合同（采购稻草秸秆750吨）；青贮采购合同（500吨）</t>
  </si>
  <si>
    <t>1.稻草采购未见付款凭证；
2.青贮采购合同未提对方单位开具的发票，未见付款凭证。</t>
  </si>
  <si>
    <t>1.补充采购稻草秸秆7500元（750吨，每吨10元）发票及付款凭证；
2.补充采购青贮10000元（500吨，每吨20元）发票及付款凭证</t>
  </si>
  <si>
    <t>3.秸秆、青贮打捆称重单</t>
  </si>
  <si>
    <t>秸秆、青贮打捆称重单对方单位或个人未签字或盖章确认</t>
  </si>
  <si>
    <t>补充秸秆、青贮打捆施工作业确认资料</t>
  </si>
  <si>
    <t>4.秸秆打包农机付款凭证</t>
  </si>
  <si>
    <t>未见打包机服务相关合同、发票。</t>
  </si>
  <si>
    <t>补充打包机服务相关合同、发票</t>
  </si>
  <si>
    <t>5.相关稻田秸秆收割照片</t>
  </si>
  <si>
    <t>大冶市还地桥镇绿原种养殖农民专业合作社</t>
  </si>
  <si>
    <t>程国杰</t>
  </si>
  <si>
    <t>青贮4869.6吨，黄贮1530吨</t>
  </si>
  <si>
    <t>1.青黄贮收购汇总表（青贮4869.6吨，黄贮1530吨）</t>
  </si>
  <si>
    <t>2.订购合同（玉米秸秆1500吨）；秸秆收割清单1479.56吨；微信转账截图532641元，计量单</t>
  </si>
  <si>
    <t>未见对方单位开具的发票</t>
  </si>
  <si>
    <t>补充订购玉米秸秆1479.56吨发票，补充微信支付转账电子凭证</t>
  </si>
  <si>
    <t>4.订购合同（黄贮1800吨），收黄贮统计表1530吨，微信转账截图27.54万元，磅单</t>
  </si>
  <si>
    <t>补充订购黄贮1530吨发票，，补充微信支付转账电子凭证</t>
  </si>
  <si>
    <t>5.订购合同（玉米秸秆1450吨），收购清单青贮974.3吨，微信转账截图350748元，计量单</t>
  </si>
  <si>
    <t>补充订购青贮974.3吨发票，补充微信支付转账电子凭证</t>
  </si>
  <si>
    <t>6.订购合同（玉米秸秆1300吨），收购清单1315.74吨，微信转账截图473666元，计量单</t>
  </si>
  <si>
    <t>1.补充订购玉米秸秆1315.74吨发票;2.补充微信支付转账电子凭证;3.补充过磅计量单汇总表并签字确认</t>
  </si>
  <si>
    <t>7.农村土地流转合同</t>
  </si>
  <si>
    <t>8.相关秸秆收割照片</t>
  </si>
  <si>
    <t>大冶市大箕铺箕山农业发展有限公司</t>
  </si>
  <si>
    <t>陈秋良</t>
  </si>
  <si>
    <t>秸秆10000吨</t>
  </si>
  <si>
    <t>1.秸秆销售合同书</t>
  </si>
  <si>
    <t>2.秸秆综合利用（水稻）离田收储台账（3107.4吨）</t>
  </si>
  <si>
    <t>秸秆收储3107.4吨，作业面积6222亩，未见作业面积佐证资料。</t>
  </si>
  <si>
    <t>补充水稻离田收储作业面积佐证资料</t>
  </si>
  <si>
    <t>3.秸秆综合利用（油菜）粉碎还田台账（1947.95吨）</t>
  </si>
  <si>
    <t>油菜粉碎还填秸秆1947.95吨，还田面积6951亩，未见油菜粉碎还田北斗终端作业面积佐证资料。</t>
  </si>
  <si>
    <t>补充油菜粉碎还田北斗终端作业面积佐证资料</t>
  </si>
  <si>
    <t>4.秸秆综合利用（水稻）粉碎还田台账（1990.98吨）</t>
  </si>
  <si>
    <t>水稻粉碎还田1990.98吨，还田面积3810亩，未见水稻粉碎还田秸秆面积佐证资料。</t>
  </si>
  <si>
    <t>补充水稻粉碎还田秸秆面积佐证资料</t>
  </si>
  <si>
    <t>5.秸秆还田作业服务协议</t>
  </si>
  <si>
    <t>1.未见秸秆粉碎还田作业费发票及收款凭证；
2.未见油菜秸秆机械化粉碎还田作业机收地点、机主姓名、对应作业机号等相关佐证资料
3.未见油菜秸秆机械化粉碎还田作业面积相关佐证资料</t>
  </si>
  <si>
    <t>1.补充发票及收款凭证；
2.补充油菜秸秆机械化粉碎还田作业机收地点、机主姓名、对应作业机号等相关佐证资料；
3.补充油菜粉碎还田北斗终端作业面积佐证资料。</t>
  </si>
  <si>
    <t>6.秸秆回收利用合作协议书（农户免费提供合格水稻秸秆）</t>
  </si>
  <si>
    <t>未见打捆、运输车辆及人工作业费合同、发票、付款凭证。</t>
  </si>
  <si>
    <t>补充打捆、运输车辆及人工作业费合同、发票、付款凭证</t>
  </si>
  <si>
    <t>7.电子磅计量单</t>
  </si>
  <si>
    <t>电子磅计量单未注明是离田收储秸秆，还是销售出去。</t>
  </si>
  <si>
    <t>补充相关资料</t>
  </si>
  <si>
    <t>8.稻草打捆回收相关照片</t>
  </si>
  <si>
    <t>大冶市汇明家庭农场</t>
  </si>
  <si>
    <t>胡友平</t>
  </si>
  <si>
    <t>秸秆4000吨</t>
  </si>
  <si>
    <t>1.秸秆综合利用收储手写台账</t>
  </si>
  <si>
    <t>2.农作物秸秆购销合同（农户自行收割运输至指定地点），电子普通发票，收款收据</t>
  </si>
  <si>
    <t>收款收据对方单位签收人未签字确认及加印公章</t>
  </si>
  <si>
    <t>补充付款凭证相关资料</t>
  </si>
  <si>
    <t>黄石市华峰生物有机肥料有限公司</t>
  </si>
  <si>
    <t>尹恒</t>
  </si>
  <si>
    <t>秸秆1561.3吨</t>
  </si>
  <si>
    <t>1.秸秆收购明细表（稻谷、小麦、玉米合计1561.303吨）</t>
  </si>
  <si>
    <t>2.秸秆入库单（农户）</t>
  </si>
  <si>
    <t>3.秸秆出库单（收货单位华峰生物）</t>
  </si>
  <si>
    <t>4.秸秆收购合同书（农户收割打捆运至指定地点），微信支付转账电子凭证</t>
  </si>
  <si>
    <t>未见收购秸秆过磅计量单</t>
  </si>
  <si>
    <t>1.补充收购秸秆过磅计量单等相关佐证资料</t>
  </si>
  <si>
    <t>大冶市中润粮食果蔬专业合作社</t>
  </si>
  <si>
    <t>程开军</t>
  </si>
  <si>
    <t>秸秆收割粉碎4335.49亩，秸秆还田2685.49吨</t>
  </si>
  <si>
    <t>1.水稻、油菜、小麦秸秆还田作业情况汇总表（收割4335.49亩，还田2685.44吨）；</t>
  </si>
  <si>
    <r>
      <rPr>
        <sz val="11"/>
        <color theme="1"/>
        <rFont val="宋体"/>
        <charset val="134"/>
        <scheme val="minor"/>
      </rPr>
      <t>2.水稻、小麦、油菜收割粉碎还田</t>
    </r>
    <r>
      <rPr>
        <sz val="11"/>
        <color rgb="FFFF0000"/>
        <rFont val="宋体"/>
        <charset val="134"/>
        <scheme val="minor"/>
      </rPr>
      <t>北斗终端数据</t>
    </r>
    <r>
      <rPr>
        <sz val="11"/>
        <color theme="1"/>
        <rFont val="宋体"/>
        <charset val="134"/>
        <scheme val="minor"/>
      </rPr>
      <t>明细表（作业4376.7亩，审核通过4335.49亩）</t>
    </r>
  </si>
  <si>
    <r>
      <rPr>
        <sz val="11"/>
        <color theme="1"/>
        <rFont val="宋体"/>
        <charset val="134"/>
        <scheme val="minor"/>
      </rPr>
      <t>3.水稻收割粉碎还田明细（1037.45亩），</t>
    </r>
    <r>
      <rPr>
        <sz val="11"/>
        <color rgb="FFFF0000"/>
        <rFont val="宋体"/>
        <charset val="134"/>
        <scheme val="minor"/>
      </rPr>
      <t>农机企业二维码生产管理系统轨迹运行</t>
    </r>
    <r>
      <rPr>
        <sz val="11"/>
        <color theme="1"/>
        <rFont val="宋体"/>
        <charset val="134"/>
        <scheme val="minor"/>
      </rPr>
      <t>查询截图</t>
    </r>
  </si>
  <si>
    <t>4.收割作业照片</t>
  </si>
  <si>
    <t>5.生产作业委托服务协议书（收割时秸秆粉碎还田，作业面积1050亩）</t>
  </si>
  <si>
    <t>未见收割还田作业费发票及付款凭证</t>
  </si>
  <si>
    <t>补充发票及付款凭证</t>
  </si>
  <si>
    <t>大冶市鑫奔农机服务专业合作社</t>
  </si>
  <si>
    <t>彭易权</t>
  </si>
  <si>
    <t>秸秆还田综合利用4800亩，秸秆700吨</t>
  </si>
  <si>
    <t>1.打捆机增值税普通发票7.84万元</t>
  </si>
  <si>
    <t>未见打捆机采购合同及付款凭证</t>
  </si>
  <si>
    <t>补充打捆机采购合同及付款凭证</t>
  </si>
  <si>
    <t>2.送货单（采购收割机5台6万元，秸秆粉碎还田机5台4.9万元）</t>
  </si>
  <si>
    <t>送货单收货单位未签字盖章确认，未见采购收割机、粉碎还田机采购合同、发票及付款凭证</t>
  </si>
  <si>
    <t>补充采购收割机、粉碎还田机采购合同、发票及付款凭证</t>
  </si>
  <si>
    <t>3.农机服务秸秆还田清单（还田2346亩）</t>
  </si>
  <si>
    <t>4.农机服务收割机粉碎还田清单（收割粉碎还田2460亩）</t>
  </si>
  <si>
    <t>5.秸秆采购清单（作业5880亩）</t>
  </si>
  <si>
    <t>6.稻草销售清单（1300吨）</t>
  </si>
  <si>
    <t>7.秸秆粉碎还田作业服务协议（水稻4368亩）</t>
  </si>
  <si>
    <t>8.稻草采购合同(水稻秸秆1300.25吨）</t>
  </si>
  <si>
    <t>未见稻草采购发票及付款凭证</t>
  </si>
  <si>
    <t>补充稻草采购发票及付款凭证</t>
  </si>
  <si>
    <t>9.打捆作业北斗终端数据（审核通过打捆作业面积17511.91亩）</t>
  </si>
  <si>
    <t>北斗终端数据未区分收割、还田作业面积</t>
  </si>
  <si>
    <t>补充收割、还田作业面积相关资料</t>
  </si>
  <si>
    <t>10.收据（农户采购稻草）</t>
  </si>
  <si>
    <t>未见销售合同、发票</t>
  </si>
  <si>
    <t>补充销售合同及发票</t>
  </si>
  <si>
    <t>11.秸秆打捆量汇总（1367吨）</t>
  </si>
  <si>
    <t>12.拖拉机秸秆粉碎还田作业照片</t>
  </si>
  <si>
    <t>大冶市罗桥和众农机服务专业合作社</t>
  </si>
  <si>
    <t>袁炜才</t>
  </si>
  <si>
    <t>秸秆收储离田1535吨，收割机秸秆还田1714亩</t>
  </si>
  <si>
    <t>1.增值税普通发票4张（采购打捆机4台30.36万元）</t>
  </si>
  <si>
    <t>未见采购合同及付款凭证</t>
  </si>
  <si>
    <t>2.秸秆还田北斗检查作业数据（审核通过10627.66亩）</t>
  </si>
  <si>
    <t>3.秸秆打捆离田作业场景照片</t>
  </si>
  <si>
    <t>4.秸秆购销台账（销售稻草1535.4吨）</t>
  </si>
  <si>
    <t>未见销售合同、发票、收款凭证</t>
  </si>
  <si>
    <t>补充销售合同、发票、收款凭证</t>
  </si>
  <si>
    <t>5.秸秆销售合同</t>
  </si>
  <si>
    <t>秸秆销售合同签订内容不完整</t>
  </si>
  <si>
    <t>补充签订完整的销售合同</t>
  </si>
  <si>
    <t>6.微信收款聊天记录截图</t>
  </si>
  <si>
    <t>7.秸秆还田明细表（5312亩）</t>
  </si>
  <si>
    <t>8.收款凭证</t>
  </si>
  <si>
    <t>收款凭证模糊不清</t>
  </si>
  <si>
    <t>补充清晰完整的收款凭证</t>
  </si>
  <si>
    <t>大冶市祝康农业科技有限公司</t>
  </si>
  <si>
    <t>祝新林</t>
  </si>
  <si>
    <t>收储利用秸秆量达6120吨</t>
  </si>
  <si>
    <t>1.水稻秸秆采购合同（2375吨，大冶祝康提供水稻种植种子，购种款在乙方出售水稻秸秆结算时抵冲，乙方收割运至指定地点）；4张账户交易明细回单合计57万元；6张电子普通发票合计57万元</t>
  </si>
  <si>
    <t>2.农作物秸秆采购合同（玉米、油菜、水稻、红薯、花生秸秆3745吨，乙方收割运至指定地点）；收据</t>
  </si>
  <si>
    <t>收据收款人未签字确认，付款单位未盖章确认</t>
  </si>
  <si>
    <t>补充付款凭证</t>
  </si>
  <si>
    <t>3.秸秆综合利用收储台账（6120吨）</t>
  </si>
  <si>
    <t>4.过磅单</t>
  </si>
  <si>
    <t>过磅单收货单位未盖章确认，送货人未签字确认</t>
  </si>
  <si>
    <t>补充过磅计量单汇总表并签字确认</t>
  </si>
  <si>
    <t>5.打捆稻草、发酵床等相关照片</t>
  </si>
  <si>
    <t>湖北南沃生物科技股份有限公司</t>
  </si>
  <si>
    <t>秸秆收储利用量达6969.49吨</t>
  </si>
  <si>
    <t>1.秸秆收储协议书（茗山2.8万亩，湖北南沃秸秆收割打捆作业服务）</t>
  </si>
  <si>
    <t>2.秸秆收储协议书（金牛6万亩，湖北南沃秸秆收割打捆作业服务）</t>
  </si>
  <si>
    <t>3.秸秆收储协议书（金山店1.8万亩，湖北南沃秸秆收割打捆作业服务）</t>
  </si>
  <si>
    <t>4.秸秆收储协议书（灵乡1.5万亩，湖北南沃秸秆收割打捆作业服务）</t>
  </si>
  <si>
    <t>5.秸秆收储协议书（陈贵1.2万亩，湖北南沃秸秆收割打捆作业服务）</t>
  </si>
  <si>
    <t>6.秸秆入库统计表（茗山6969.49吨）</t>
  </si>
  <si>
    <t>7.农作物秸秆采购合同（南沃委托乙方邱波回收秸秆1.5万吨）；个人活期账户支出交易明细（转邱波75万元）</t>
  </si>
  <si>
    <t>8.农作物秸秆采购合同（南沃委托乙方汪建回收秸秆1.3万吨）；个人活期账户支出交易明细（转汪建23万元）</t>
  </si>
  <si>
    <t>9.秸秆入库明细表（送货人汪建、邱波）</t>
  </si>
  <si>
    <t xml:space="preserve">入库明细表未分别统计汪建、邱波个人送货汇总数据；
</t>
  </si>
  <si>
    <t>1.补充入库明细表；
2.补充过磅计量单汇总表并签字确认</t>
  </si>
  <si>
    <t>10 、收割打捆作业现场照片</t>
  </si>
  <si>
    <t>大冶市刘仁八镇东佳农机服务专业合作社</t>
  </si>
  <si>
    <t>乐祥佳</t>
  </si>
  <si>
    <t>秸秆7200吨</t>
  </si>
  <si>
    <t>1.北斗终端数据秸秆粉碎还田作业记录截图（审核通过10225亩）</t>
  </si>
  <si>
    <t>未提供秸秆综合利用项目总结报告</t>
  </si>
  <si>
    <t>补充秸秆综合利用项目总结报告</t>
  </si>
  <si>
    <t>2.秸秆收割还田作业照片</t>
  </si>
  <si>
    <t>3.北斗终端作业信息表（作业有效面积10225亩</t>
  </si>
  <si>
    <t>湖北康鑫生态农业发展有限公司</t>
  </si>
  <si>
    <t>周奎如</t>
  </si>
  <si>
    <t>稻草2600吨，玉米秸秆7109吨</t>
  </si>
  <si>
    <t>1.秸秆收购合同（采购玉米、稻草、小麦用于肉牛养殖场）</t>
  </si>
  <si>
    <t>秸秆收购合同未签订数量和金额</t>
  </si>
  <si>
    <t>2.收据（现金支付购稻草9611.53吨2229980.3元）</t>
  </si>
  <si>
    <t>3.稻草收货明细汇总（王老板520.3吨，明老板259.7吨，李老板228.95吨，王朋1552.07吨，合计2561.02吨）</t>
  </si>
  <si>
    <t>4.肉牛养殖场及稻草储存照片</t>
  </si>
  <si>
    <t>5.电子磅计量证明单</t>
  </si>
  <si>
    <t>未见电子磅计量证明单汇总表签字确认</t>
  </si>
  <si>
    <t>补充电子磅计量证明单汇总表签字确认</t>
  </si>
  <si>
    <t>湖北超丰米业有限公司</t>
  </si>
  <si>
    <t>冯振</t>
  </si>
  <si>
    <t>1654.445吨</t>
  </si>
  <si>
    <t>湖北铭浩绿色生态科技发展有限公司</t>
  </si>
  <si>
    <t>王志猛</t>
  </si>
  <si>
    <t>7117吨</t>
  </si>
  <si>
    <t>大冶市2024年农作物秸秆综合利用项目奖补资金明细表</t>
  </si>
  <si>
    <t xml:space="preserve">  单位名称：大冶市生态能源推广服务中心</t>
  </si>
  <si>
    <t>金额单位：元</t>
  </si>
  <si>
    <t>利用模式</t>
  </si>
  <si>
    <t>秸秆类别</t>
  </si>
  <si>
    <t>申报秸秆利用量（吨）</t>
  </si>
  <si>
    <t>核定秸秆利用量（吨）</t>
  </si>
  <si>
    <t>补助标准
（元/吨）</t>
  </si>
  <si>
    <t>补助金额（元）</t>
  </si>
  <si>
    <t>秸秆离田</t>
  </si>
  <si>
    <t>稻草秸秆</t>
  </si>
  <si>
    <t>秸秆饲料化</t>
  </si>
  <si>
    <t>青贮玉米秸秆</t>
  </si>
  <si>
    <t>大冶市灵乡镇众旺种养殖家庭农场</t>
  </si>
  <si>
    <t>大冶市晨茂水稻种植专业合作社</t>
  </si>
  <si>
    <t>秸秆还田</t>
  </si>
  <si>
    <t>大冶市连民农机专业合作社</t>
  </si>
  <si>
    <t>农作物秸秆</t>
  </si>
  <si>
    <t>大冶市腾龙生态家庭农场</t>
  </si>
  <si>
    <t>大冶市桓威种养殖场</t>
  </si>
  <si>
    <t>大冶市天成养殖场</t>
  </si>
  <si>
    <t>黄石市仙草园农业科技有限公司</t>
  </si>
  <si>
    <t xml:space="preserve">秸秆离田    </t>
  </si>
  <si>
    <t>大冶市鑫曙农机种植专业合作社</t>
  </si>
  <si>
    <t>大冶市金牛镇正柏种养殖家庭农场</t>
  </si>
  <si>
    <t>大冶市陈贵镇春兰家庭农场</t>
  </si>
  <si>
    <t>大冶市勤春通农机服务专业合作社</t>
  </si>
  <si>
    <t>大冶市勤发农机服务专业合作社</t>
  </si>
  <si>
    <t>大冶市鑫润种养殖专业合作社</t>
  </si>
  <si>
    <t>大冶市金湖祥泰养殖场</t>
  </si>
  <si>
    <t>大冶市福章家庭农场</t>
  </si>
  <si>
    <t>大冶市茗山金明农机服务专业合作社</t>
  </si>
  <si>
    <t>大冶市刘仁八东佳农机服务专业合作社</t>
  </si>
  <si>
    <t>湖北省鸿鼎昌农业发展有限公司</t>
  </si>
  <si>
    <t>大冶市盛和农机服务专业合作社</t>
  </si>
  <si>
    <t>大冶市保智种养殖专业合作社</t>
  </si>
  <si>
    <t>大冶市还地桥镇恒顺种养殖农民专业合作社</t>
  </si>
  <si>
    <t>大冶市绍杰农机服务专业合作社</t>
  </si>
  <si>
    <t>大冶市还地桥镇小向家庭农场</t>
  </si>
  <si>
    <t>合计</t>
  </si>
  <si>
    <t>注：1.根据湖北省农村能源办公室统一要求，秸秆饲料化利用中存在青贮秸秆换算成干秸秆（干秸秆=青贮秸秆*0.29）享受补贴；</t>
  </si>
  <si>
    <t xml:space="preserve">  2.根据相关规定计算，秸秆离田补助标准不高于55元/吨，秸秆还田补贴标准不高于20元/吨。</t>
  </si>
  <si>
    <t>一、秸秆饲料化</t>
  </si>
  <si>
    <t>合同类型</t>
  </si>
  <si>
    <t>对方单位名称</t>
  </si>
  <si>
    <t>类型</t>
  </si>
  <si>
    <t>吨/亩</t>
  </si>
  <si>
    <t>单价（元/吨）</t>
  </si>
  <si>
    <t>合同金额</t>
  </si>
  <si>
    <t>发票金额</t>
  </si>
  <si>
    <t>付款金额</t>
  </si>
  <si>
    <t>备注</t>
  </si>
  <si>
    <t>稻草采购合同</t>
  </si>
  <si>
    <t>吴平安</t>
  </si>
  <si>
    <t>采购稻草秸秆</t>
  </si>
  <si>
    <t>涂青山</t>
  </si>
  <si>
    <t>叶明辉</t>
  </si>
  <si>
    <t>周万超</t>
  </si>
  <si>
    <t>秸秆打包合同</t>
  </si>
  <si>
    <t>车光辉</t>
  </si>
  <si>
    <t>稻草秸秆打捆</t>
  </si>
  <si>
    <t>刘长清</t>
  </si>
  <si>
    <t>采购稻草</t>
  </si>
  <si>
    <t>陈静</t>
  </si>
  <si>
    <t>李海峰</t>
  </si>
  <si>
    <t>王加全</t>
  </si>
  <si>
    <t>青贮采购合同</t>
  </si>
  <si>
    <t>朱红星</t>
  </si>
  <si>
    <t>采购青贮</t>
  </si>
  <si>
    <t>湖北证融农业科技发展有限公司</t>
  </si>
  <si>
    <t>订购合同</t>
  </si>
  <si>
    <t>大冶市还地桥镇南石学文种养殖专业合作社</t>
  </si>
  <si>
    <t>黄贮</t>
  </si>
  <si>
    <t>微信转账截图；磅单</t>
  </si>
  <si>
    <t>青贮秸秆</t>
  </si>
  <si>
    <t>大冶市罗桥合众农机服务专业合作社</t>
  </si>
  <si>
    <t>农作物秸秆购销合同</t>
  </si>
  <si>
    <t>大冶市金牛镇经济发展办公室</t>
  </si>
  <si>
    <t>大冶市金青牛农业科技发展有限公司</t>
  </si>
  <si>
    <t>大冶市金牛镇建传种养殖专业合作社</t>
  </si>
  <si>
    <t>大冶市凯阳生物科技发展有限公司</t>
  </si>
  <si>
    <t>一、秸秆肥料化</t>
  </si>
  <si>
    <t>秸秆收购合同书</t>
  </si>
  <si>
    <t>欧施财</t>
  </si>
  <si>
    <t>稻谷秸秆</t>
  </si>
  <si>
    <t>小麦秸秆</t>
  </si>
  <si>
    <t>雷洪梓</t>
  </si>
  <si>
    <t>玉米秸秆</t>
  </si>
  <si>
    <t>陈鸿以</t>
  </si>
  <si>
    <t>贾赛</t>
  </si>
  <si>
    <t>梅炽</t>
  </si>
  <si>
    <t>张亮</t>
  </si>
  <si>
    <t>刘吉庆</t>
  </si>
  <si>
    <t>水稻秸秆购销合同</t>
  </si>
  <si>
    <t>阳新农业科技园荆头山农历专业合作社</t>
  </si>
  <si>
    <t>小麦水稻秸秆</t>
  </si>
  <si>
    <t>经手人：祝龙；无合同签订日期</t>
  </si>
  <si>
    <t>大冶市保安镇大洪村村民委员会</t>
  </si>
  <si>
    <t>收据；经手人：祝龙</t>
  </si>
  <si>
    <t>大冶市保安镇茶山村村民委员会</t>
  </si>
  <si>
    <t>大冶市保安镇莲华村村民委员会</t>
  </si>
  <si>
    <t>过磅单合计2851.67吨</t>
  </si>
  <si>
    <t>稻草收购合同</t>
  </si>
  <si>
    <t>王朋</t>
  </si>
  <si>
    <t>收据（现金支付620828）；合同日期2023年3月13日，合同期间2023年1月1日-2024年12月30日</t>
  </si>
  <si>
    <t>明瑞良</t>
  </si>
  <si>
    <t>收据（现金支付103880；日期2023年11月24日）；转账截图112500；合同日期2023年3月8日，合同期间2023年1月1日-2024年12月30日</t>
  </si>
  <si>
    <t>王义志</t>
  </si>
  <si>
    <t>收据（现金支付208120）；合同日期2023年1月16日，合同期间2023年1月1日-2024年12月30日</t>
  </si>
  <si>
    <t>李拥军</t>
  </si>
  <si>
    <t>收据（现金支付103880）；转账截图10526；合同日期2023年1月15日，合同期间2023年1月1日-2024年12月30日</t>
  </si>
  <si>
    <t>秸秆收购合同</t>
  </si>
  <si>
    <t>收据（现金支付316852）；合同日期2023年4月20日，合同期间2023年1月1日-2024年12月30日</t>
  </si>
  <si>
    <t>王平安</t>
  </si>
  <si>
    <t>收据（现金支付186836）；合同日期2023年1月16日，合同期间2023年1月1日-2024年12月30日</t>
  </si>
  <si>
    <t>施煜青</t>
  </si>
  <si>
    <t>收据（现金支付463996）；转账截图327000；合同日期2023年4月12日，合同期间2023年1月1日-2024年12月30日</t>
  </si>
  <si>
    <t>李俊飞</t>
  </si>
  <si>
    <t>收据（现金支付225588.3）；合同日期2023年3月25日，合同期间2023年1月1日-2024年12月30日</t>
  </si>
  <si>
    <t>一、秸秆能源化</t>
  </si>
  <si>
    <t>熊学春</t>
  </si>
  <si>
    <t>电子回单</t>
  </si>
  <si>
    <t>李胜利</t>
  </si>
  <si>
    <t>黄朝云</t>
  </si>
  <si>
    <t>郑正灯</t>
  </si>
  <si>
    <t>邹本雄</t>
  </si>
  <si>
    <t>杨瑞池</t>
  </si>
  <si>
    <t>叶小华</t>
  </si>
  <si>
    <t>张福金</t>
  </si>
  <si>
    <t>曹忠元</t>
  </si>
  <si>
    <t>彭易金</t>
  </si>
  <si>
    <t>铭森合作社</t>
  </si>
  <si>
    <t>晏谷村</t>
  </si>
  <si>
    <t>雷畈村</t>
  </si>
  <si>
    <t>李良坤</t>
  </si>
  <si>
    <t>南城村</t>
  </si>
  <si>
    <t>沈畈村</t>
  </si>
  <si>
    <t>吴伟村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</si>
</sst>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43" fontId="0" fillId="0" borderId="1" xfId="0" applyNumberFormat="1" applyFill="1" applyBorder="1" applyAlignment="1">
      <alignment horizontal="center" vertical="center"/>
    </xf>
    <xf numFmtId="43" fontId="0" fillId="3" borderId="1" xfId="0" applyNumberFormat="1" applyFill="1" applyBorder="1" applyAlignment="1">
      <alignment horizontal="center" vertical="center"/>
    </xf>
    <xf numFmtId="43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vertical="center"/>
    </xf>
    <xf numFmtId="4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3" fontId="0" fillId="0" borderId="1" xfId="0" applyNumberFormat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3" fontId="1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43" fontId="0" fillId="0" borderId="1" xfId="0" applyNumberFormat="1" applyFill="1" applyBorder="1" applyAlignment="1">
      <alignment vertical="center"/>
    </xf>
    <xf numFmtId="43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workbookViewId="0">
      <pane xSplit="5" ySplit="2" topLeftCell="F67" activePane="bottomRight" state="frozen"/>
      <selection/>
      <selection pane="topRight"/>
      <selection pane="bottomLeft"/>
      <selection pane="bottomRight" activeCell="F86" sqref="F86"/>
    </sheetView>
  </sheetViews>
  <sheetFormatPr defaultColWidth="9" defaultRowHeight="14.25" outlineLevelCol="7"/>
  <cols>
    <col min="1" max="1" width="5.66666666666667" style="33" customWidth="1"/>
    <col min="2" max="2" width="17.4416666666667" style="42" customWidth="1"/>
    <col min="3" max="3" width="7.66666666666667" style="33" customWidth="1"/>
    <col min="4" max="4" width="16.1083333333333" style="33" customWidth="1"/>
    <col min="5" max="5" width="27.1083333333333" style="33" customWidth="1"/>
    <col min="6" max="6" width="52.4416666666667" style="39" customWidth="1"/>
    <col min="7" max="7" width="56.8916666666667" style="39" customWidth="1"/>
    <col min="8" max="8" width="50.1083333333333" style="39" customWidth="1"/>
    <col min="9" max="16384" width="9" style="39"/>
  </cols>
  <sheetData>
    <row r="1" s="37" customFormat="1" ht="30" customHeight="1" spans="1:8">
      <c r="A1" s="79" t="s">
        <v>0</v>
      </c>
      <c r="B1" s="80"/>
      <c r="C1" s="81"/>
      <c r="D1" s="81"/>
      <c r="E1" s="81"/>
      <c r="F1" s="81"/>
      <c r="G1" s="81"/>
      <c r="H1" s="82"/>
    </row>
    <row r="2" s="33" customFormat="1" spans="1:8">
      <c r="A2" s="34" t="s">
        <v>1</v>
      </c>
      <c r="B2" s="51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</row>
    <row r="3" s="39" customFormat="1" ht="31" customHeight="1" spans="1:8">
      <c r="A3" s="34">
        <v>1</v>
      </c>
      <c r="B3" s="51" t="s">
        <v>9</v>
      </c>
      <c r="C3" s="34" t="s">
        <v>10</v>
      </c>
      <c r="D3" s="51">
        <v>15826963797</v>
      </c>
      <c r="E3" s="34" t="s">
        <v>11</v>
      </c>
      <c r="F3" s="83" t="s">
        <v>12</v>
      </c>
      <c r="G3" s="84" t="s">
        <v>13</v>
      </c>
      <c r="H3" s="84" t="s">
        <v>14</v>
      </c>
    </row>
    <row r="4" s="39" customFormat="1" spans="1:8">
      <c r="A4" s="34"/>
      <c r="B4" s="51"/>
      <c r="C4" s="34"/>
      <c r="D4" s="51"/>
      <c r="E4" s="34"/>
      <c r="F4" s="84" t="s">
        <v>15</v>
      </c>
      <c r="G4" s="84" t="s">
        <v>16</v>
      </c>
      <c r="H4" s="83" t="s">
        <v>17</v>
      </c>
    </row>
    <row r="5" s="39" customFormat="1" ht="46" customHeight="1" spans="1:8">
      <c r="A5" s="34"/>
      <c r="B5" s="51"/>
      <c r="C5" s="34"/>
      <c r="D5" s="51"/>
      <c r="E5" s="34"/>
      <c r="F5" s="84" t="s">
        <v>18</v>
      </c>
      <c r="G5" s="83" t="s">
        <v>19</v>
      </c>
      <c r="H5" s="83" t="s">
        <v>20</v>
      </c>
    </row>
    <row r="6" s="39" customFormat="1" ht="49" customHeight="1" spans="1:8">
      <c r="A6" s="34"/>
      <c r="B6" s="51"/>
      <c r="C6" s="34"/>
      <c r="D6" s="51"/>
      <c r="E6" s="34"/>
      <c r="F6" s="84" t="s">
        <v>21</v>
      </c>
      <c r="G6" s="83" t="s">
        <v>22</v>
      </c>
      <c r="H6" s="84" t="s">
        <v>23</v>
      </c>
    </row>
    <row r="7" s="39" customFormat="1" ht="28.5" spans="1:8">
      <c r="A7" s="34">
        <v>2</v>
      </c>
      <c r="B7" s="51" t="s">
        <v>24</v>
      </c>
      <c r="C7" s="34" t="s">
        <v>25</v>
      </c>
      <c r="D7" s="34">
        <v>13517206811</v>
      </c>
      <c r="E7" s="34" t="s">
        <v>26</v>
      </c>
      <c r="F7" s="83" t="s">
        <v>27</v>
      </c>
      <c r="G7" s="84" t="s">
        <v>13</v>
      </c>
      <c r="H7" s="84" t="s">
        <v>14</v>
      </c>
    </row>
    <row r="8" s="39" customFormat="1" ht="57" spans="1:8">
      <c r="A8" s="34"/>
      <c r="B8" s="51"/>
      <c r="C8" s="34"/>
      <c r="D8" s="34"/>
      <c r="E8" s="34"/>
      <c r="F8" s="83" t="s">
        <v>28</v>
      </c>
      <c r="G8" s="83" t="s">
        <v>29</v>
      </c>
      <c r="H8" s="83" t="s">
        <v>30</v>
      </c>
    </row>
    <row r="9" s="39" customFormat="1" spans="1:8">
      <c r="A9" s="34"/>
      <c r="B9" s="51"/>
      <c r="C9" s="34"/>
      <c r="D9" s="34"/>
      <c r="E9" s="34"/>
      <c r="F9" s="84" t="s">
        <v>31</v>
      </c>
      <c r="G9" s="84" t="s">
        <v>32</v>
      </c>
      <c r="H9" s="84" t="s">
        <v>33</v>
      </c>
    </row>
    <row r="10" s="39" customFormat="1" spans="1:8">
      <c r="A10" s="34"/>
      <c r="B10" s="51"/>
      <c r="C10" s="34"/>
      <c r="D10" s="34"/>
      <c r="E10" s="34"/>
      <c r="F10" s="84" t="s">
        <v>34</v>
      </c>
      <c r="G10" s="84" t="s">
        <v>35</v>
      </c>
      <c r="H10" s="84" t="s">
        <v>36</v>
      </c>
    </row>
    <row r="11" s="39" customFormat="1" spans="1:8">
      <c r="A11" s="34"/>
      <c r="B11" s="51"/>
      <c r="C11" s="34"/>
      <c r="D11" s="34"/>
      <c r="E11" s="34"/>
      <c r="F11" s="84" t="s">
        <v>37</v>
      </c>
      <c r="G11" s="84"/>
      <c r="H11" s="84"/>
    </row>
    <row r="12" ht="33" customHeight="1" spans="1:8">
      <c r="A12" s="34">
        <v>3</v>
      </c>
      <c r="B12" s="51" t="s">
        <v>38</v>
      </c>
      <c r="C12" s="34" t="s">
        <v>39</v>
      </c>
      <c r="D12" s="34">
        <v>13807236457</v>
      </c>
      <c r="E12" s="34" t="s">
        <v>40</v>
      </c>
      <c r="F12" s="84" t="s">
        <v>41</v>
      </c>
      <c r="G12" s="84" t="s">
        <v>13</v>
      </c>
      <c r="H12" s="84" t="s">
        <v>14</v>
      </c>
    </row>
    <row r="13" ht="28.5" spans="1:8">
      <c r="A13" s="34"/>
      <c r="B13" s="51"/>
      <c r="C13" s="34"/>
      <c r="D13" s="34"/>
      <c r="E13" s="34"/>
      <c r="F13" s="83" t="s">
        <v>42</v>
      </c>
      <c r="G13" s="84" t="s">
        <v>43</v>
      </c>
      <c r="H13" s="83" t="s">
        <v>44</v>
      </c>
    </row>
    <row r="14" ht="28.5" spans="1:8">
      <c r="A14" s="34"/>
      <c r="B14" s="51"/>
      <c r="C14" s="34"/>
      <c r="D14" s="34"/>
      <c r="E14" s="34"/>
      <c r="F14" s="83" t="s">
        <v>45</v>
      </c>
      <c r="G14" s="84" t="s">
        <v>43</v>
      </c>
      <c r="H14" s="83" t="s">
        <v>46</v>
      </c>
    </row>
    <row r="15" ht="28.5" spans="1:8">
      <c r="A15" s="34"/>
      <c r="B15" s="51"/>
      <c r="C15" s="34"/>
      <c r="D15" s="34"/>
      <c r="E15" s="34"/>
      <c r="F15" s="83" t="s">
        <v>47</v>
      </c>
      <c r="G15" s="84" t="s">
        <v>43</v>
      </c>
      <c r="H15" s="83" t="s">
        <v>48</v>
      </c>
    </row>
    <row r="16" ht="28.5" spans="1:8">
      <c r="A16" s="34"/>
      <c r="B16" s="51"/>
      <c r="C16" s="34"/>
      <c r="D16" s="34"/>
      <c r="E16" s="34"/>
      <c r="F16" s="83" t="s">
        <v>49</v>
      </c>
      <c r="G16" s="84" t="s">
        <v>43</v>
      </c>
      <c r="H16" s="83" t="s">
        <v>50</v>
      </c>
    </row>
    <row r="17" spans="1:8">
      <c r="A17" s="34"/>
      <c r="B17" s="51"/>
      <c r="C17" s="34"/>
      <c r="D17" s="34"/>
      <c r="E17" s="34"/>
      <c r="F17" s="84" t="s">
        <v>51</v>
      </c>
      <c r="G17" s="84"/>
      <c r="H17" s="84"/>
    </row>
    <row r="18" spans="1:8">
      <c r="A18" s="34"/>
      <c r="B18" s="51"/>
      <c r="C18" s="34"/>
      <c r="D18" s="34"/>
      <c r="E18" s="34"/>
      <c r="F18" s="84" t="s">
        <v>52</v>
      </c>
      <c r="G18" s="84"/>
      <c r="H18" s="84"/>
    </row>
    <row r="19" ht="21" customHeight="1" spans="1:8">
      <c r="A19" s="34">
        <v>4</v>
      </c>
      <c r="B19" s="51" t="s">
        <v>53</v>
      </c>
      <c r="C19" s="34" t="s">
        <v>54</v>
      </c>
      <c r="D19" s="34">
        <v>18986598235</v>
      </c>
      <c r="E19" s="34" t="s">
        <v>55</v>
      </c>
      <c r="F19" s="84" t="s">
        <v>56</v>
      </c>
      <c r="G19" s="84"/>
      <c r="H19" s="84"/>
    </row>
    <row r="20" spans="1:8">
      <c r="A20" s="34"/>
      <c r="B20" s="51"/>
      <c r="C20" s="34"/>
      <c r="D20" s="34"/>
      <c r="E20" s="34"/>
      <c r="F20" s="84" t="s">
        <v>57</v>
      </c>
      <c r="G20" s="83" t="s">
        <v>58</v>
      </c>
      <c r="H20" s="84" t="s">
        <v>59</v>
      </c>
    </row>
    <row r="21" ht="28.5" spans="1:8">
      <c r="A21" s="34"/>
      <c r="B21" s="51"/>
      <c r="C21" s="34"/>
      <c r="D21" s="34"/>
      <c r="E21" s="34"/>
      <c r="F21" s="84" t="s">
        <v>60</v>
      </c>
      <c r="G21" s="83" t="s">
        <v>61</v>
      </c>
      <c r="H21" s="84" t="s">
        <v>62</v>
      </c>
    </row>
    <row r="22" ht="28.5" spans="1:8">
      <c r="A22" s="34"/>
      <c r="B22" s="51"/>
      <c r="C22" s="34"/>
      <c r="D22" s="34"/>
      <c r="E22" s="34"/>
      <c r="F22" s="84" t="s">
        <v>63</v>
      </c>
      <c r="G22" s="83" t="s">
        <v>64</v>
      </c>
      <c r="H22" s="84" t="s">
        <v>65</v>
      </c>
    </row>
    <row r="23" ht="57" spans="1:8">
      <c r="A23" s="34"/>
      <c r="B23" s="51"/>
      <c r="C23" s="34"/>
      <c r="D23" s="34"/>
      <c r="E23" s="34"/>
      <c r="F23" s="84" t="s">
        <v>66</v>
      </c>
      <c r="G23" s="83" t="s">
        <v>67</v>
      </c>
      <c r="H23" s="83" t="s">
        <v>68</v>
      </c>
    </row>
    <row r="24" spans="1:8">
      <c r="A24" s="34"/>
      <c r="B24" s="51"/>
      <c r="C24" s="34"/>
      <c r="D24" s="34"/>
      <c r="E24" s="34"/>
      <c r="F24" s="84" t="s">
        <v>69</v>
      </c>
      <c r="G24" s="84" t="s">
        <v>70</v>
      </c>
      <c r="H24" s="84" t="s">
        <v>71</v>
      </c>
    </row>
    <row r="25" spans="1:8">
      <c r="A25" s="34"/>
      <c r="B25" s="51"/>
      <c r="C25" s="34"/>
      <c r="D25" s="34"/>
      <c r="E25" s="34"/>
      <c r="F25" s="84" t="s">
        <v>72</v>
      </c>
      <c r="G25" s="84" t="s">
        <v>73</v>
      </c>
      <c r="H25" s="84" t="s">
        <v>74</v>
      </c>
    </row>
    <row r="26" spans="1:8">
      <c r="A26" s="34"/>
      <c r="B26" s="51"/>
      <c r="C26" s="34"/>
      <c r="D26" s="34"/>
      <c r="E26" s="34"/>
      <c r="F26" s="84" t="s">
        <v>75</v>
      </c>
      <c r="G26" s="84"/>
      <c r="H26" s="84"/>
    </row>
    <row r="27" s="39" customFormat="1" ht="15" customHeight="1" spans="1:8">
      <c r="A27" s="34">
        <v>5</v>
      </c>
      <c r="B27" s="51" t="s">
        <v>76</v>
      </c>
      <c r="C27" s="34" t="s">
        <v>77</v>
      </c>
      <c r="D27" s="34">
        <v>13872089887</v>
      </c>
      <c r="E27" s="34" t="s">
        <v>78</v>
      </c>
      <c r="F27" s="84" t="s">
        <v>79</v>
      </c>
      <c r="G27" s="84"/>
      <c r="H27" s="84"/>
    </row>
    <row r="28" s="39" customFormat="1" ht="28.5" spans="1:8">
      <c r="A28" s="34"/>
      <c r="B28" s="51"/>
      <c r="C28" s="34"/>
      <c r="D28" s="34"/>
      <c r="E28" s="34"/>
      <c r="F28" s="83" t="s">
        <v>80</v>
      </c>
      <c r="G28" s="84" t="s">
        <v>81</v>
      </c>
      <c r="H28" s="84" t="s">
        <v>82</v>
      </c>
    </row>
    <row r="29" spans="1:8">
      <c r="A29" s="34">
        <v>6</v>
      </c>
      <c r="B29" s="51" t="s">
        <v>83</v>
      </c>
      <c r="C29" s="34" t="s">
        <v>84</v>
      </c>
      <c r="D29" s="34">
        <v>18971764138</v>
      </c>
      <c r="E29" s="34" t="s">
        <v>85</v>
      </c>
      <c r="F29" s="84" t="s">
        <v>86</v>
      </c>
      <c r="G29" s="84"/>
      <c r="H29" s="84"/>
    </row>
    <row r="30" spans="1:8">
      <c r="A30" s="34"/>
      <c r="B30" s="51"/>
      <c r="C30" s="34"/>
      <c r="D30" s="34"/>
      <c r="E30" s="34"/>
      <c r="F30" s="84" t="s">
        <v>87</v>
      </c>
      <c r="G30" s="84"/>
      <c r="H30" s="84"/>
    </row>
    <row r="31" spans="1:8">
      <c r="A31" s="34"/>
      <c r="B31" s="51"/>
      <c r="C31" s="34"/>
      <c r="D31" s="34"/>
      <c r="E31" s="34"/>
      <c r="F31" s="84" t="s">
        <v>88</v>
      </c>
      <c r="G31" s="84"/>
      <c r="H31" s="84"/>
    </row>
    <row r="32" spans="1:8">
      <c r="A32" s="34"/>
      <c r="B32" s="51"/>
      <c r="C32" s="34"/>
      <c r="D32" s="34"/>
      <c r="E32" s="34"/>
      <c r="F32" s="84" t="s">
        <v>89</v>
      </c>
      <c r="G32" s="84" t="s">
        <v>90</v>
      </c>
      <c r="H32" s="84" t="s">
        <v>91</v>
      </c>
    </row>
    <row r="33" ht="28.5" spans="1:8">
      <c r="A33" s="34">
        <v>7</v>
      </c>
      <c r="B33" s="51" t="s">
        <v>92</v>
      </c>
      <c r="C33" s="34" t="s">
        <v>93</v>
      </c>
      <c r="D33" s="34">
        <v>18972808999</v>
      </c>
      <c r="E33" s="51" t="s">
        <v>94</v>
      </c>
      <c r="F33" s="83" t="s">
        <v>95</v>
      </c>
      <c r="G33" s="84"/>
      <c r="H33" s="84"/>
    </row>
    <row r="34" ht="28.5" spans="1:8">
      <c r="A34" s="34"/>
      <c r="B34" s="51"/>
      <c r="C34" s="34"/>
      <c r="D34" s="34"/>
      <c r="E34" s="51"/>
      <c r="F34" s="85" t="s">
        <v>96</v>
      </c>
      <c r="G34" s="84"/>
      <c r="H34" s="84"/>
    </row>
    <row r="35" ht="28.5" spans="1:8">
      <c r="A35" s="34"/>
      <c r="B35" s="51"/>
      <c r="C35" s="34"/>
      <c r="D35" s="34"/>
      <c r="E35" s="51"/>
      <c r="F35" s="85" t="s">
        <v>97</v>
      </c>
      <c r="G35" s="84"/>
      <c r="H35" s="84"/>
    </row>
    <row r="36" spans="1:8">
      <c r="A36" s="34"/>
      <c r="B36" s="51"/>
      <c r="C36" s="34"/>
      <c r="D36" s="34"/>
      <c r="E36" s="51"/>
      <c r="F36" s="84" t="s">
        <v>98</v>
      </c>
      <c r="G36" s="84"/>
      <c r="H36" s="84"/>
    </row>
    <row r="37" ht="28.5" spans="1:8">
      <c r="A37" s="34"/>
      <c r="B37" s="51"/>
      <c r="C37" s="34"/>
      <c r="D37" s="34"/>
      <c r="E37" s="51"/>
      <c r="F37" s="83" t="s">
        <v>99</v>
      </c>
      <c r="G37" s="84" t="s">
        <v>100</v>
      </c>
      <c r="H37" s="84" t="s">
        <v>101</v>
      </c>
    </row>
    <row r="38" spans="1:8">
      <c r="A38" s="34">
        <v>8</v>
      </c>
      <c r="B38" s="51" t="s">
        <v>102</v>
      </c>
      <c r="C38" s="34" t="s">
        <v>103</v>
      </c>
      <c r="D38" s="34">
        <v>13507235004</v>
      </c>
      <c r="E38" s="51" t="s">
        <v>104</v>
      </c>
      <c r="F38" s="84" t="s">
        <v>105</v>
      </c>
      <c r="G38" s="84" t="s">
        <v>106</v>
      </c>
      <c r="H38" s="84" t="s">
        <v>107</v>
      </c>
    </row>
    <row r="39" ht="28.5" spans="1:8">
      <c r="A39" s="34"/>
      <c r="B39" s="51"/>
      <c r="C39" s="34"/>
      <c r="D39" s="34"/>
      <c r="E39" s="51"/>
      <c r="F39" s="84" t="s">
        <v>108</v>
      </c>
      <c r="G39" s="83" t="s">
        <v>109</v>
      </c>
      <c r="H39" s="83" t="s">
        <v>110</v>
      </c>
    </row>
    <row r="40" spans="1:8">
      <c r="A40" s="34"/>
      <c r="B40" s="51"/>
      <c r="C40" s="34"/>
      <c r="D40" s="34"/>
      <c r="E40" s="51"/>
      <c r="F40" s="84" t="s">
        <v>111</v>
      </c>
      <c r="G40" s="84"/>
      <c r="H40" s="84"/>
    </row>
    <row r="41" spans="1:8">
      <c r="A41" s="34"/>
      <c r="B41" s="51"/>
      <c r="C41" s="34"/>
      <c r="D41" s="34"/>
      <c r="E41" s="51"/>
      <c r="F41" s="84" t="s">
        <v>112</v>
      </c>
      <c r="G41" s="84"/>
      <c r="H41" s="84"/>
    </row>
    <row r="42" spans="1:8">
      <c r="A42" s="34"/>
      <c r="B42" s="51"/>
      <c r="C42" s="34"/>
      <c r="D42" s="34"/>
      <c r="E42" s="51"/>
      <c r="F42" s="84" t="s">
        <v>113</v>
      </c>
      <c r="G42" s="84"/>
      <c r="H42" s="84"/>
    </row>
    <row r="43" spans="1:8">
      <c r="A43" s="34"/>
      <c r="B43" s="51"/>
      <c r="C43" s="34"/>
      <c r="D43" s="34"/>
      <c r="E43" s="51"/>
      <c r="F43" s="84" t="s">
        <v>114</v>
      </c>
      <c r="G43" s="84"/>
      <c r="H43" s="84"/>
    </row>
    <row r="44" spans="1:8">
      <c r="A44" s="34"/>
      <c r="B44" s="51"/>
      <c r="C44" s="34"/>
      <c r="D44" s="34"/>
      <c r="E44" s="51"/>
      <c r="F44" s="84" t="s">
        <v>115</v>
      </c>
      <c r="G44" s="84"/>
      <c r="H44" s="84"/>
    </row>
    <row r="45" spans="1:8">
      <c r="A45" s="34"/>
      <c r="B45" s="51"/>
      <c r="C45" s="34"/>
      <c r="D45" s="34"/>
      <c r="E45" s="51"/>
      <c r="F45" s="84" t="s">
        <v>116</v>
      </c>
      <c r="G45" s="84" t="s">
        <v>117</v>
      </c>
      <c r="H45" s="84" t="s">
        <v>118</v>
      </c>
    </row>
    <row r="46" ht="28.5" spans="1:8">
      <c r="A46" s="34"/>
      <c r="B46" s="51"/>
      <c r="C46" s="34"/>
      <c r="D46" s="34"/>
      <c r="E46" s="51"/>
      <c r="F46" s="83" t="s">
        <v>119</v>
      </c>
      <c r="G46" s="84" t="s">
        <v>120</v>
      </c>
      <c r="H46" s="84" t="s">
        <v>121</v>
      </c>
    </row>
    <row r="47" spans="1:8">
      <c r="A47" s="34"/>
      <c r="B47" s="51"/>
      <c r="C47" s="34"/>
      <c r="D47" s="34"/>
      <c r="E47" s="51"/>
      <c r="F47" s="84" t="s">
        <v>122</v>
      </c>
      <c r="G47" s="84" t="s">
        <v>123</v>
      </c>
      <c r="H47" s="84" t="s">
        <v>124</v>
      </c>
    </row>
    <row r="48" spans="1:8">
      <c r="A48" s="34"/>
      <c r="B48" s="51"/>
      <c r="C48" s="34"/>
      <c r="D48" s="34"/>
      <c r="E48" s="51"/>
      <c r="F48" s="84" t="s">
        <v>125</v>
      </c>
      <c r="G48" s="84"/>
      <c r="H48" s="84"/>
    </row>
    <row r="49" spans="1:8">
      <c r="A49" s="34"/>
      <c r="B49" s="51"/>
      <c r="C49" s="34"/>
      <c r="D49" s="34"/>
      <c r="E49" s="51"/>
      <c r="F49" s="84" t="s">
        <v>126</v>
      </c>
      <c r="G49" s="84"/>
      <c r="H49" s="84"/>
    </row>
    <row r="50" spans="1:8">
      <c r="A50" s="34">
        <v>9</v>
      </c>
      <c r="B50" s="51" t="s">
        <v>127</v>
      </c>
      <c r="C50" s="34" t="s">
        <v>128</v>
      </c>
      <c r="D50" s="34">
        <v>13886481224</v>
      </c>
      <c r="E50" s="51" t="s">
        <v>129</v>
      </c>
      <c r="F50" s="84" t="s">
        <v>130</v>
      </c>
      <c r="G50" s="84" t="s">
        <v>131</v>
      </c>
      <c r="H50" s="84" t="s">
        <v>107</v>
      </c>
    </row>
    <row r="51" spans="1:8">
      <c r="A51" s="34"/>
      <c r="B51" s="51"/>
      <c r="C51" s="34"/>
      <c r="D51" s="34"/>
      <c r="E51" s="51"/>
      <c r="F51" s="84" t="s">
        <v>132</v>
      </c>
      <c r="G51" s="84" t="s">
        <v>120</v>
      </c>
      <c r="H51" s="84" t="s">
        <v>121</v>
      </c>
    </row>
    <row r="52" spans="1:8">
      <c r="A52" s="34"/>
      <c r="B52" s="51"/>
      <c r="C52" s="34"/>
      <c r="D52" s="34"/>
      <c r="E52" s="51"/>
      <c r="F52" s="84" t="s">
        <v>133</v>
      </c>
      <c r="G52" s="84"/>
      <c r="H52" s="84"/>
    </row>
    <row r="53" spans="1:8">
      <c r="A53" s="34"/>
      <c r="B53" s="51"/>
      <c r="C53" s="34"/>
      <c r="D53" s="34"/>
      <c r="E53" s="51"/>
      <c r="F53" s="84" t="s">
        <v>134</v>
      </c>
      <c r="G53" s="84" t="s">
        <v>135</v>
      </c>
      <c r="H53" s="84" t="s">
        <v>136</v>
      </c>
    </row>
    <row r="54" spans="1:8">
      <c r="A54" s="34"/>
      <c r="B54" s="51"/>
      <c r="C54" s="34"/>
      <c r="D54" s="34"/>
      <c r="E54" s="51"/>
      <c r="F54" s="84" t="s">
        <v>137</v>
      </c>
      <c r="G54" s="84" t="s">
        <v>138</v>
      </c>
      <c r="H54" s="84" t="s">
        <v>139</v>
      </c>
    </row>
    <row r="55" spans="1:8">
      <c r="A55" s="34"/>
      <c r="B55" s="51"/>
      <c r="C55" s="34"/>
      <c r="D55" s="34"/>
      <c r="E55" s="51"/>
      <c r="F55" s="84" t="s">
        <v>140</v>
      </c>
      <c r="G55" s="84"/>
      <c r="H55" s="84"/>
    </row>
    <row r="56" spans="1:8">
      <c r="A56" s="34"/>
      <c r="B56" s="51"/>
      <c r="C56" s="34"/>
      <c r="D56" s="34"/>
      <c r="E56" s="51"/>
      <c r="F56" s="84" t="s">
        <v>141</v>
      </c>
      <c r="G56" s="84"/>
      <c r="H56" s="84"/>
    </row>
    <row r="57" spans="1:8">
      <c r="A57" s="34"/>
      <c r="B57" s="51"/>
      <c r="C57" s="34"/>
      <c r="D57" s="34"/>
      <c r="E57" s="51"/>
      <c r="F57" s="84" t="s">
        <v>142</v>
      </c>
      <c r="G57" s="84" t="s">
        <v>143</v>
      </c>
      <c r="H57" s="84" t="s">
        <v>144</v>
      </c>
    </row>
    <row r="58" ht="24" customHeight="1" spans="1:8">
      <c r="A58" s="34">
        <v>10</v>
      </c>
      <c r="B58" s="51" t="s">
        <v>145</v>
      </c>
      <c r="C58" s="34" t="s">
        <v>146</v>
      </c>
      <c r="D58" s="34">
        <v>15871181188</v>
      </c>
      <c r="E58" s="34" t="s">
        <v>147</v>
      </c>
      <c r="F58" s="83" t="s">
        <v>148</v>
      </c>
      <c r="G58" s="84"/>
      <c r="H58" s="84"/>
    </row>
    <row r="59" ht="21" customHeight="1" spans="1:8">
      <c r="A59" s="34"/>
      <c r="B59" s="51"/>
      <c r="C59" s="34"/>
      <c r="D59" s="34"/>
      <c r="E59" s="34"/>
      <c r="F59" s="83" t="s">
        <v>149</v>
      </c>
      <c r="G59" s="84" t="s">
        <v>150</v>
      </c>
      <c r="H59" s="84" t="s">
        <v>151</v>
      </c>
    </row>
    <row r="60" spans="1:8">
      <c r="A60" s="34"/>
      <c r="B60" s="51"/>
      <c r="C60" s="34"/>
      <c r="D60" s="34"/>
      <c r="E60" s="34"/>
      <c r="F60" s="84" t="s">
        <v>152</v>
      </c>
      <c r="G60" s="84"/>
      <c r="H60" s="84"/>
    </row>
    <row r="61" spans="1:8">
      <c r="A61" s="34"/>
      <c r="B61" s="51"/>
      <c r="C61" s="34"/>
      <c r="D61" s="34"/>
      <c r="E61" s="34"/>
      <c r="F61" s="84" t="s">
        <v>153</v>
      </c>
      <c r="G61" s="84" t="s">
        <v>154</v>
      </c>
      <c r="H61" s="84" t="s">
        <v>155</v>
      </c>
    </row>
    <row r="62" spans="1:8">
      <c r="A62" s="34"/>
      <c r="B62" s="51"/>
      <c r="C62" s="34"/>
      <c r="D62" s="34"/>
      <c r="E62" s="34"/>
      <c r="F62" s="84" t="s">
        <v>156</v>
      </c>
      <c r="G62" s="84"/>
      <c r="H62" s="84"/>
    </row>
    <row r="63" ht="28.5" spans="1:8">
      <c r="A63" s="34">
        <v>11</v>
      </c>
      <c r="B63" s="51" t="s">
        <v>157</v>
      </c>
      <c r="C63" s="34" t="s">
        <v>146</v>
      </c>
      <c r="D63" s="34">
        <v>15335881185</v>
      </c>
      <c r="E63" s="34" t="s">
        <v>158</v>
      </c>
      <c r="F63" s="83" t="s">
        <v>159</v>
      </c>
      <c r="G63" s="84"/>
      <c r="H63" s="84"/>
    </row>
    <row r="64" ht="28.5" spans="1:8">
      <c r="A64" s="34"/>
      <c r="B64" s="51"/>
      <c r="C64" s="34"/>
      <c r="D64" s="34"/>
      <c r="E64" s="34"/>
      <c r="F64" s="83" t="s">
        <v>160</v>
      </c>
      <c r="G64" s="84"/>
      <c r="H64" s="84"/>
    </row>
    <row r="65" ht="28.5" spans="1:8">
      <c r="A65" s="34"/>
      <c r="B65" s="51"/>
      <c r="C65" s="34"/>
      <c r="D65" s="34"/>
      <c r="E65" s="34"/>
      <c r="F65" s="83" t="s">
        <v>161</v>
      </c>
      <c r="G65" s="84"/>
      <c r="H65" s="84"/>
    </row>
    <row r="66" ht="28.5" spans="1:8">
      <c r="A66" s="34"/>
      <c r="B66" s="51"/>
      <c r="C66" s="34"/>
      <c r="D66" s="34"/>
      <c r="E66" s="34"/>
      <c r="F66" s="83" t="s">
        <v>162</v>
      </c>
      <c r="G66" s="84"/>
      <c r="H66" s="84"/>
    </row>
    <row r="67" ht="28.5" spans="1:8">
      <c r="A67" s="34"/>
      <c r="B67" s="51"/>
      <c r="C67" s="34"/>
      <c r="D67" s="34"/>
      <c r="E67" s="34"/>
      <c r="F67" s="83" t="s">
        <v>163</v>
      </c>
      <c r="G67" s="84"/>
      <c r="H67" s="84"/>
    </row>
    <row r="68" spans="1:8">
      <c r="A68" s="34"/>
      <c r="B68" s="51"/>
      <c r="C68" s="34"/>
      <c r="D68" s="34"/>
      <c r="E68" s="34"/>
      <c r="F68" s="84" t="s">
        <v>164</v>
      </c>
      <c r="G68" s="84"/>
      <c r="H68" s="84" t="s">
        <v>155</v>
      </c>
    </row>
    <row r="69" ht="28.5" spans="1:8">
      <c r="A69" s="34"/>
      <c r="B69" s="51"/>
      <c r="C69" s="34"/>
      <c r="D69" s="34"/>
      <c r="E69" s="34"/>
      <c r="F69" s="83" t="s">
        <v>165</v>
      </c>
      <c r="G69" s="84"/>
      <c r="H69" s="84"/>
    </row>
    <row r="70" ht="28.5" spans="1:8">
      <c r="A70" s="34"/>
      <c r="B70" s="51"/>
      <c r="C70" s="34"/>
      <c r="D70" s="34"/>
      <c r="E70" s="34"/>
      <c r="F70" s="83" t="s">
        <v>166</v>
      </c>
      <c r="G70" s="84"/>
      <c r="H70" s="84"/>
    </row>
    <row r="71" ht="28.5" spans="1:8">
      <c r="A71" s="34"/>
      <c r="B71" s="51"/>
      <c r="C71" s="34"/>
      <c r="D71" s="34"/>
      <c r="E71" s="34"/>
      <c r="F71" s="84" t="s">
        <v>167</v>
      </c>
      <c r="G71" s="83" t="s">
        <v>168</v>
      </c>
      <c r="H71" s="83" t="s">
        <v>169</v>
      </c>
    </row>
    <row r="72" spans="1:8">
      <c r="A72" s="34"/>
      <c r="B72" s="51"/>
      <c r="C72" s="34"/>
      <c r="D72" s="34"/>
      <c r="E72" s="34"/>
      <c r="F72" s="84" t="s">
        <v>170</v>
      </c>
      <c r="G72" s="84"/>
      <c r="H72" s="84"/>
    </row>
    <row r="73" ht="28.5" spans="1:8">
      <c r="A73" s="52">
        <v>12</v>
      </c>
      <c r="B73" s="53" t="s">
        <v>171</v>
      </c>
      <c r="C73" s="52" t="s">
        <v>172</v>
      </c>
      <c r="D73" s="52">
        <v>13339900022</v>
      </c>
      <c r="E73" s="52" t="s">
        <v>173</v>
      </c>
      <c r="F73" s="83" t="s">
        <v>174</v>
      </c>
      <c r="G73" s="84" t="s">
        <v>175</v>
      </c>
      <c r="H73" s="84" t="s">
        <v>176</v>
      </c>
    </row>
    <row r="74" spans="1:8">
      <c r="A74" s="54"/>
      <c r="B74" s="55"/>
      <c r="C74" s="54"/>
      <c r="D74" s="54"/>
      <c r="E74" s="54"/>
      <c r="F74" s="84" t="s">
        <v>177</v>
      </c>
      <c r="G74" s="84"/>
      <c r="H74" s="84"/>
    </row>
    <row r="75" spans="1:8">
      <c r="A75" s="56"/>
      <c r="B75" s="57"/>
      <c r="C75" s="56"/>
      <c r="D75" s="56"/>
      <c r="E75" s="56"/>
      <c r="F75" s="84" t="s">
        <v>178</v>
      </c>
      <c r="G75" s="84"/>
      <c r="H75" s="84"/>
    </row>
    <row r="76" spans="1:8">
      <c r="A76" s="34">
        <v>13</v>
      </c>
      <c r="B76" s="51" t="s">
        <v>179</v>
      </c>
      <c r="C76" s="34" t="s">
        <v>180</v>
      </c>
      <c r="D76" s="34">
        <v>13477759465</v>
      </c>
      <c r="E76" s="34" t="s">
        <v>181</v>
      </c>
      <c r="F76" s="84" t="s">
        <v>182</v>
      </c>
      <c r="G76" s="84" t="s">
        <v>183</v>
      </c>
      <c r="H76" s="84"/>
    </row>
    <row r="77" spans="1:8">
      <c r="A77" s="34"/>
      <c r="B77" s="51"/>
      <c r="C77" s="34"/>
      <c r="D77" s="34"/>
      <c r="E77" s="34"/>
      <c r="F77" s="83" t="s">
        <v>184</v>
      </c>
      <c r="G77" s="84"/>
      <c r="H77" s="84"/>
    </row>
    <row r="78" ht="28.5" spans="1:8">
      <c r="A78" s="34"/>
      <c r="B78" s="51"/>
      <c r="C78" s="34"/>
      <c r="D78" s="34"/>
      <c r="E78" s="34"/>
      <c r="F78" s="83" t="s">
        <v>185</v>
      </c>
      <c r="G78" s="84"/>
      <c r="H78" s="84"/>
    </row>
    <row r="79" spans="1:8">
      <c r="A79" s="34"/>
      <c r="B79" s="51"/>
      <c r="C79" s="34"/>
      <c r="D79" s="34"/>
      <c r="E79" s="34"/>
      <c r="F79" s="84" t="s">
        <v>186</v>
      </c>
      <c r="G79" s="84"/>
      <c r="H79" s="84"/>
    </row>
    <row r="80" spans="1:8">
      <c r="A80" s="34"/>
      <c r="B80" s="51"/>
      <c r="C80" s="34"/>
      <c r="D80" s="34"/>
      <c r="E80" s="34"/>
      <c r="F80" s="86" t="s">
        <v>187</v>
      </c>
      <c r="G80" s="84" t="s">
        <v>188</v>
      </c>
      <c r="H80" s="84" t="s">
        <v>189</v>
      </c>
    </row>
    <row r="81" spans="1:5">
      <c r="A81" s="52">
        <v>14</v>
      </c>
      <c r="B81" s="53" t="s">
        <v>190</v>
      </c>
      <c r="C81" s="52" t="s">
        <v>191</v>
      </c>
      <c r="D81" s="52">
        <v>18872185566</v>
      </c>
      <c r="E81" s="52" t="s">
        <v>192</v>
      </c>
    </row>
    <row r="82" spans="1:5">
      <c r="A82" s="54"/>
      <c r="B82" s="55"/>
      <c r="C82" s="54"/>
      <c r="D82" s="54"/>
      <c r="E82" s="54"/>
    </row>
    <row r="83" spans="1:5">
      <c r="A83" s="56"/>
      <c r="B83" s="57"/>
      <c r="C83" s="56"/>
      <c r="D83" s="56"/>
      <c r="E83" s="56"/>
    </row>
    <row r="84" spans="1:5">
      <c r="A84" s="34">
        <v>15</v>
      </c>
      <c r="B84" s="53" t="s">
        <v>193</v>
      </c>
      <c r="C84" s="52" t="s">
        <v>194</v>
      </c>
      <c r="D84" s="52">
        <v>13907232666</v>
      </c>
      <c r="E84" s="52" t="s">
        <v>195</v>
      </c>
    </row>
    <row r="85" spans="1:5">
      <c r="A85" s="34"/>
      <c r="B85" s="55"/>
      <c r="C85" s="54"/>
      <c r="D85" s="54"/>
      <c r="E85" s="54"/>
    </row>
    <row r="86" spans="1:5">
      <c r="A86" s="34"/>
      <c r="B86" s="57"/>
      <c r="C86" s="56"/>
      <c r="D86" s="56"/>
      <c r="E86" s="56"/>
    </row>
  </sheetData>
  <mergeCells count="76">
    <mergeCell ref="A1:H1"/>
    <mergeCell ref="A3:A6"/>
    <mergeCell ref="A7:A11"/>
    <mergeCell ref="A12:A18"/>
    <mergeCell ref="A19:A26"/>
    <mergeCell ref="A27:A28"/>
    <mergeCell ref="A29:A32"/>
    <mergeCell ref="A33:A37"/>
    <mergeCell ref="A38:A49"/>
    <mergeCell ref="A50:A57"/>
    <mergeCell ref="A58:A62"/>
    <mergeCell ref="A63:A72"/>
    <mergeCell ref="A73:A75"/>
    <mergeCell ref="A76:A80"/>
    <mergeCell ref="A81:A83"/>
    <mergeCell ref="A84:A86"/>
    <mergeCell ref="B3:B6"/>
    <mergeCell ref="B7:B11"/>
    <mergeCell ref="B12:B18"/>
    <mergeCell ref="B19:B26"/>
    <mergeCell ref="B27:B28"/>
    <mergeCell ref="B29:B32"/>
    <mergeCell ref="B33:B37"/>
    <mergeCell ref="B38:B49"/>
    <mergeCell ref="B50:B57"/>
    <mergeCell ref="B58:B62"/>
    <mergeCell ref="B63:B72"/>
    <mergeCell ref="B73:B75"/>
    <mergeCell ref="B76:B80"/>
    <mergeCell ref="B81:B83"/>
    <mergeCell ref="B84:B86"/>
    <mergeCell ref="C3:C6"/>
    <mergeCell ref="C7:C11"/>
    <mergeCell ref="C12:C18"/>
    <mergeCell ref="C19:C26"/>
    <mergeCell ref="C27:C28"/>
    <mergeCell ref="C29:C32"/>
    <mergeCell ref="C33:C37"/>
    <mergeCell ref="C38:C49"/>
    <mergeCell ref="C50:C57"/>
    <mergeCell ref="C58:C62"/>
    <mergeCell ref="C63:C72"/>
    <mergeCell ref="C73:C75"/>
    <mergeCell ref="C76:C80"/>
    <mergeCell ref="C81:C83"/>
    <mergeCell ref="C84:C86"/>
    <mergeCell ref="D3:D6"/>
    <mergeCell ref="D7:D11"/>
    <mergeCell ref="D12:D18"/>
    <mergeCell ref="D19:D26"/>
    <mergeCell ref="D27:D28"/>
    <mergeCell ref="D29:D32"/>
    <mergeCell ref="D33:D37"/>
    <mergeCell ref="D38:D49"/>
    <mergeCell ref="D50:D57"/>
    <mergeCell ref="D58:D62"/>
    <mergeCell ref="D63:D72"/>
    <mergeCell ref="D73:D75"/>
    <mergeCell ref="D76:D80"/>
    <mergeCell ref="D81:D83"/>
    <mergeCell ref="D84:D86"/>
    <mergeCell ref="E3:E6"/>
    <mergeCell ref="E7:E11"/>
    <mergeCell ref="E12:E18"/>
    <mergeCell ref="E19:E26"/>
    <mergeCell ref="E27:E28"/>
    <mergeCell ref="E29:E32"/>
    <mergeCell ref="E33:E37"/>
    <mergeCell ref="E38:E49"/>
    <mergeCell ref="E50:E57"/>
    <mergeCell ref="E58:E62"/>
    <mergeCell ref="E63:E72"/>
    <mergeCell ref="E73:E75"/>
    <mergeCell ref="E76:E80"/>
    <mergeCell ref="E81:E83"/>
    <mergeCell ref="E84:E8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zoomScale="70" zoomScaleNormal="70" workbookViewId="0">
      <pane xSplit="2" ySplit="4" topLeftCell="C16" activePane="bottomRight" state="frozen"/>
      <selection/>
      <selection pane="topRight"/>
      <selection pane="bottomLeft"/>
      <selection pane="bottomRight" activeCell="A17" sqref="A17:H36"/>
    </sheetView>
  </sheetViews>
  <sheetFormatPr defaultColWidth="15.775" defaultRowHeight="32" customHeight="1" outlineLevelCol="7"/>
  <cols>
    <col min="1" max="1" width="5.68333333333333" style="33" customWidth="1"/>
    <col min="2" max="2" width="22.4916666666667" style="42" customWidth="1"/>
    <col min="3" max="3" width="15.35" style="33" customWidth="1"/>
    <col min="4" max="4" width="16.6083333333333" style="43" customWidth="1"/>
    <col min="5" max="5" width="16.2416666666667" style="43" customWidth="1"/>
    <col min="6" max="6" width="17.1416666666667" style="44" customWidth="1"/>
    <col min="7" max="7" width="16.0666666666667" style="45" customWidth="1"/>
    <col min="8" max="8" width="19.275" style="45" customWidth="1"/>
    <col min="9" max="16373" width="15.775" style="39" customWidth="1"/>
    <col min="16374" max="16384" width="15.775" style="39"/>
  </cols>
  <sheetData>
    <row r="1" s="37" customFormat="1" ht="48" customHeight="1" spans="1:8">
      <c r="A1" s="46" t="s">
        <v>196</v>
      </c>
      <c r="B1" s="46"/>
      <c r="C1" s="46"/>
      <c r="D1" s="46"/>
      <c r="E1" s="46"/>
      <c r="F1" s="46"/>
      <c r="G1" s="46"/>
      <c r="H1" s="46"/>
    </row>
    <row r="2" s="1" customFormat="1" customHeight="1" spans="1:8">
      <c r="A2" s="47" t="s">
        <v>197</v>
      </c>
      <c r="B2" s="47"/>
      <c r="C2" s="48"/>
      <c r="D2" s="47"/>
      <c r="E2" s="67"/>
      <c r="F2" s="68"/>
      <c r="G2" s="69"/>
      <c r="H2" s="70" t="s">
        <v>198</v>
      </c>
    </row>
    <row r="3" s="1" customFormat="1" customHeight="1" spans="1:8">
      <c r="A3" s="49" t="s">
        <v>1</v>
      </c>
      <c r="B3" s="50" t="s">
        <v>2</v>
      </c>
      <c r="C3" s="50" t="s">
        <v>199</v>
      </c>
      <c r="D3" s="49" t="s">
        <v>200</v>
      </c>
      <c r="E3" s="71" t="s">
        <v>201</v>
      </c>
      <c r="F3" s="72" t="s">
        <v>202</v>
      </c>
      <c r="G3" s="73" t="s">
        <v>203</v>
      </c>
      <c r="H3" s="74" t="s">
        <v>204</v>
      </c>
    </row>
    <row r="4" s="38" customFormat="1" customHeight="1" spans="1:8">
      <c r="A4" s="49"/>
      <c r="B4" s="50"/>
      <c r="C4" s="50"/>
      <c r="D4" s="49"/>
      <c r="E4" s="71"/>
      <c r="F4" s="72"/>
      <c r="G4" s="75"/>
      <c r="H4" s="74"/>
    </row>
    <row r="5" s="39" customFormat="1" ht="30" customHeight="1" spans="1:8">
      <c r="A5" s="34">
        <v>1</v>
      </c>
      <c r="B5" s="51" t="s">
        <v>193</v>
      </c>
      <c r="C5" s="34" t="s">
        <v>205</v>
      </c>
      <c r="D5" s="34" t="s">
        <v>206</v>
      </c>
      <c r="E5" s="22">
        <v>4076.68</v>
      </c>
      <c r="F5" s="22">
        <v>1800</v>
      </c>
      <c r="G5" s="60">
        <v>55</v>
      </c>
      <c r="H5" s="76">
        <v>99000</v>
      </c>
    </row>
    <row r="6" s="39" customFormat="1" ht="30" customHeight="1" spans="1:8">
      <c r="A6" s="34">
        <v>2</v>
      </c>
      <c r="B6" s="51" t="s">
        <v>76</v>
      </c>
      <c r="C6" s="34" t="s">
        <v>207</v>
      </c>
      <c r="D6" s="34" t="s">
        <v>208</v>
      </c>
      <c r="E6" s="22">
        <v>4300</v>
      </c>
      <c r="F6" s="22">
        <v>109.8</v>
      </c>
      <c r="G6" s="60">
        <v>55</v>
      </c>
      <c r="H6" s="76">
        <v>6039</v>
      </c>
    </row>
    <row r="7" s="39" customFormat="1" ht="30" customHeight="1" spans="1:8">
      <c r="A7" s="34">
        <v>3</v>
      </c>
      <c r="B7" s="51" t="s">
        <v>209</v>
      </c>
      <c r="C7" s="34" t="s">
        <v>205</v>
      </c>
      <c r="D7" s="34" t="s">
        <v>206</v>
      </c>
      <c r="E7" s="22">
        <v>600</v>
      </c>
      <c r="F7" s="22">
        <v>600</v>
      </c>
      <c r="G7" s="60">
        <v>55</v>
      </c>
      <c r="H7" s="76">
        <v>33000</v>
      </c>
    </row>
    <row r="8" s="39" customFormat="1" ht="47" customHeight="1" spans="1:8">
      <c r="A8" s="34">
        <v>4</v>
      </c>
      <c r="B8" s="51" t="s">
        <v>157</v>
      </c>
      <c r="C8" s="22" t="s">
        <v>205</v>
      </c>
      <c r="D8" s="34" t="s">
        <v>206</v>
      </c>
      <c r="E8" s="22">
        <v>2258.95</v>
      </c>
      <c r="F8" s="22">
        <v>2125</v>
      </c>
      <c r="G8" s="60">
        <v>55</v>
      </c>
      <c r="H8" s="76">
        <v>116875</v>
      </c>
    </row>
    <row r="9" s="39" customFormat="1" ht="30" customHeight="1" spans="1:8">
      <c r="A9" s="52">
        <v>5</v>
      </c>
      <c r="B9" s="53" t="s">
        <v>9</v>
      </c>
      <c r="C9" s="22" t="s">
        <v>205</v>
      </c>
      <c r="D9" s="34" t="s">
        <v>206</v>
      </c>
      <c r="E9" s="22">
        <v>3100</v>
      </c>
      <c r="F9" s="22">
        <v>3100</v>
      </c>
      <c r="G9" s="60">
        <v>55</v>
      </c>
      <c r="H9" s="76">
        <v>170500</v>
      </c>
    </row>
    <row r="10" s="39" customFormat="1" ht="30" customHeight="1" spans="1:8">
      <c r="A10" s="54"/>
      <c r="B10" s="55"/>
      <c r="C10" s="22" t="s">
        <v>205</v>
      </c>
      <c r="D10" s="34" t="s">
        <v>208</v>
      </c>
      <c r="E10" s="22">
        <v>3000</v>
      </c>
      <c r="F10" s="22">
        <f>1600*29%</f>
        <v>464</v>
      </c>
      <c r="G10" s="60">
        <v>55</v>
      </c>
      <c r="H10" s="76">
        <v>25520</v>
      </c>
    </row>
    <row r="11" s="39" customFormat="1" ht="30" customHeight="1" spans="1:8">
      <c r="A11" s="34">
        <v>6</v>
      </c>
      <c r="B11" s="51" t="s">
        <v>127</v>
      </c>
      <c r="C11" s="22" t="s">
        <v>205</v>
      </c>
      <c r="D11" s="34" t="s">
        <v>206</v>
      </c>
      <c r="E11" s="22">
        <v>2253</v>
      </c>
      <c r="F11" s="22">
        <v>2253</v>
      </c>
      <c r="G11" s="60">
        <v>55</v>
      </c>
      <c r="H11" s="76">
        <v>123915</v>
      </c>
    </row>
    <row r="12" s="39" customFormat="1" ht="30" customHeight="1" spans="1:8">
      <c r="A12" s="52">
        <v>7</v>
      </c>
      <c r="B12" s="53" t="s">
        <v>24</v>
      </c>
      <c r="C12" s="22" t="s">
        <v>205</v>
      </c>
      <c r="D12" s="34" t="s">
        <v>206</v>
      </c>
      <c r="E12" s="22">
        <v>1784</v>
      </c>
      <c r="F12" s="22">
        <v>1784</v>
      </c>
      <c r="G12" s="60">
        <v>55</v>
      </c>
      <c r="H12" s="76">
        <v>98120</v>
      </c>
    </row>
    <row r="13" s="39" customFormat="1" ht="30" customHeight="1" spans="1:8">
      <c r="A13" s="54"/>
      <c r="B13" s="55"/>
      <c r="C13" s="22" t="s">
        <v>205</v>
      </c>
      <c r="D13" s="34" t="s">
        <v>208</v>
      </c>
      <c r="E13" s="22">
        <v>1125</v>
      </c>
      <c r="F13" s="22">
        <f>600*29%</f>
        <v>174</v>
      </c>
      <c r="G13" s="60">
        <v>55</v>
      </c>
      <c r="H13" s="76">
        <v>9570</v>
      </c>
    </row>
    <row r="14" s="39" customFormat="1" ht="30" customHeight="1" spans="1:8">
      <c r="A14" s="34">
        <v>8</v>
      </c>
      <c r="B14" s="51" t="s">
        <v>210</v>
      </c>
      <c r="C14" s="22" t="s">
        <v>211</v>
      </c>
      <c r="D14" s="34" t="s">
        <v>206</v>
      </c>
      <c r="E14" s="22">
        <v>3027.84</v>
      </c>
      <c r="F14" s="22">
        <v>2656</v>
      </c>
      <c r="G14" s="60">
        <v>20</v>
      </c>
      <c r="H14" s="76">
        <v>53120</v>
      </c>
    </row>
    <row r="15" s="39" customFormat="1" ht="30" customHeight="1" spans="1:8">
      <c r="A15" s="52">
        <v>9</v>
      </c>
      <c r="B15" s="53" t="s">
        <v>212</v>
      </c>
      <c r="C15" s="22" t="s">
        <v>205</v>
      </c>
      <c r="D15" s="52" t="s">
        <v>206</v>
      </c>
      <c r="E15" s="22">
        <v>3500</v>
      </c>
      <c r="F15" s="22">
        <v>3100</v>
      </c>
      <c r="G15" s="60">
        <v>55</v>
      </c>
      <c r="H15" s="76">
        <v>170500</v>
      </c>
    </row>
    <row r="16" s="39" customFormat="1" ht="30" customHeight="1" spans="1:8">
      <c r="A16" s="56"/>
      <c r="B16" s="57"/>
      <c r="C16" s="22" t="s">
        <v>211</v>
      </c>
      <c r="D16" s="56"/>
      <c r="E16" s="22">
        <v>500</v>
      </c>
      <c r="F16" s="22">
        <v>0</v>
      </c>
      <c r="G16" s="60">
        <v>20</v>
      </c>
      <c r="H16" s="76">
        <v>0</v>
      </c>
    </row>
    <row r="17" s="39" customFormat="1" ht="30" customHeight="1" spans="1:8">
      <c r="A17" s="52">
        <v>10</v>
      </c>
      <c r="B17" s="53" t="s">
        <v>53</v>
      </c>
      <c r="C17" s="22" t="s">
        <v>205</v>
      </c>
      <c r="D17" s="34" t="s">
        <v>206</v>
      </c>
      <c r="E17" s="22">
        <v>7138.5</v>
      </c>
      <c r="F17" s="22">
        <v>2465</v>
      </c>
      <c r="G17" s="60">
        <v>55</v>
      </c>
      <c r="H17" s="76">
        <v>135575</v>
      </c>
    </row>
    <row r="18" s="39" customFormat="1" ht="30" customHeight="1" spans="1:8">
      <c r="A18" s="56"/>
      <c r="B18" s="57"/>
      <c r="C18" s="22" t="s">
        <v>211</v>
      </c>
      <c r="D18" s="34" t="s">
        <v>213</v>
      </c>
      <c r="E18" s="22">
        <v>3600</v>
      </c>
      <c r="F18" s="22">
        <v>0</v>
      </c>
      <c r="G18" s="60">
        <v>20</v>
      </c>
      <c r="H18" s="76">
        <v>0</v>
      </c>
    </row>
    <row r="19" s="39" customFormat="1" ht="30" customHeight="1" spans="1:8">
      <c r="A19" s="56">
        <v>11</v>
      </c>
      <c r="B19" s="57" t="s">
        <v>214</v>
      </c>
      <c r="C19" s="22" t="s">
        <v>211</v>
      </c>
      <c r="D19" s="34" t="s">
        <v>206</v>
      </c>
      <c r="E19" s="22">
        <v>4928.2</v>
      </c>
      <c r="F19" s="22">
        <v>1232.05</v>
      </c>
      <c r="G19" s="60">
        <v>20</v>
      </c>
      <c r="H19" s="76">
        <v>24641</v>
      </c>
    </row>
    <row r="20" s="39" customFormat="1" ht="30" customHeight="1" spans="1:8">
      <c r="A20" s="34">
        <v>12</v>
      </c>
      <c r="B20" s="51" t="s">
        <v>215</v>
      </c>
      <c r="C20" s="22" t="s">
        <v>205</v>
      </c>
      <c r="D20" s="34" t="s">
        <v>206</v>
      </c>
      <c r="E20" s="22">
        <v>1000</v>
      </c>
      <c r="F20" s="22">
        <v>919</v>
      </c>
      <c r="G20" s="60">
        <v>55</v>
      </c>
      <c r="H20" s="76">
        <v>50545</v>
      </c>
    </row>
    <row r="21" s="39" customFormat="1" ht="20" customHeight="1" spans="1:8">
      <c r="A21" s="52">
        <v>13</v>
      </c>
      <c r="B21" s="53" t="s">
        <v>216</v>
      </c>
      <c r="C21" s="22" t="s">
        <v>207</v>
      </c>
      <c r="D21" s="34" t="s">
        <v>206</v>
      </c>
      <c r="E21" s="22">
        <v>2500</v>
      </c>
      <c r="F21" s="22">
        <v>1095</v>
      </c>
      <c r="G21" s="60">
        <v>55</v>
      </c>
      <c r="H21" s="76">
        <v>60225</v>
      </c>
    </row>
    <row r="22" s="39" customFormat="1" ht="30" customHeight="1" spans="1:8">
      <c r="A22" s="54"/>
      <c r="B22" s="55"/>
      <c r="C22" s="22" t="s">
        <v>205</v>
      </c>
      <c r="D22" s="34" t="s">
        <v>208</v>
      </c>
      <c r="E22" s="22">
        <v>500</v>
      </c>
      <c r="F22" s="22">
        <v>0</v>
      </c>
      <c r="G22" s="60">
        <v>55</v>
      </c>
      <c r="H22" s="76">
        <v>0</v>
      </c>
    </row>
    <row r="23" s="39" customFormat="1" ht="30" customHeight="1" spans="1:8">
      <c r="A23" s="56"/>
      <c r="B23" s="57"/>
      <c r="C23" s="22" t="s">
        <v>205</v>
      </c>
      <c r="D23" s="34" t="s">
        <v>213</v>
      </c>
      <c r="E23" s="22">
        <v>200</v>
      </c>
      <c r="F23" s="22">
        <v>0</v>
      </c>
      <c r="G23" s="60">
        <v>55</v>
      </c>
      <c r="H23" s="76">
        <v>0</v>
      </c>
    </row>
    <row r="24" s="39" customFormat="1" ht="30" customHeight="1" spans="1:8">
      <c r="A24" s="34">
        <v>14</v>
      </c>
      <c r="B24" s="51" t="s">
        <v>217</v>
      </c>
      <c r="C24" s="22" t="s">
        <v>211</v>
      </c>
      <c r="D24" s="34" t="s">
        <v>206</v>
      </c>
      <c r="E24" s="22">
        <v>3380</v>
      </c>
      <c r="F24" s="22">
        <v>1855.29</v>
      </c>
      <c r="G24" s="60">
        <v>20</v>
      </c>
      <c r="H24" s="76">
        <v>37105.8</v>
      </c>
    </row>
    <row r="25" s="39" customFormat="1" ht="23" customHeight="1" spans="1:8">
      <c r="A25" s="52">
        <v>15</v>
      </c>
      <c r="B25" s="53" t="s">
        <v>102</v>
      </c>
      <c r="C25" s="22" t="s">
        <v>205</v>
      </c>
      <c r="D25" s="34" t="s">
        <v>206</v>
      </c>
      <c r="E25" s="22">
        <v>725</v>
      </c>
      <c r="F25" s="22">
        <v>725</v>
      </c>
      <c r="G25" s="60">
        <v>55</v>
      </c>
      <c r="H25" s="76">
        <v>39875</v>
      </c>
    </row>
    <row r="26" s="39" customFormat="1" ht="20" customHeight="1" spans="1:8">
      <c r="A26" s="56"/>
      <c r="B26" s="57"/>
      <c r="C26" s="22" t="s">
        <v>211</v>
      </c>
      <c r="D26" s="34" t="s">
        <v>206</v>
      </c>
      <c r="E26" s="22">
        <f>2030*0.5</f>
        <v>1015</v>
      </c>
      <c r="F26" s="22">
        <v>0</v>
      </c>
      <c r="G26" s="60">
        <v>20</v>
      </c>
      <c r="H26" s="76">
        <v>0</v>
      </c>
    </row>
    <row r="27" s="39" customFormat="1" ht="30" customHeight="1" spans="1:8">
      <c r="A27" s="52">
        <v>16</v>
      </c>
      <c r="B27" s="53" t="s">
        <v>145</v>
      </c>
      <c r="C27" s="22" t="s">
        <v>207</v>
      </c>
      <c r="D27" s="34" t="s">
        <v>206</v>
      </c>
      <c r="E27" s="22">
        <v>3842</v>
      </c>
      <c r="F27" s="22">
        <v>274.5</v>
      </c>
      <c r="G27" s="60">
        <v>55</v>
      </c>
      <c r="H27" s="76">
        <v>15097.5</v>
      </c>
    </row>
    <row r="28" s="39" customFormat="1" ht="30" customHeight="1" spans="1:8">
      <c r="A28" s="56"/>
      <c r="B28" s="57"/>
      <c r="C28" s="22" t="s">
        <v>218</v>
      </c>
      <c r="D28" s="34" t="s">
        <v>208</v>
      </c>
      <c r="E28" s="22">
        <v>1968.5</v>
      </c>
      <c r="F28" s="22">
        <v>0</v>
      </c>
      <c r="G28" s="60">
        <v>55</v>
      </c>
      <c r="H28" s="76">
        <v>0</v>
      </c>
    </row>
    <row r="29" s="39" customFormat="1" ht="30" customHeight="1" spans="1:8">
      <c r="A29" s="56">
        <v>17</v>
      </c>
      <c r="B29" s="57" t="s">
        <v>219</v>
      </c>
      <c r="C29" s="22" t="s">
        <v>211</v>
      </c>
      <c r="D29" s="34" t="s">
        <v>206</v>
      </c>
      <c r="E29" s="22">
        <v>3302.52</v>
      </c>
      <c r="F29" s="22">
        <v>2868.48</v>
      </c>
      <c r="G29" s="60">
        <v>20</v>
      </c>
      <c r="H29" s="76">
        <v>57369.6</v>
      </c>
    </row>
    <row r="30" s="39" customFormat="1" ht="30" customHeight="1" spans="1:8">
      <c r="A30" s="34">
        <v>18</v>
      </c>
      <c r="B30" s="51" t="s">
        <v>220</v>
      </c>
      <c r="C30" s="22" t="s">
        <v>205</v>
      </c>
      <c r="D30" s="34" t="s">
        <v>206</v>
      </c>
      <c r="E30" s="22">
        <v>1100</v>
      </c>
      <c r="F30" s="22">
        <v>1100</v>
      </c>
      <c r="G30" s="60">
        <v>55</v>
      </c>
      <c r="H30" s="76">
        <v>60500</v>
      </c>
    </row>
    <row r="31" s="40" customFormat="1" ht="28.5" spans="1:8">
      <c r="A31" s="58">
        <v>19</v>
      </c>
      <c r="B31" s="59" t="s">
        <v>92</v>
      </c>
      <c r="C31" s="60" t="s">
        <v>211</v>
      </c>
      <c r="D31" s="58" t="s">
        <v>206</v>
      </c>
      <c r="E31" s="60">
        <v>5592.7</v>
      </c>
      <c r="F31" s="60">
        <v>5500</v>
      </c>
      <c r="G31" s="60">
        <v>20</v>
      </c>
      <c r="H31" s="76">
        <v>110000</v>
      </c>
    </row>
    <row r="32" s="39" customFormat="1" ht="28.5" spans="1:8">
      <c r="A32" s="34">
        <v>20</v>
      </c>
      <c r="B32" s="51" t="s">
        <v>221</v>
      </c>
      <c r="C32" s="22" t="s">
        <v>205</v>
      </c>
      <c r="D32" s="34" t="s">
        <v>206</v>
      </c>
      <c r="E32" s="22">
        <v>1600</v>
      </c>
      <c r="F32" s="22">
        <v>1562.5</v>
      </c>
      <c r="G32" s="60">
        <v>55</v>
      </c>
      <c r="H32" s="76">
        <v>85937.5</v>
      </c>
    </row>
    <row r="33" s="39" customFormat="1" ht="28.5" spans="1:8">
      <c r="A33" s="34">
        <v>21</v>
      </c>
      <c r="B33" s="51" t="s">
        <v>222</v>
      </c>
      <c r="C33" s="22" t="s">
        <v>205</v>
      </c>
      <c r="D33" s="34" t="s">
        <v>206</v>
      </c>
      <c r="E33" s="22">
        <v>3166</v>
      </c>
      <c r="F33" s="22">
        <v>3025</v>
      </c>
      <c r="G33" s="60">
        <v>55</v>
      </c>
      <c r="H33" s="76">
        <v>166375</v>
      </c>
    </row>
    <row r="34" s="39" customFormat="1" ht="30" customHeight="1" spans="1:8">
      <c r="A34" s="34">
        <v>22</v>
      </c>
      <c r="B34" s="51" t="s">
        <v>223</v>
      </c>
      <c r="C34" s="22" t="s">
        <v>205</v>
      </c>
      <c r="D34" s="34" t="s">
        <v>206</v>
      </c>
      <c r="E34" s="22">
        <v>4500</v>
      </c>
      <c r="F34" s="22">
        <v>3344</v>
      </c>
      <c r="G34" s="60">
        <v>55</v>
      </c>
      <c r="H34" s="76">
        <v>183920</v>
      </c>
    </row>
    <row r="35" s="39" customFormat="1" ht="30" customHeight="1" spans="1:8">
      <c r="A35" s="52">
        <v>23</v>
      </c>
      <c r="B35" s="53" t="s">
        <v>224</v>
      </c>
      <c r="C35" s="22" t="s">
        <v>205</v>
      </c>
      <c r="D35" s="34" t="s">
        <v>206</v>
      </c>
      <c r="E35" s="22">
        <v>989.73</v>
      </c>
      <c r="F35" s="22">
        <v>989.73</v>
      </c>
      <c r="G35" s="60">
        <v>55</v>
      </c>
      <c r="H35" s="76">
        <v>54435.15</v>
      </c>
    </row>
    <row r="36" s="39" customFormat="1" ht="30" customHeight="1" spans="1:8">
      <c r="A36" s="56"/>
      <c r="B36" s="57"/>
      <c r="C36" s="22" t="s">
        <v>211</v>
      </c>
      <c r="D36" s="34" t="s">
        <v>206</v>
      </c>
      <c r="E36" s="22">
        <v>2094.5</v>
      </c>
      <c r="F36" s="22">
        <v>0</v>
      </c>
      <c r="G36" s="60">
        <v>20</v>
      </c>
      <c r="H36" s="76">
        <v>0</v>
      </c>
    </row>
    <row r="37" s="39" customFormat="1" ht="25" customHeight="1" spans="1:8">
      <c r="A37" s="34">
        <v>24</v>
      </c>
      <c r="B37" s="51" t="s">
        <v>225</v>
      </c>
      <c r="C37" s="22" t="s">
        <v>205</v>
      </c>
      <c r="D37" s="34" t="s">
        <v>206</v>
      </c>
      <c r="E37" s="22">
        <v>1850</v>
      </c>
      <c r="F37" s="22">
        <v>1828.67</v>
      </c>
      <c r="G37" s="60">
        <v>55</v>
      </c>
      <c r="H37" s="76">
        <v>100576.85</v>
      </c>
    </row>
    <row r="38" s="39" customFormat="1" ht="23" customHeight="1" spans="1:8">
      <c r="A38" s="34">
        <v>25</v>
      </c>
      <c r="B38" s="51" t="s">
        <v>226</v>
      </c>
      <c r="C38" s="22" t="s">
        <v>205</v>
      </c>
      <c r="D38" s="34" t="s">
        <v>206</v>
      </c>
      <c r="E38" s="22">
        <v>1751</v>
      </c>
      <c r="F38" s="22">
        <v>1579</v>
      </c>
      <c r="G38" s="60">
        <v>55</v>
      </c>
      <c r="H38" s="76">
        <v>86845</v>
      </c>
    </row>
    <row r="39" s="39" customFormat="1" ht="28.5" spans="1:8">
      <c r="A39" s="34">
        <v>26</v>
      </c>
      <c r="B39" s="51" t="s">
        <v>227</v>
      </c>
      <c r="C39" s="22" t="s">
        <v>211</v>
      </c>
      <c r="D39" s="34" t="s">
        <v>206</v>
      </c>
      <c r="E39" s="22">
        <v>2660</v>
      </c>
      <c r="F39" s="22">
        <v>2660</v>
      </c>
      <c r="G39" s="60">
        <v>20</v>
      </c>
      <c r="H39" s="76">
        <v>53200</v>
      </c>
    </row>
    <row r="40" s="39" customFormat="1" ht="30" customHeight="1" spans="1:8">
      <c r="A40" s="52">
        <v>27</v>
      </c>
      <c r="B40" s="51" t="s">
        <v>228</v>
      </c>
      <c r="C40" s="22" t="s">
        <v>205</v>
      </c>
      <c r="D40" s="34" t="s">
        <v>206</v>
      </c>
      <c r="E40" s="77">
        <v>5585</v>
      </c>
      <c r="F40" s="22">
        <v>5209.5</v>
      </c>
      <c r="G40" s="60">
        <v>55</v>
      </c>
      <c r="H40" s="76">
        <v>286522.5</v>
      </c>
    </row>
    <row r="41" s="39" customFormat="1" ht="30" customHeight="1" spans="1:8">
      <c r="A41" s="56"/>
      <c r="B41" s="51"/>
      <c r="C41" s="22" t="s">
        <v>211</v>
      </c>
      <c r="D41" s="34" t="s">
        <v>206</v>
      </c>
      <c r="E41" s="77">
        <v>945</v>
      </c>
      <c r="F41" s="22">
        <v>0</v>
      </c>
      <c r="G41" s="60">
        <v>20</v>
      </c>
      <c r="H41" s="76">
        <v>0</v>
      </c>
    </row>
    <row r="42" s="39" customFormat="1" ht="30" customHeight="1" spans="1:8">
      <c r="A42" s="34">
        <v>28</v>
      </c>
      <c r="B42" s="51" t="s">
        <v>229</v>
      </c>
      <c r="C42" s="22" t="s">
        <v>211</v>
      </c>
      <c r="D42" s="34" t="s">
        <v>206</v>
      </c>
      <c r="E42" s="22">
        <v>1000</v>
      </c>
      <c r="F42" s="22">
        <v>993.58</v>
      </c>
      <c r="G42" s="60">
        <v>20</v>
      </c>
      <c r="H42" s="76">
        <v>19871.6</v>
      </c>
    </row>
    <row r="43" s="39" customFormat="1" ht="30" customHeight="1" spans="1:8">
      <c r="A43" s="52">
        <v>29</v>
      </c>
      <c r="B43" s="53" t="s">
        <v>179</v>
      </c>
      <c r="C43" s="22" t="s">
        <v>207</v>
      </c>
      <c r="D43" s="34" t="s">
        <v>206</v>
      </c>
      <c r="E43" s="22">
        <v>1000</v>
      </c>
      <c r="F43" s="22">
        <v>768.6</v>
      </c>
      <c r="G43" s="60">
        <v>55</v>
      </c>
      <c r="H43" s="76">
        <v>42273</v>
      </c>
    </row>
    <row r="44" s="39" customFormat="1" ht="30" customHeight="1" spans="1:8">
      <c r="A44" s="56"/>
      <c r="B44" s="57"/>
      <c r="C44" s="22" t="s">
        <v>205</v>
      </c>
      <c r="D44" s="34" t="s">
        <v>208</v>
      </c>
      <c r="E44" s="22">
        <v>1500</v>
      </c>
      <c r="F44" s="22">
        <v>0</v>
      </c>
      <c r="G44" s="60">
        <v>55</v>
      </c>
      <c r="H44" s="76">
        <v>0</v>
      </c>
    </row>
    <row r="45" s="39" customFormat="1" ht="28.5" spans="1:8">
      <c r="A45" s="34">
        <v>30</v>
      </c>
      <c r="B45" s="51" t="s">
        <v>230</v>
      </c>
      <c r="C45" s="22" t="s">
        <v>205</v>
      </c>
      <c r="D45" s="34" t="s">
        <v>206</v>
      </c>
      <c r="E45" s="22">
        <v>2250</v>
      </c>
      <c r="F45" s="22">
        <v>1746</v>
      </c>
      <c r="G45" s="60">
        <v>55</v>
      </c>
      <c r="H45" s="76">
        <v>96030</v>
      </c>
    </row>
    <row r="46" s="39" customFormat="1" ht="30" customHeight="1" spans="1:8">
      <c r="A46" s="34">
        <v>31</v>
      </c>
      <c r="B46" s="51" t="s">
        <v>231</v>
      </c>
      <c r="C46" s="22" t="s">
        <v>205</v>
      </c>
      <c r="D46" s="34" t="s">
        <v>206</v>
      </c>
      <c r="E46" s="22">
        <v>350.7</v>
      </c>
      <c r="F46" s="22">
        <v>0</v>
      </c>
      <c r="G46" s="60">
        <v>55</v>
      </c>
      <c r="H46" s="76">
        <v>0</v>
      </c>
    </row>
    <row r="47" s="39" customFormat="1" ht="30" customHeight="1" spans="1:8">
      <c r="A47" s="34"/>
      <c r="B47" s="51"/>
      <c r="C47" s="22" t="s">
        <v>207</v>
      </c>
      <c r="D47" s="34" t="s">
        <v>208</v>
      </c>
      <c r="E47" s="22">
        <v>936.6</v>
      </c>
      <c r="F47" s="22">
        <v>657</v>
      </c>
      <c r="G47" s="60">
        <v>55</v>
      </c>
      <c r="H47" s="76">
        <v>36135</v>
      </c>
    </row>
    <row r="48" s="39" customFormat="1" ht="30" customHeight="1" spans="1:8">
      <c r="A48" s="34">
        <v>32</v>
      </c>
      <c r="B48" s="51" t="s">
        <v>232</v>
      </c>
      <c r="C48" s="22" t="s">
        <v>207</v>
      </c>
      <c r="D48" s="34" t="s">
        <v>206</v>
      </c>
      <c r="E48" s="22">
        <v>5912</v>
      </c>
      <c r="F48" s="22">
        <v>547.5</v>
      </c>
      <c r="G48" s="60">
        <v>55</v>
      </c>
      <c r="H48" s="76">
        <v>30112.5</v>
      </c>
    </row>
    <row r="49" s="39" customFormat="1" ht="28.5" spans="1:8">
      <c r="A49" s="34">
        <v>33</v>
      </c>
      <c r="B49" s="57" t="s">
        <v>233</v>
      </c>
      <c r="C49" s="22" t="s">
        <v>205</v>
      </c>
      <c r="D49" s="34" t="s">
        <v>206</v>
      </c>
      <c r="E49" s="22">
        <v>5185</v>
      </c>
      <c r="F49" s="22">
        <v>4472</v>
      </c>
      <c r="G49" s="60">
        <v>55</v>
      </c>
      <c r="H49" s="76">
        <v>245960</v>
      </c>
    </row>
    <row r="50" s="39" customFormat="1" ht="30" customHeight="1" spans="1:8">
      <c r="A50" s="34">
        <v>34</v>
      </c>
      <c r="B50" s="57" t="s">
        <v>234</v>
      </c>
      <c r="C50" s="22" t="s">
        <v>205</v>
      </c>
      <c r="D50" s="34" t="s">
        <v>206</v>
      </c>
      <c r="E50" s="22">
        <v>143</v>
      </c>
      <c r="F50" s="22">
        <v>143</v>
      </c>
      <c r="G50" s="60">
        <v>55</v>
      </c>
      <c r="H50" s="76">
        <v>7865</v>
      </c>
    </row>
    <row r="51" s="41" customFormat="1" ht="30" customHeight="1" spans="1:8">
      <c r="A51" s="61" t="s">
        <v>235</v>
      </c>
      <c r="B51" s="62"/>
      <c r="C51" s="63"/>
      <c r="D51" s="64"/>
      <c r="E51" s="78">
        <f>SUM(E5:E50)</f>
        <v>113736.42</v>
      </c>
      <c r="F51" s="78">
        <f>SUM(F5:F50)</f>
        <v>65726.2</v>
      </c>
      <c r="G51" s="78">
        <f>-J44</f>
        <v>0</v>
      </c>
      <c r="H51" s="76">
        <f>SUM(H5:H50)</f>
        <v>2993152</v>
      </c>
    </row>
    <row r="52" customHeight="1" spans="1:3">
      <c r="A52" s="65" t="s">
        <v>236</v>
      </c>
      <c r="B52" s="66"/>
      <c r="C52" s="65"/>
    </row>
    <row r="53" customHeight="1" spans="1:3">
      <c r="A53" s="65" t="s">
        <v>237</v>
      </c>
      <c r="C53" s="65"/>
    </row>
    <row r="54" customHeight="1" spans="3:3">
      <c r="C54" s="65"/>
    </row>
    <row r="55" customHeight="1" spans="3:3">
      <c r="C55" s="65"/>
    </row>
  </sheetData>
  <mergeCells count="33">
    <mergeCell ref="A1:H1"/>
    <mergeCell ref="A51:C51"/>
    <mergeCell ref="A3:A4"/>
    <mergeCell ref="A9:A10"/>
    <mergeCell ref="A12:A13"/>
    <mergeCell ref="A15:A16"/>
    <mergeCell ref="A17:A18"/>
    <mergeCell ref="A21:A23"/>
    <mergeCell ref="A25:A26"/>
    <mergeCell ref="A27:A28"/>
    <mergeCell ref="A35:A36"/>
    <mergeCell ref="A40:A41"/>
    <mergeCell ref="A43:A44"/>
    <mergeCell ref="A46:A47"/>
    <mergeCell ref="B3:B4"/>
    <mergeCell ref="B9:B10"/>
    <mergeCell ref="B12:B13"/>
    <mergeCell ref="B15:B16"/>
    <mergeCell ref="B17:B18"/>
    <mergeCell ref="B21:B23"/>
    <mergeCell ref="B25:B26"/>
    <mergeCell ref="B27:B28"/>
    <mergeCell ref="B35:B36"/>
    <mergeCell ref="B40:B41"/>
    <mergeCell ref="B43:B44"/>
    <mergeCell ref="B46:B47"/>
    <mergeCell ref="C3:C4"/>
    <mergeCell ref="D3:D4"/>
    <mergeCell ref="D15:D16"/>
    <mergeCell ref="E3:E4"/>
    <mergeCell ref="F3:F4"/>
    <mergeCell ref="G3:G4"/>
    <mergeCell ref="H3:H4"/>
  </mergeCells>
  <pageMargins left="1.02361111111111" right="1.02361111111111" top="0.751388888888889" bottom="0.751388888888889" header="0.298611111111111" footer="0.298611111111111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D22" sqref="D22"/>
    </sheetView>
  </sheetViews>
  <sheetFormatPr defaultColWidth="8.89166666666667" defaultRowHeight="14.25" outlineLevelRow="6"/>
  <cols>
    <col min="1" max="1" width="8.89166666666667" style="3"/>
    <col min="2" max="2" width="19" style="3" customWidth="1"/>
    <col min="3" max="3" width="19.1083333333333" style="3" customWidth="1"/>
    <col min="4" max="4" width="17.6666666666667" style="3" customWidth="1"/>
    <col min="5" max="5" width="13.4416666666667" style="3" customWidth="1"/>
    <col min="6" max="6" width="15.225" style="3" customWidth="1"/>
    <col min="7" max="7" width="15.8916666666667" style="3" customWidth="1"/>
    <col min="8" max="16384" width="8.89166666666667" style="3"/>
  </cols>
  <sheetData>
    <row r="1" s="15" customFormat="1" spans="1:10">
      <c r="A1" s="21" t="s">
        <v>238</v>
      </c>
      <c r="B1" s="21"/>
      <c r="C1" s="21"/>
      <c r="D1" s="21"/>
      <c r="E1" s="21"/>
      <c r="F1" s="21"/>
      <c r="G1" s="21"/>
      <c r="H1" s="21"/>
      <c r="I1" s="21"/>
      <c r="J1" s="21"/>
    </row>
    <row r="2" s="2" customFormat="1" ht="15.75" spans="1:12">
      <c r="A2" s="5" t="s">
        <v>1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5" t="s">
        <v>244</v>
      </c>
      <c r="H2" s="5" t="s">
        <v>245</v>
      </c>
      <c r="I2" s="5" t="s">
        <v>246</v>
      </c>
      <c r="J2" s="12" t="s">
        <v>247</v>
      </c>
      <c r="K2" s="13"/>
      <c r="L2" s="13"/>
    </row>
    <row r="3" spans="1:10">
      <c r="A3" s="6">
        <v>1</v>
      </c>
      <c r="B3" s="6" t="s">
        <v>248</v>
      </c>
      <c r="C3" s="6" t="s">
        <v>249</v>
      </c>
      <c r="D3" s="6" t="s">
        <v>250</v>
      </c>
      <c r="E3" s="6">
        <v>300</v>
      </c>
      <c r="F3" s="10">
        <v>10</v>
      </c>
      <c r="G3" s="10">
        <f>E3*F3</f>
        <v>3000</v>
      </c>
      <c r="H3" s="6"/>
      <c r="I3" s="6"/>
      <c r="J3" s="6"/>
    </row>
    <row r="4" spans="1:10">
      <c r="A4" s="6">
        <v>2</v>
      </c>
      <c r="B4" s="6" t="s">
        <v>248</v>
      </c>
      <c r="C4" s="6" t="s">
        <v>251</v>
      </c>
      <c r="D4" s="6" t="s">
        <v>250</v>
      </c>
      <c r="E4" s="6">
        <v>300</v>
      </c>
      <c r="F4" s="10">
        <v>10</v>
      </c>
      <c r="G4" s="10">
        <f>E4*F4</f>
        <v>3000</v>
      </c>
      <c r="H4" s="6"/>
      <c r="I4" s="6"/>
      <c r="J4" s="6"/>
    </row>
    <row r="5" spans="1:10">
      <c r="A5" s="6">
        <v>3</v>
      </c>
      <c r="B5" s="6" t="s">
        <v>248</v>
      </c>
      <c r="C5" s="6" t="s">
        <v>252</v>
      </c>
      <c r="D5" s="6" t="s">
        <v>250</v>
      </c>
      <c r="E5" s="6">
        <v>300</v>
      </c>
      <c r="F5" s="10">
        <v>10</v>
      </c>
      <c r="G5" s="10">
        <f>E5*F5</f>
        <v>3000</v>
      </c>
      <c r="H5" s="6"/>
      <c r="I5" s="6"/>
      <c r="J5" s="6"/>
    </row>
    <row r="6" spans="1:10">
      <c r="A6" s="6">
        <v>4</v>
      </c>
      <c r="B6" s="6" t="s">
        <v>248</v>
      </c>
      <c r="C6" s="6" t="s">
        <v>253</v>
      </c>
      <c r="D6" s="6" t="s">
        <v>250</v>
      </c>
      <c r="E6" s="6">
        <v>400</v>
      </c>
      <c r="F6" s="10">
        <v>10</v>
      </c>
      <c r="G6" s="10">
        <f>E6*F6</f>
        <v>4000</v>
      </c>
      <c r="H6" s="6"/>
      <c r="I6" s="6"/>
      <c r="J6" s="6"/>
    </row>
    <row r="7" spans="1:10">
      <c r="A7" s="7" t="s">
        <v>235</v>
      </c>
      <c r="B7" s="8"/>
      <c r="C7" s="8"/>
      <c r="D7" s="9"/>
      <c r="E7" s="6">
        <f>SUM(E3:E6)</f>
        <v>1300</v>
      </c>
      <c r="F7" s="6"/>
      <c r="G7" s="10">
        <f>SUM(G3:G6)</f>
        <v>13000</v>
      </c>
      <c r="H7" s="6"/>
      <c r="I7" s="6"/>
      <c r="J7" s="6"/>
    </row>
  </sheetData>
  <mergeCells count="2">
    <mergeCell ref="A1:J1"/>
    <mergeCell ref="A7:D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E16" sqref="E16"/>
    </sheetView>
  </sheetViews>
  <sheetFormatPr defaultColWidth="9" defaultRowHeight="14.25"/>
  <cols>
    <col min="1" max="1" width="7.225" style="3" customWidth="1"/>
    <col min="2" max="2" width="22.5583333333333" customWidth="1"/>
    <col min="3" max="3" width="32.6666666666667" customWidth="1"/>
    <col min="4" max="4" width="14.6666666666667" customWidth="1"/>
    <col min="5" max="5" width="14.3333333333333" style="3" customWidth="1"/>
    <col min="6" max="6" width="20.3333333333333" style="3" customWidth="1"/>
    <col min="7" max="7" width="15" style="3" customWidth="1"/>
    <col min="8" max="8" width="15.6666666666667" style="3" customWidth="1"/>
    <col min="9" max="9" width="13.4416666666667" style="3" customWidth="1"/>
    <col min="10" max="10" width="13.6666666666667" customWidth="1"/>
  </cols>
  <sheetData>
    <row r="1" s="20" customFormat="1" spans="1:10">
      <c r="A1" s="21" t="s">
        <v>238</v>
      </c>
      <c r="B1" s="21"/>
      <c r="C1" s="21"/>
      <c r="D1" s="21"/>
      <c r="E1" s="15"/>
      <c r="F1" s="15"/>
      <c r="G1" s="15"/>
      <c r="H1" s="15"/>
      <c r="I1" s="15"/>
      <c r="J1" s="21"/>
    </row>
    <row r="2" s="2" customFormat="1" ht="15.75" spans="1:12">
      <c r="A2" s="5" t="s">
        <v>1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5" t="s">
        <v>244</v>
      </c>
      <c r="H2" s="5" t="s">
        <v>245</v>
      </c>
      <c r="I2" s="5" t="s">
        <v>246</v>
      </c>
      <c r="J2" s="12" t="s">
        <v>247</v>
      </c>
      <c r="K2" s="13"/>
      <c r="L2" s="13"/>
    </row>
    <row r="3" spans="1:10">
      <c r="A3" s="6">
        <v>1</v>
      </c>
      <c r="B3" s="14" t="s">
        <v>254</v>
      </c>
      <c r="C3" s="14" t="s">
        <v>255</v>
      </c>
      <c r="D3" s="14" t="s">
        <v>256</v>
      </c>
      <c r="E3" s="6">
        <v>230</v>
      </c>
      <c r="F3" s="6">
        <v>100</v>
      </c>
      <c r="G3" s="6">
        <f>E3*F3</f>
        <v>23000</v>
      </c>
      <c r="H3" s="6"/>
      <c r="I3" s="10">
        <v>20000</v>
      </c>
      <c r="J3" s="14"/>
    </row>
    <row r="4" spans="1:10">
      <c r="A4" s="6">
        <v>2</v>
      </c>
      <c r="B4" s="14" t="s">
        <v>248</v>
      </c>
      <c r="C4" s="14" t="s">
        <v>257</v>
      </c>
      <c r="D4" s="14" t="s">
        <v>258</v>
      </c>
      <c r="E4" s="6">
        <v>154</v>
      </c>
      <c r="F4" s="6">
        <v>10</v>
      </c>
      <c r="G4" s="6">
        <f t="shared" ref="G4:G14" si="0">E4*F4</f>
        <v>1540</v>
      </c>
      <c r="H4" s="6"/>
      <c r="I4" s="10"/>
      <c r="J4" s="14"/>
    </row>
    <row r="5" spans="1:10">
      <c r="A5" s="6">
        <v>3</v>
      </c>
      <c r="B5" s="14" t="s">
        <v>248</v>
      </c>
      <c r="C5" s="14" t="s">
        <v>259</v>
      </c>
      <c r="D5" s="14" t="s">
        <v>258</v>
      </c>
      <c r="E5" s="6">
        <v>50</v>
      </c>
      <c r="F5" s="6">
        <v>10</v>
      </c>
      <c r="G5" s="6">
        <f t="shared" si="0"/>
        <v>500</v>
      </c>
      <c r="H5" s="6"/>
      <c r="I5" s="10"/>
      <c r="J5" s="14"/>
    </row>
    <row r="6" spans="1:10">
      <c r="A6" s="6">
        <v>4</v>
      </c>
      <c r="B6" s="14" t="s">
        <v>248</v>
      </c>
      <c r="C6" s="14" t="s">
        <v>260</v>
      </c>
      <c r="D6" s="14" t="s">
        <v>258</v>
      </c>
      <c r="E6" s="6">
        <v>400</v>
      </c>
      <c r="F6" s="6">
        <v>10</v>
      </c>
      <c r="G6" s="6">
        <f t="shared" si="0"/>
        <v>4000</v>
      </c>
      <c r="H6" s="6"/>
      <c r="I6" s="10"/>
      <c r="J6" s="14"/>
    </row>
    <row r="7" spans="1:10">
      <c r="A7" s="6">
        <v>5</v>
      </c>
      <c r="B7" s="14" t="s">
        <v>248</v>
      </c>
      <c r="C7" s="14" t="s">
        <v>261</v>
      </c>
      <c r="D7" s="14" t="s">
        <v>258</v>
      </c>
      <c r="E7" s="6">
        <v>300</v>
      </c>
      <c r="F7" s="6">
        <v>10</v>
      </c>
      <c r="G7" s="6">
        <f t="shared" si="0"/>
        <v>3000</v>
      </c>
      <c r="H7" s="6"/>
      <c r="I7" s="10"/>
      <c r="J7" s="14"/>
    </row>
    <row r="8" spans="1:10">
      <c r="A8" s="6">
        <v>6</v>
      </c>
      <c r="B8" s="14" t="s">
        <v>262</v>
      </c>
      <c r="C8" s="14" t="s">
        <v>263</v>
      </c>
      <c r="D8" s="14" t="s">
        <v>264</v>
      </c>
      <c r="E8" s="6">
        <v>370</v>
      </c>
      <c r="F8" s="6">
        <v>38</v>
      </c>
      <c r="G8" s="6">
        <f t="shared" si="0"/>
        <v>14060</v>
      </c>
      <c r="H8" s="6"/>
      <c r="I8" s="10">
        <v>14076.42</v>
      </c>
      <c r="J8" s="14"/>
    </row>
    <row r="9" spans="1:10">
      <c r="A9" s="6">
        <v>7</v>
      </c>
      <c r="B9" s="14" t="s">
        <v>262</v>
      </c>
      <c r="C9" s="14" t="s">
        <v>265</v>
      </c>
      <c r="D9" s="14" t="s">
        <v>264</v>
      </c>
      <c r="E9" s="6">
        <v>500</v>
      </c>
      <c r="F9" s="6">
        <v>20</v>
      </c>
      <c r="G9" s="6">
        <f t="shared" si="0"/>
        <v>10000</v>
      </c>
      <c r="H9" s="6"/>
      <c r="I9" s="10"/>
      <c r="J9" s="14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14" sqref="D14"/>
    </sheetView>
  </sheetViews>
  <sheetFormatPr defaultColWidth="8.89166666666667" defaultRowHeight="14.25"/>
  <cols>
    <col min="1" max="1" width="5.33333333333333" style="3" customWidth="1"/>
    <col min="2" max="2" width="10.3333333333333" style="3" customWidth="1"/>
    <col min="3" max="3" width="38.3333333333333" customWidth="1"/>
    <col min="4" max="4" width="12.5583333333333" style="3" customWidth="1"/>
    <col min="5" max="5" width="13.225" style="3" customWidth="1"/>
    <col min="6" max="6" width="17.225" style="3" customWidth="1"/>
    <col min="7" max="7" width="14.775" style="3" customWidth="1"/>
    <col min="8" max="8" width="16.1083333333333" customWidth="1"/>
    <col min="9" max="9" width="17" customWidth="1"/>
    <col min="10" max="10" width="19.3333333333333" customWidth="1"/>
  </cols>
  <sheetData>
    <row r="1" s="20" customFormat="1" spans="1:10">
      <c r="A1" s="15" t="s">
        <v>238</v>
      </c>
      <c r="B1" s="15"/>
      <c r="C1" s="15"/>
      <c r="D1" s="15"/>
      <c r="E1" s="15"/>
      <c r="F1" s="15"/>
      <c r="G1" s="15"/>
      <c r="H1" s="15"/>
      <c r="I1" s="15"/>
      <c r="J1" s="15"/>
    </row>
    <row r="2" s="2" customFormat="1" ht="15.75" spans="1:12">
      <c r="A2" s="5" t="s">
        <v>1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5" t="s">
        <v>244</v>
      </c>
      <c r="H2" s="5" t="s">
        <v>245</v>
      </c>
      <c r="I2" s="5" t="s">
        <v>246</v>
      </c>
      <c r="J2" s="12" t="s">
        <v>247</v>
      </c>
      <c r="K2" s="13"/>
      <c r="L2" s="13"/>
    </row>
    <row r="3" spans="1:10">
      <c r="A3" s="6">
        <v>1</v>
      </c>
      <c r="B3" s="6" t="s">
        <v>266</v>
      </c>
      <c r="C3" s="14" t="s">
        <v>267</v>
      </c>
      <c r="D3" s="6" t="s">
        <v>268</v>
      </c>
      <c r="E3" s="6">
        <v>1530.83</v>
      </c>
      <c r="F3" s="10">
        <v>180</v>
      </c>
      <c r="G3" s="10">
        <f>F3*E3</f>
        <v>275549.4</v>
      </c>
      <c r="H3" s="36"/>
      <c r="I3" s="36">
        <f>125400+150000</f>
        <v>275400</v>
      </c>
      <c r="J3" s="14" t="s">
        <v>269</v>
      </c>
    </row>
    <row r="4" spans="1:10">
      <c r="A4" s="7" t="s">
        <v>235</v>
      </c>
      <c r="B4" s="8"/>
      <c r="C4" s="9"/>
      <c r="D4" s="6"/>
      <c r="E4" s="6">
        <f>SUM(E3:E3)</f>
        <v>1530.83</v>
      </c>
      <c r="F4" s="10"/>
      <c r="G4" s="10">
        <f>SUM(G3:G3)</f>
        <v>275549.4</v>
      </c>
      <c r="H4" s="10">
        <f>SUM(H3:H3)</f>
        <v>0</v>
      </c>
      <c r="I4" s="10">
        <f>SUM(I3:I3)</f>
        <v>275400</v>
      </c>
      <c r="J4" s="14"/>
    </row>
    <row r="5" spans="1:10">
      <c r="A5" s="6">
        <v>2</v>
      </c>
      <c r="B5" s="6" t="s">
        <v>266</v>
      </c>
      <c r="C5" s="14" t="s">
        <v>267</v>
      </c>
      <c r="D5" s="6" t="s">
        <v>270</v>
      </c>
      <c r="E5" s="6">
        <v>1479.56</v>
      </c>
      <c r="F5" s="10">
        <v>360</v>
      </c>
      <c r="G5" s="10">
        <f>F5*E5</f>
        <v>532641.6</v>
      </c>
      <c r="H5" s="36"/>
      <c r="I5" s="36">
        <v>532641.6</v>
      </c>
      <c r="J5" s="14" t="s">
        <v>269</v>
      </c>
    </row>
    <row r="6" spans="1:10">
      <c r="A6" s="6">
        <v>3</v>
      </c>
      <c r="B6" s="6" t="s">
        <v>266</v>
      </c>
      <c r="C6" s="14" t="s">
        <v>234</v>
      </c>
      <c r="D6" s="6" t="s">
        <v>270</v>
      </c>
      <c r="E6" s="6">
        <v>974.3</v>
      </c>
      <c r="F6" s="10">
        <v>360</v>
      </c>
      <c r="G6" s="10">
        <f>F6*E6</f>
        <v>350748</v>
      </c>
      <c r="H6" s="36"/>
      <c r="I6" s="36">
        <v>350748</v>
      </c>
      <c r="J6" s="14" t="s">
        <v>269</v>
      </c>
    </row>
    <row r="7" spans="1:10">
      <c r="A7" s="6">
        <v>4</v>
      </c>
      <c r="B7" s="6" t="s">
        <v>266</v>
      </c>
      <c r="C7" s="14" t="s">
        <v>271</v>
      </c>
      <c r="D7" s="6" t="s">
        <v>270</v>
      </c>
      <c r="E7" s="6">
        <v>1315.74</v>
      </c>
      <c r="F7" s="10">
        <v>360</v>
      </c>
      <c r="G7" s="10">
        <f>F7*E7</f>
        <v>473666.4</v>
      </c>
      <c r="H7" s="36"/>
      <c r="I7" s="36">
        <v>473666</v>
      </c>
      <c r="J7" s="14" t="s">
        <v>269</v>
      </c>
    </row>
    <row r="8" spans="1:10">
      <c r="A8" s="7" t="s">
        <v>235</v>
      </c>
      <c r="B8" s="8"/>
      <c r="C8" s="9"/>
      <c r="D8" s="6"/>
      <c r="E8" s="6">
        <f>SUM(E5:E7)</f>
        <v>3769.6</v>
      </c>
      <c r="F8" s="6"/>
      <c r="G8" s="10">
        <f>SUM(G5:G7)</f>
        <v>1357056</v>
      </c>
      <c r="H8" s="6"/>
      <c r="I8" s="10">
        <f>SUM(I5:I7)</f>
        <v>1357055.6</v>
      </c>
      <c r="J8" s="14"/>
    </row>
    <row r="14" spans="4:4">
      <c r="D14" s="3">
        <v>3769.6</v>
      </c>
    </row>
  </sheetData>
  <mergeCells count="3">
    <mergeCell ref="A1:J1"/>
    <mergeCell ref="A4:C4"/>
    <mergeCell ref="A8:C8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C14" sqref="C14"/>
    </sheetView>
  </sheetViews>
  <sheetFormatPr defaultColWidth="8.89166666666667" defaultRowHeight="14.25" outlineLevelRow="6"/>
  <cols>
    <col min="1" max="1" width="8.89166666666667" style="3"/>
    <col min="2" max="2" width="23.225" style="3" customWidth="1"/>
    <col min="3" max="3" width="40.1083333333333" style="3" customWidth="1"/>
    <col min="4" max="4" width="8.89166666666667" style="3"/>
    <col min="5" max="5" width="11.1083333333333" style="3" customWidth="1"/>
    <col min="6" max="6" width="16.4416666666667" style="3" customWidth="1"/>
    <col min="7" max="7" width="14.1083333333333" style="3" customWidth="1"/>
    <col min="8" max="8" width="13.1083333333333" style="3" customWidth="1"/>
    <col min="9" max="9" width="16.1083333333333" style="3" customWidth="1"/>
    <col min="10" max="10" width="11.4416666666667" style="3" customWidth="1"/>
    <col min="11" max="16384" width="8.89166666666667" style="3"/>
  </cols>
  <sheetData>
    <row r="1" s="15" customFormat="1" spans="1:10">
      <c r="A1" s="21" t="s">
        <v>238</v>
      </c>
      <c r="B1" s="21"/>
      <c r="C1" s="21"/>
      <c r="D1" s="21"/>
      <c r="E1" s="21"/>
      <c r="F1" s="21"/>
      <c r="G1" s="21"/>
      <c r="H1" s="21"/>
      <c r="I1" s="21"/>
      <c r="J1" s="21"/>
    </row>
    <row r="2" s="2" customFormat="1" ht="15.75" spans="1:12">
      <c r="A2" s="5" t="s">
        <v>1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5" t="s">
        <v>244</v>
      </c>
      <c r="H2" s="5" t="s">
        <v>245</v>
      </c>
      <c r="I2" s="5" t="s">
        <v>246</v>
      </c>
      <c r="J2" s="12" t="s">
        <v>247</v>
      </c>
      <c r="K2" s="13"/>
      <c r="L2" s="13"/>
    </row>
    <row r="3" spans="1:10">
      <c r="A3" s="6">
        <v>1</v>
      </c>
      <c r="B3" s="6" t="s">
        <v>272</v>
      </c>
      <c r="C3" s="35" t="s">
        <v>273</v>
      </c>
      <c r="D3" s="6"/>
      <c r="E3" s="28">
        <v>3417</v>
      </c>
      <c r="F3" s="6"/>
      <c r="G3" s="10"/>
      <c r="H3" s="10"/>
      <c r="I3" s="10"/>
      <c r="J3" s="6"/>
    </row>
    <row r="4" spans="1:10">
      <c r="A4" s="6">
        <v>2</v>
      </c>
      <c r="B4" s="6" t="s">
        <v>272</v>
      </c>
      <c r="C4" s="35" t="s">
        <v>274</v>
      </c>
      <c r="D4" s="6"/>
      <c r="E4" s="30"/>
      <c r="F4" s="6"/>
      <c r="G4" s="10"/>
      <c r="H4" s="10"/>
      <c r="I4" s="10"/>
      <c r="J4" s="6"/>
    </row>
    <row r="5" spans="1:10">
      <c r="A5" s="6">
        <v>3</v>
      </c>
      <c r="B5" s="6" t="s">
        <v>272</v>
      </c>
      <c r="C5" s="35" t="s">
        <v>275</v>
      </c>
      <c r="D5" s="6"/>
      <c r="E5" s="30"/>
      <c r="F5" s="6"/>
      <c r="G5" s="10"/>
      <c r="H5" s="10"/>
      <c r="I5" s="10"/>
      <c r="J5" s="6"/>
    </row>
    <row r="6" spans="1:10">
      <c r="A6" s="6">
        <v>4</v>
      </c>
      <c r="B6" s="6" t="s">
        <v>272</v>
      </c>
      <c r="C6" s="35" t="s">
        <v>276</v>
      </c>
      <c r="D6" s="6"/>
      <c r="E6" s="30"/>
      <c r="F6" s="6"/>
      <c r="G6" s="10"/>
      <c r="H6" s="10">
        <v>232800</v>
      </c>
      <c r="I6" s="10"/>
      <c r="J6" s="6"/>
    </row>
    <row r="7" spans="1:10">
      <c r="A7" s="6">
        <v>5</v>
      </c>
      <c r="B7" s="6" t="s">
        <v>272</v>
      </c>
      <c r="C7" s="35" t="s">
        <v>76</v>
      </c>
      <c r="D7" s="6"/>
      <c r="E7" s="32"/>
      <c r="F7" s="6"/>
      <c r="G7" s="10"/>
      <c r="H7" s="10">
        <v>278600</v>
      </c>
      <c r="I7" s="10"/>
      <c r="J7" s="6"/>
    </row>
  </sheetData>
  <mergeCells count="2">
    <mergeCell ref="A1:J1"/>
    <mergeCell ref="E3:E7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1" sqref="$A1:$XFD2"/>
    </sheetView>
  </sheetViews>
  <sheetFormatPr defaultColWidth="8.89166666666667" defaultRowHeight="14.25"/>
  <cols>
    <col min="1" max="1" width="8.89166666666667" style="33"/>
    <col min="2" max="2" width="17.5583333333333" style="33" customWidth="1"/>
    <col min="3" max="3" width="27.8916666666667" style="33" customWidth="1"/>
    <col min="4" max="4" width="14.1083333333333" style="33" customWidth="1"/>
    <col min="5" max="5" width="9.66666666666667" style="33"/>
    <col min="6" max="6" width="15.6666666666667" style="33" customWidth="1"/>
    <col min="7" max="7" width="13.1083333333333" style="33" customWidth="1"/>
    <col min="8" max="16384" width="8.89166666666667" style="33"/>
  </cols>
  <sheetData>
    <row r="1" s="1" customFormat="1" spans="1:10">
      <c r="A1" s="4" t="s">
        <v>277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5.75" spans="1:12">
      <c r="A2" s="5" t="s">
        <v>1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5" t="s">
        <v>244</v>
      </c>
      <c r="H2" s="5" t="s">
        <v>245</v>
      </c>
      <c r="I2" s="5" t="s">
        <v>246</v>
      </c>
      <c r="J2" s="12" t="s">
        <v>247</v>
      </c>
      <c r="K2" s="13"/>
      <c r="L2" s="13"/>
    </row>
    <row r="3" spans="1:10">
      <c r="A3" s="34">
        <v>1</v>
      </c>
      <c r="B3" s="34" t="s">
        <v>278</v>
      </c>
      <c r="C3" s="34" t="s">
        <v>279</v>
      </c>
      <c r="D3" s="34" t="s">
        <v>280</v>
      </c>
      <c r="E3" s="22">
        <f>40.27+44.6+51+43.2+47.9+48.5+48.6</f>
        <v>324.07</v>
      </c>
      <c r="F3" s="22">
        <v>120</v>
      </c>
      <c r="G3" s="22">
        <f>E3*F3</f>
        <v>38888.4</v>
      </c>
      <c r="H3" s="22"/>
      <c r="I3" s="22"/>
      <c r="J3" s="34"/>
    </row>
    <row r="4" spans="1:10">
      <c r="A4" s="34">
        <v>2</v>
      </c>
      <c r="B4" s="34" t="s">
        <v>278</v>
      </c>
      <c r="C4" s="34" t="s">
        <v>279</v>
      </c>
      <c r="D4" s="34" t="s">
        <v>281</v>
      </c>
      <c r="E4" s="22">
        <v>42.6</v>
      </c>
      <c r="F4" s="22">
        <v>120</v>
      </c>
      <c r="G4" s="22">
        <f>E4*F4</f>
        <v>5112</v>
      </c>
      <c r="H4" s="22"/>
      <c r="I4" s="22"/>
      <c r="J4" s="34"/>
    </row>
    <row r="5" spans="1:10">
      <c r="A5" s="34">
        <v>3</v>
      </c>
      <c r="B5" s="34" t="s">
        <v>278</v>
      </c>
      <c r="C5" s="34" t="s">
        <v>282</v>
      </c>
      <c r="D5" s="34" t="s">
        <v>280</v>
      </c>
      <c r="E5" s="22">
        <f>29.17+29.17+29.17+33.33*3+22.5+25</f>
        <v>235</v>
      </c>
      <c r="F5" s="22">
        <v>120</v>
      </c>
      <c r="G5" s="22">
        <f t="shared" ref="G5:G16" si="0">E5*F5</f>
        <v>28200</v>
      </c>
      <c r="H5" s="22"/>
      <c r="I5" s="22"/>
      <c r="J5" s="34"/>
    </row>
    <row r="6" spans="1:10">
      <c r="A6" s="34">
        <v>4</v>
      </c>
      <c r="B6" s="34" t="s">
        <v>278</v>
      </c>
      <c r="C6" s="34" t="s">
        <v>282</v>
      </c>
      <c r="D6" s="34" t="s">
        <v>281</v>
      </c>
      <c r="E6" s="22">
        <v>33.33</v>
      </c>
      <c r="F6" s="22">
        <v>120</v>
      </c>
      <c r="G6" s="22">
        <f t="shared" si="0"/>
        <v>3999.6</v>
      </c>
      <c r="H6" s="22"/>
      <c r="I6" s="22"/>
      <c r="J6" s="34"/>
    </row>
    <row r="7" spans="1:10">
      <c r="A7" s="34">
        <v>5</v>
      </c>
      <c r="B7" s="34" t="s">
        <v>278</v>
      </c>
      <c r="C7" s="34" t="s">
        <v>282</v>
      </c>
      <c r="D7" s="34" t="s">
        <v>283</v>
      </c>
      <c r="E7" s="22">
        <f>29.17*2</f>
        <v>58.34</v>
      </c>
      <c r="F7" s="22">
        <v>120</v>
      </c>
      <c r="G7" s="22">
        <f t="shared" si="0"/>
        <v>7000.8</v>
      </c>
      <c r="H7" s="22"/>
      <c r="I7" s="22"/>
      <c r="J7" s="34"/>
    </row>
    <row r="8" spans="1:10">
      <c r="A8" s="34">
        <v>6</v>
      </c>
      <c r="B8" s="34" t="s">
        <v>278</v>
      </c>
      <c r="C8" s="34" t="s">
        <v>284</v>
      </c>
      <c r="D8" s="34" t="s">
        <v>280</v>
      </c>
      <c r="E8" s="22">
        <f>40.7+41.2+43.1</f>
        <v>125</v>
      </c>
      <c r="F8" s="22">
        <v>120</v>
      </c>
      <c r="G8" s="22">
        <f t="shared" si="0"/>
        <v>15000</v>
      </c>
      <c r="H8" s="22"/>
      <c r="I8" s="22"/>
      <c r="J8" s="34"/>
    </row>
    <row r="9" spans="1:10">
      <c r="A9" s="34">
        <v>7</v>
      </c>
      <c r="B9" s="34" t="s">
        <v>278</v>
      </c>
      <c r="C9" s="34" t="s">
        <v>284</v>
      </c>
      <c r="D9" s="34" t="s">
        <v>281</v>
      </c>
      <c r="E9" s="22">
        <v>41.67</v>
      </c>
      <c r="F9" s="22">
        <v>120</v>
      </c>
      <c r="G9" s="22">
        <f t="shared" si="0"/>
        <v>5000.4</v>
      </c>
      <c r="H9" s="22"/>
      <c r="I9" s="22"/>
      <c r="J9" s="34"/>
    </row>
    <row r="10" spans="1:10">
      <c r="A10" s="34">
        <v>8</v>
      </c>
      <c r="B10" s="34" t="s">
        <v>278</v>
      </c>
      <c r="C10" s="34" t="s">
        <v>284</v>
      </c>
      <c r="D10" s="34" t="s">
        <v>283</v>
      </c>
      <c r="E10" s="22">
        <f>30.5+27.83</f>
        <v>58.33</v>
      </c>
      <c r="F10" s="22">
        <v>120</v>
      </c>
      <c r="G10" s="22">
        <f t="shared" si="0"/>
        <v>6999.6</v>
      </c>
      <c r="H10" s="22"/>
      <c r="I10" s="22"/>
      <c r="J10" s="34"/>
    </row>
    <row r="11" spans="1:10">
      <c r="A11" s="34">
        <v>9</v>
      </c>
      <c r="B11" s="34" t="s">
        <v>278</v>
      </c>
      <c r="C11" s="34" t="s">
        <v>285</v>
      </c>
      <c r="D11" s="34" t="s">
        <v>280</v>
      </c>
      <c r="E11" s="22">
        <f>47.05+40.83+42.96+41.05+41.4</f>
        <v>213.29</v>
      </c>
      <c r="F11" s="22">
        <v>120</v>
      </c>
      <c r="G11" s="22">
        <f t="shared" si="0"/>
        <v>25594.8</v>
      </c>
      <c r="H11" s="22"/>
      <c r="I11" s="22"/>
      <c r="J11" s="34"/>
    </row>
    <row r="12" spans="1:10">
      <c r="A12" s="34">
        <v>10</v>
      </c>
      <c r="B12" s="34" t="s">
        <v>278</v>
      </c>
      <c r="C12" s="34" t="s">
        <v>285</v>
      </c>
      <c r="D12" s="34" t="s">
        <v>281</v>
      </c>
      <c r="E12" s="22">
        <v>38.01</v>
      </c>
      <c r="F12" s="22">
        <v>120</v>
      </c>
      <c r="G12" s="22">
        <f t="shared" si="0"/>
        <v>4561.2</v>
      </c>
      <c r="H12" s="22"/>
      <c r="I12" s="22"/>
      <c r="J12" s="34"/>
    </row>
    <row r="13" s="33" customFormat="1" spans="1:10">
      <c r="A13" s="34">
        <v>11</v>
      </c>
      <c r="B13" s="34" t="s">
        <v>278</v>
      </c>
      <c r="C13" s="34" t="s">
        <v>286</v>
      </c>
      <c r="D13" s="34" t="s">
        <v>280</v>
      </c>
      <c r="E13" s="22">
        <f>41.5+42.5+42.6+40.8+39.6</f>
        <v>207</v>
      </c>
      <c r="F13" s="22">
        <v>120</v>
      </c>
      <c r="G13" s="22">
        <f t="shared" si="0"/>
        <v>24840</v>
      </c>
      <c r="H13" s="22"/>
      <c r="I13" s="22"/>
      <c r="J13" s="34"/>
    </row>
    <row r="14" s="33" customFormat="1" spans="1:10">
      <c r="A14" s="34">
        <v>12</v>
      </c>
      <c r="B14" s="34" t="s">
        <v>278</v>
      </c>
      <c r="C14" s="34" t="s">
        <v>286</v>
      </c>
      <c r="D14" s="34" t="s">
        <v>281</v>
      </c>
      <c r="E14" s="34">
        <v>43</v>
      </c>
      <c r="F14" s="22">
        <v>120</v>
      </c>
      <c r="G14" s="22">
        <f t="shared" si="0"/>
        <v>5160</v>
      </c>
      <c r="H14" s="34"/>
      <c r="I14" s="34"/>
      <c r="J14" s="34"/>
    </row>
    <row r="15" s="33" customFormat="1" spans="1:10">
      <c r="A15" s="34">
        <v>13</v>
      </c>
      <c r="B15" s="34" t="s">
        <v>278</v>
      </c>
      <c r="C15" s="34" t="s">
        <v>287</v>
      </c>
      <c r="D15" s="34" t="s">
        <v>280</v>
      </c>
      <c r="E15" s="34">
        <f>47.19+36.14</f>
        <v>83.33</v>
      </c>
      <c r="F15" s="22">
        <v>120</v>
      </c>
      <c r="G15" s="22">
        <f t="shared" si="0"/>
        <v>9999.6</v>
      </c>
      <c r="H15" s="34"/>
      <c r="I15" s="34"/>
      <c r="J15" s="34"/>
    </row>
    <row r="16" s="33" customFormat="1" spans="1:10">
      <c r="A16" s="34">
        <v>14</v>
      </c>
      <c r="B16" s="34" t="s">
        <v>278</v>
      </c>
      <c r="C16" s="34" t="s">
        <v>288</v>
      </c>
      <c r="D16" s="34" t="s">
        <v>280</v>
      </c>
      <c r="E16" s="34">
        <f>29.43+28.9</f>
        <v>58.33</v>
      </c>
      <c r="F16" s="22">
        <v>120</v>
      </c>
      <c r="G16" s="22">
        <f t="shared" si="0"/>
        <v>6999.6</v>
      </c>
      <c r="H16" s="34"/>
      <c r="I16" s="34"/>
      <c r="J16" s="34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C24" sqref="C24"/>
    </sheetView>
  </sheetViews>
  <sheetFormatPr defaultColWidth="8.89166666666667" defaultRowHeight="14.25"/>
  <cols>
    <col min="2" max="2" width="26.8916666666667" customWidth="1"/>
    <col min="3" max="3" width="39.4416666666667" customWidth="1"/>
    <col min="4" max="4" width="17.5583333333333" customWidth="1"/>
    <col min="5" max="5" width="13.6666666666667" customWidth="1"/>
    <col min="6" max="6" width="18.225" customWidth="1"/>
    <col min="7" max="7" width="16.775" customWidth="1"/>
    <col min="8" max="8" width="13.775" customWidth="1"/>
    <col min="9" max="9" width="15" customWidth="1"/>
    <col min="10" max="10" width="37.1083333333333" customWidth="1"/>
  </cols>
  <sheetData>
    <row r="1" s="20" customFormat="1" spans="1:10">
      <c r="A1" s="21" t="s">
        <v>238</v>
      </c>
      <c r="B1" s="21"/>
      <c r="C1" s="21"/>
      <c r="D1" s="21"/>
      <c r="E1" s="21"/>
      <c r="F1" s="21"/>
      <c r="G1" s="21"/>
      <c r="H1" s="21"/>
      <c r="I1" s="21"/>
      <c r="J1" s="21"/>
    </row>
    <row r="2" s="2" customFormat="1" ht="15.75" spans="1:12">
      <c r="A2" s="5" t="s">
        <v>1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5" t="s">
        <v>244</v>
      </c>
      <c r="H2" s="5" t="s">
        <v>245</v>
      </c>
      <c r="I2" s="5" t="s">
        <v>246</v>
      </c>
      <c r="J2" s="12" t="s">
        <v>247</v>
      </c>
      <c r="K2" s="13"/>
      <c r="L2" s="13"/>
    </row>
    <row r="3" s="3" customFormat="1" spans="1:10">
      <c r="A3" s="6">
        <v>1</v>
      </c>
      <c r="B3" s="6" t="s">
        <v>289</v>
      </c>
      <c r="C3" s="6" t="s">
        <v>290</v>
      </c>
      <c r="D3" s="6" t="s">
        <v>291</v>
      </c>
      <c r="E3" s="6">
        <v>2375</v>
      </c>
      <c r="F3" s="6">
        <v>240</v>
      </c>
      <c r="G3" s="10">
        <f>E3*F3</f>
        <v>570000</v>
      </c>
      <c r="H3" s="10">
        <f>94800+95520+98400+88080+96000+97200</f>
        <v>570000</v>
      </c>
      <c r="I3" s="10">
        <f>160000+220000+170000+20000</f>
        <v>570000</v>
      </c>
      <c r="J3" s="6" t="s">
        <v>292</v>
      </c>
    </row>
    <row r="4" s="3" customFormat="1" spans="1:10">
      <c r="A4" s="6">
        <v>2</v>
      </c>
      <c r="B4" s="6" t="s">
        <v>272</v>
      </c>
      <c r="C4" s="6" t="s">
        <v>293</v>
      </c>
      <c r="D4" s="6" t="s">
        <v>213</v>
      </c>
      <c r="E4" s="6">
        <v>1377</v>
      </c>
      <c r="F4" s="6">
        <v>50</v>
      </c>
      <c r="G4" s="10">
        <f>E4*F4</f>
        <v>68850</v>
      </c>
      <c r="H4" s="26"/>
      <c r="I4" s="27">
        <f>31000+20750+17100+25850+22900+27650+20800+21200</f>
        <v>187250</v>
      </c>
      <c r="J4" s="28" t="s">
        <v>294</v>
      </c>
    </row>
    <row r="5" s="3" customFormat="1" spans="1:10">
      <c r="A5" s="6">
        <v>3</v>
      </c>
      <c r="B5" s="6" t="s">
        <v>272</v>
      </c>
      <c r="C5" s="6" t="s">
        <v>295</v>
      </c>
      <c r="D5" s="6" t="s">
        <v>213</v>
      </c>
      <c r="E5" s="6">
        <v>840</v>
      </c>
      <c r="F5" s="6">
        <v>50</v>
      </c>
      <c r="G5" s="10">
        <f>E5*F5</f>
        <v>42000</v>
      </c>
      <c r="H5" s="26"/>
      <c r="I5" s="29"/>
      <c r="J5" s="30"/>
    </row>
    <row r="6" s="3" customFormat="1" spans="1:10">
      <c r="A6" s="6">
        <v>4</v>
      </c>
      <c r="B6" s="6" t="s">
        <v>272</v>
      </c>
      <c r="C6" s="6" t="s">
        <v>296</v>
      </c>
      <c r="D6" s="6" t="s">
        <v>213</v>
      </c>
      <c r="E6" s="6">
        <v>1528</v>
      </c>
      <c r="F6" s="6">
        <v>50</v>
      </c>
      <c r="G6" s="10">
        <f>E6*F6</f>
        <v>76400</v>
      </c>
      <c r="H6" s="26"/>
      <c r="I6" s="31"/>
      <c r="J6" s="32"/>
    </row>
    <row r="7" s="3" customFormat="1" spans="1:10">
      <c r="A7" s="7" t="s">
        <v>235</v>
      </c>
      <c r="B7" s="8"/>
      <c r="C7" s="8"/>
      <c r="D7" s="9"/>
      <c r="E7" s="6">
        <f>SUM(E3:E6)</f>
        <v>6120</v>
      </c>
      <c r="F7" s="6"/>
      <c r="G7" s="10">
        <f>SUM(G3:G6)</f>
        <v>757250</v>
      </c>
      <c r="H7" s="10">
        <f>SUM(H3:H6)</f>
        <v>570000</v>
      </c>
      <c r="I7" s="10">
        <f>SUM(I3:I6)</f>
        <v>757250</v>
      </c>
      <c r="J7" s="6"/>
    </row>
    <row r="8" s="3" customFormat="1" spans="7:7">
      <c r="G8" s="16"/>
    </row>
    <row r="9" s="3" customFormat="1" spans="2:2">
      <c r="B9" s="3" t="s">
        <v>297</v>
      </c>
    </row>
    <row r="10" s="3" customFormat="1"/>
    <row r="11" s="3" customFormat="1"/>
    <row r="12" s="3" customFormat="1"/>
    <row r="13" s="3" customFormat="1"/>
    <row r="14" s="3" customFormat="1"/>
    <row r="15" s="3" customFormat="1"/>
    <row r="16" s="3" customFormat="1"/>
    <row r="17" s="3" customFormat="1"/>
    <row r="18" s="3" customFormat="1"/>
    <row r="19" s="3" customFormat="1"/>
    <row r="20" s="3" customFormat="1"/>
    <row r="21" s="3" customFormat="1"/>
  </sheetData>
  <mergeCells count="4">
    <mergeCell ref="A1:J1"/>
    <mergeCell ref="A7:D7"/>
    <mergeCell ref="I4:I6"/>
    <mergeCell ref="J4:J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G14" sqref="G14"/>
    </sheetView>
  </sheetViews>
  <sheetFormatPr defaultColWidth="8.89166666666667" defaultRowHeight="14.25"/>
  <cols>
    <col min="1" max="1" width="6.10833333333333" style="3" customWidth="1"/>
    <col min="2" max="2" width="14.1083333333333" style="3" customWidth="1"/>
    <col min="3" max="3" width="15.6666666666667" style="3" customWidth="1"/>
    <col min="4" max="4" width="9.66666666666667" style="3" customWidth="1"/>
    <col min="5" max="5" width="11.8916666666667" style="3" customWidth="1"/>
    <col min="6" max="6" width="16.8916666666667" style="3" customWidth="1"/>
    <col min="7" max="7" width="16.4416666666667" style="3" customWidth="1"/>
    <col min="8" max="8" width="10.6666666666667" style="3" customWidth="1"/>
    <col min="9" max="9" width="14.1083333333333" style="3" customWidth="1"/>
    <col min="10" max="10" width="38.775" style="3" customWidth="1"/>
  </cols>
  <sheetData>
    <row r="1" s="20" customFormat="1" spans="1:10">
      <c r="A1" s="21" t="s">
        <v>238</v>
      </c>
      <c r="B1" s="15"/>
      <c r="C1" s="15"/>
      <c r="D1" s="15"/>
      <c r="E1" s="15"/>
      <c r="F1" s="15"/>
      <c r="G1" s="15"/>
      <c r="H1" s="15"/>
      <c r="I1" s="15"/>
      <c r="J1" s="15"/>
    </row>
    <row r="2" s="2" customFormat="1" ht="15.75" spans="1:12">
      <c r="A2" s="5" t="s">
        <v>1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5" t="s">
        <v>244</v>
      </c>
      <c r="H2" s="5" t="s">
        <v>245</v>
      </c>
      <c r="I2" s="5" t="s">
        <v>246</v>
      </c>
      <c r="J2" s="12" t="s">
        <v>247</v>
      </c>
      <c r="K2" s="13"/>
      <c r="L2" s="13"/>
    </row>
    <row r="3" ht="42.75" spans="1:10">
      <c r="A3" s="6">
        <v>1</v>
      </c>
      <c r="B3" s="6" t="s">
        <v>298</v>
      </c>
      <c r="C3" s="6" t="s">
        <v>299</v>
      </c>
      <c r="D3" s="6" t="s">
        <v>206</v>
      </c>
      <c r="E3" s="22">
        <v>1552.07</v>
      </c>
      <c r="F3" s="10">
        <v>400</v>
      </c>
      <c r="G3" s="10">
        <f>E3*F3</f>
        <v>620828</v>
      </c>
      <c r="H3" s="10"/>
      <c r="I3" s="10"/>
      <c r="J3" s="25" t="s">
        <v>300</v>
      </c>
    </row>
    <row r="4" ht="57" spans="1:10">
      <c r="A4" s="6">
        <v>2</v>
      </c>
      <c r="B4" s="6" t="s">
        <v>298</v>
      </c>
      <c r="C4" s="6" t="s">
        <v>301</v>
      </c>
      <c r="D4" s="6" t="s">
        <v>206</v>
      </c>
      <c r="E4" s="22">
        <v>259.7</v>
      </c>
      <c r="F4" s="10">
        <v>400</v>
      </c>
      <c r="G4" s="10">
        <f>E4*F4</f>
        <v>103880</v>
      </c>
      <c r="H4" s="10"/>
      <c r="I4" s="10">
        <f>10500+3000+70000+29000</f>
        <v>112500</v>
      </c>
      <c r="J4" s="25" t="s">
        <v>302</v>
      </c>
    </row>
    <row r="5" ht="42.75" spans="1:10">
      <c r="A5" s="6">
        <v>3</v>
      </c>
      <c r="B5" s="6" t="s">
        <v>298</v>
      </c>
      <c r="C5" s="6" t="s">
        <v>303</v>
      </c>
      <c r="D5" s="6" t="s">
        <v>206</v>
      </c>
      <c r="E5" s="22">
        <v>520.3</v>
      </c>
      <c r="F5" s="10">
        <v>400</v>
      </c>
      <c r="G5" s="10">
        <f>E5*F5</f>
        <v>208120</v>
      </c>
      <c r="H5" s="10"/>
      <c r="I5" s="10"/>
      <c r="J5" s="25" t="s">
        <v>304</v>
      </c>
    </row>
    <row r="6" ht="42.75" spans="1:10">
      <c r="A6" s="6">
        <v>4</v>
      </c>
      <c r="B6" s="6" t="s">
        <v>298</v>
      </c>
      <c r="C6" s="6" t="s">
        <v>305</v>
      </c>
      <c r="D6" s="6" t="s">
        <v>206</v>
      </c>
      <c r="E6" s="10">
        <v>259.7</v>
      </c>
      <c r="F6" s="10">
        <v>400</v>
      </c>
      <c r="G6" s="10">
        <f>E6*F6</f>
        <v>103880</v>
      </c>
      <c r="H6" s="10"/>
      <c r="I6" s="10">
        <f>10526</f>
        <v>10526</v>
      </c>
      <c r="J6" s="25" t="s">
        <v>306</v>
      </c>
    </row>
    <row r="7" spans="1:10">
      <c r="A7" s="7" t="s">
        <v>235</v>
      </c>
      <c r="B7" s="8"/>
      <c r="C7" s="8"/>
      <c r="D7" s="9"/>
      <c r="E7" s="23">
        <f>SUM(E3:E6)</f>
        <v>2591.77</v>
      </c>
      <c r="F7" s="10"/>
      <c r="G7" s="10">
        <f>SUM(G3:G6)</f>
        <v>1036708</v>
      </c>
      <c r="H7" s="10"/>
      <c r="I7" s="10">
        <f>SUM(I3:I6)</f>
        <v>123026</v>
      </c>
      <c r="J7" s="25"/>
    </row>
    <row r="8" ht="42.75" spans="1:10">
      <c r="A8" s="6">
        <v>5</v>
      </c>
      <c r="B8" s="6" t="s">
        <v>307</v>
      </c>
      <c r="C8" s="6" t="s">
        <v>128</v>
      </c>
      <c r="D8" s="6" t="s">
        <v>283</v>
      </c>
      <c r="E8" s="10">
        <v>1863.84</v>
      </c>
      <c r="F8" s="10">
        <v>170</v>
      </c>
      <c r="G8" s="10">
        <f>E8*F8</f>
        <v>316852.8</v>
      </c>
      <c r="H8" s="10"/>
      <c r="I8" s="10"/>
      <c r="J8" s="25" t="s">
        <v>308</v>
      </c>
    </row>
    <row r="9" ht="42.75" spans="1:10">
      <c r="A9" s="6">
        <v>6</v>
      </c>
      <c r="B9" s="6" t="s">
        <v>307</v>
      </c>
      <c r="C9" s="6" t="s">
        <v>309</v>
      </c>
      <c r="D9" s="6" t="s">
        <v>283</v>
      </c>
      <c r="E9" s="10">
        <v>1099.04</v>
      </c>
      <c r="F9" s="10">
        <v>170</v>
      </c>
      <c r="G9" s="10">
        <f>E9*F9</f>
        <v>186836.8</v>
      </c>
      <c r="H9" s="10"/>
      <c r="I9" s="10"/>
      <c r="J9" s="25" t="s">
        <v>310</v>
      </c>
    </row>
    <row r="10" ht="42.75" spans="1:10">
      <c r="A10" s="6">
        <v>7</v>
      </c>
      <c r="B10" s="6" t="s">
        <v>307</v>
      </c>
      <c r="C10" s="6" t="s">
        <v>311</v>
      </c>
      <c r="D10" s="6" t="s">
        <v>283</v>
      </c>
      <c r="E10" s="10">
        <v>2729.39</v>
      </c>
      <c r="F10" s="10">
        <v>170</v>
      </c>
      <c r="G10" s="10">
        <f>E10*F10</f>
        <v>463996.3</v>
      </c>
      <c r="H10" s="10"/>
      <c r="I10" s="10">
        <f>27000+50000+50000+200000</f>
        <v>327000</v>
      </c>
      <c r="J10" s="25" t="s">
        <v>312</v>
      </c>
    </row>
    <row r="11" ht="42.75" spans="1:10">
      <c r="A11" s="6">
        <v>8</v>
      </c>
      <c r="B11" s="6" t="s">
        <v>307</v>
      </c>
      <c r="C11" s="6" t="s">
        <v>313</v>
      </c>
      <c r="D11" s="6" t="s">
        <v>283</v>
      </c>
      <c r="E11" s="10">
        <v>1326.99</v>
      </c>
      <c r="F11" s="10">
        <v>170</v>
      </c>
      <c r="G11" s="10">
        <f>E11*F11</f>
        <v>225588.3</v>
      </c>
      <c r="H11" s="10"/>
      <c r="I11" s="10"/>
      <c r="J11" s="25" t="s">
        <v>314</v>
      </c>
    </row>
    <row r="12" spans="1:10">
      <c r="A12" s="7" t="s">
        <v>235</v>
      </c>
      <c r="B12" s="8"/>
      <c r="C12" s="8"/>
      <c r="D12" s="9"/>
      <c r="E12" s="24">
        <f>SUM(E8:E11)</f>
        <v>7019.26</v>
      </c>
      <c r="F12" s="10"/>
      <c r="G12" s="10">
        <f>SUM(G8:G11)</f>
        <v>1193274.2</v>
      </c>
      <c r="H12" s="10"/>
      <c r="I12" s="10">
        <f>SUM(I8:I11)</f>
        <v>327000</v>
      </c>
      <c r="J12" s="6"/>
    </row>
  </sheetData>
  <mergeCells count="3">
    <mergeCell ref="A1:J1"/>
    <mergeCell ref="A7:D7"/>
    <mergeCell ref="A12:D1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B36" sqref="B36"/>
    </sheetView>
  </sheetViews>
  <sheetFormatPr defaultColWidth="8.89166666666667" defaultRowHeight="14.25"/>
  <cols>
    <col min="1" max="1" width="8.89166666666667" style="3"/>
    <col min="2" max="2" width="20.4416666666667" style="3" customWidth="1"/>
    <col min="3" max="3" width="16.3333333333333" style="3" customWidth="1"/>
    <col min="4" max="4" width="13.225" style="3" customWidth="1"/>
    <col min="5" max="5" width="17.775" style="3" customWidth="1"/>
    <col min="6" max="6" width="18.5583333333333" style="3" customWidth="1"/>
    <col min="7" max="7" width="14.1083333333333" style="16"/>
    <col min="8" max="8" width="12" style="16" customWidth="1"/>
    <col min="9" max="9" width="13.225" style="16" customWidth="1"/>
    <col min="10" max="10" width="13.775" style="3" customWidth="1"/>
    <col min="11" max="16384" width="8.89166666666667" style="3"/>
  </cols>
  <sheetData>
    <row r="1" s="15" customFormat="1" spans="1:9">
      <c r="A1" s="17" t="s">
        <v>315</v>
      </c>
      <c r="G1" s="18"/>
      <c r="H1" s="18"/>
      <c r="I1" s="18"/>
    </row>
    <row r="2" s="2" customFormat="1" ht="15.75" spans="1:12">
      <c r="A2" s="5" t="s">
        <v>1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19" t="s">
        <v>244</v>
      </c>
      <c r="H2" s="19" t="s">
        <v>245</v>
      </c>
      <c r="I2" s="19" t="s">
        <v>246</v>
      </c>
      <c r="J2" s="12" t="s">
        <v>247</v>
      </c>
      <c r="K2" s="13"/>
      <c r="L2" s="13"/>
    </row>
    <row r="3" spans="1:10">
      <c r="A3" s="6">
        <v>1</v>
      </c>
      <c r="B3" s="6" t="s">
        <v>278</v>
      </c>
      <c r="C3" s="6" t="s">
        <v>316</v>
      </c>
      <c r="D3" s="6" t="s">
        <v>280</v>
      </c>
      <c r="E3" s="6">
        <f>35.6+48.51+26.83+25.38</f>
        <v>136.32</v>
      </c>
      <c r="F3" s="6">
        <v>120</v>
      </c>
      <c r="G3" s="10">
        <f t="shared" ref="G3:G9" si="0">F3*E3</f>
        <v>16358.4</v>
      </c>
      <c r="H3" s="10"/>
      <c r="I3" s="10">
        <v>16358</v>
      </c>
      <c r="J3" s="6" t="s">
        <v>317</v>
      </c>
    </row>
    <row r="4" spans="1:10">
      <c r="A4" s="6">
        <v>2</v>
      </c>
      <c r="B4" s="6" t="s">
        <v>278</v>
      </c>
      <c r="C4" s="6" t="s">
        <v>318</v>
      </c>
      <c r="D4" s="6" t="s">
        <v>280</v>
      </c>
      <c r="E4" s="6">
        <f>38.45+42.9+36.23+49.09</f>
        <v>166.67</v>
      </c>
      <c r="F4" s="6">
        <v>120</v>
      </c>
      <c r="G4" s="10">
        <f t="shared" si="0"/>
        <v>20000.4</v>
      </c>
      <c r="H4" s="10"/>
      <c r="I4" s="10">
        <v>20000</v>
      </c>
      <c r="J4" s="6" t="s">
        <v>317</v>
      </c>
    </row>
    <row r="5" spans="1:10">
      <c r="A5" s="6">
        <v>3</v>
      </c>
      <c r="B5" s="6" t="s">
        <v>278</v>
      </c>
      <c r="C5" s="6" t="s">
        <v>319</v>
      </c>
      <c r="D5" s="6" t="s">
        <v>280</v>
      </c>
      <c r="E5" s="6">
        <f>44.55+53.25+48.16+36.8+39.99</f>
        <v>222.75</v>
      </c>
      <c r="F5" s="6">
        <v>120</v>
      </c>
      <c r="G5" s="10">
        <f t="shared" si="0"/>
        <v>26730</v>
      </c>
      <c r="H5" s="10"/>
      <c r="I5" s="10">
        <v>26730</v>
      </c>
      <c r="J5" s="6" t="s">
        <v>317</v>
      </c>
    </row>
    <row r="6" spans="1:10">
      <c r="A6" s="6">
        <v>4</v>
      </c>
      <c r="B6" s="6" t="s">
        <v>278</v>
      </c>
      <c r="C6" s="6" t="s">
        <v>320</v>
      </c>
      <c r="D6" s="6" t="s">
        <v>280</v>
      </c>
      <c r="E6" s="6">
        <f>47.19+45.2+43.5+38.7+35.8+40.5</f>
        <v>250.89</v>
      </c>
      <c r="F6" s="6">
        <v>120</v>
      </c>
      <c r="G6" s="10">
        <f t="shared" si="0"/>
        <v>30106.8</v>
      </c>
      <c r="H6" s="10"/>
      <c r="I6" s="10">
        <v>30107</v>
      </c>
      <c r="J6" s="6" t="s">
        <v>317</v>
      </c>
    </row>
    <row r="7" spans="1:10">
      <c r="A7" s="6">
        <v>5</v>
      </c>
      <c r="B7" s="6" t="s">
        <v>278</v>
      </c>
      <c r="C7" s="6" t="s">
        <v>321</v>
      </c>
      <c r="D7" s="6" t="s">
        <v>280</v>
      </c>
      <c r="E7" s="6">
        <f>43.35+49.12+41.8+48.38</f>
        <v>182.65</v>
      </c>
      <c r="F7" s="6">
        <v>120</v>
      </c>
      <c r="G7" s="10">
        <f t="shared" si="0"/>
        <v>21918</v>
      </c>
      <c r="H7" s="10"/>
      <c r="I7" s="10">
        <v>21918</v>
      </c>
      <c r="J7" s="6" t="s">
        <v>317</v>
      </c>
    </row>
    <row r="8" spans="1:10">
      <c r="A8" s="6">
        <v>6</v>
      </c>
      <c r="B8" s="6" t="s">
        <v>278</v>
      </c>
      <c r="C8" s="6" t="s">
        <v>322</v>
      </c>
      <c r="D8" s="6" t="s">
        <v>280</v>
      </c>
      <c r="E8" s="6">
        <f>45.44+53.8+54.3+47.6+49.7+52.9</f>
        <v>303.74</v>
      </c>
      <c r="F8" s="6">
        <v>120</v>
      </c>
      <c r="G8" s="10">
        <f t="shared" si="0"/>
        <v>36448.8</v>
      </c>
      <c r="H8" s="10"/>
      <c r="I8" s="10">
        <v>36449</v>
      </c>
      <c r="J8" s="6" t="s">
        <v>317</v>
      </c>
    </row>
    <row r="9" spans="1:10">
      <c r="A9" s="6">
        <v>7</v>
      </c>
      <c r="B9" s="6" t="s">
        <v>278</v>
      </c>
      <c r="C9" s="6" t="s">
        <v>323</v>
      </c>
      <c r="D9" s="6" t="s">
        <v>280</v>
      </c>
      <c r="E9" s="6">
        <f>33.29+42.8+38.6+35.88+45.6+36.955</f>
        <v>233.125</v>
      </c>
      <c r="F9" s="6">
        <v>120</v>
      </c>
      <c r="G9" s="10">
        <f t="shared" si="0"/>
        <v>27975</v>
      </c>
      <c r="H9" s="10"/>
      <c r="I9" s="10">
        <v>27975</v>
      </c>
      <c r="J9" s="6" t="s">
        <v>317</v>
      </c>
    </row>
    <row r="10" spans="1:10">
      <c r="A10" s="7" t="s">
        <v>235</v>
      </c>
      <c r="B10" s="8"/>
      <c r="C10" s="8"/>
      <c r="D10" s="9"/>
      <c r="E10" s="11">
        <f>SUM(E3:E9)</f>
        <v>1496.145</v>
      </c>
      <c r="F10" s="6"/>
      <c r="G10" s="10">
        <f>SUM(G3:G9)</f>
        <v>179537.4</v>
      </c>
      <c r="H10" s="10"/>
      <c r="I10" s="10">
        <f>SUM(I3:I9)</f>
        <v>179537</v>
      </c>
      <c r="J10" s="6"/>
    </row>
    <row r="11" spans="1:10">
      <c r="A11" s="6">
        <v>8</v>
      </c>
      <c r="B11" s="6" t="s">
        <v>278</v>
      </c>
      <c r="C11" s="6" t="s">
        <v>324</v>
      </c>
      <c r="D11" s="6" t="s">
        <v>281</v>
      </c>
      <c r="E11" s="6">
        <f>36.63+37.03</f>
        <v>73.66</v>
      </c>
      <c r="F11" s="6">
        <v>120</v>
      </c>
      <c r="G11" s="10">
        <f>F11*E11</f>
        <v>8839.2</v>
      </c>
      <c r="H11" s="10"/>
      <c r="I11" s="10">
        <v>8839</v>
      </c>
      <c r="J11" s="6" t="s">
        <v>317</v>
      </c>
    </row>
    <row r="12" spans="1:10">
      <c r="A12" s="7" t="s">
        <v>235</v>
      </c>
      <c r="B12" s="8"/>
      <c r="C12" s="8"/>
      <c r="D12" s="9"/>
      <c r="E12" s="11">
        <f>SUM(E11:E11)</f>
        <v>73.66</v>
      </c>
      <c r="F12" s="6"/>
      <c r="G12" s="10">
        <f>SUM(G11:G11)</f>
        <v>8839.2</v>
      </c>
      <c r="H12" s="10"/>
      <c r="I12" s="10">
        <f>SUM(I11:I11)</f>
        <v>8839</v>
      </c>
      <c r="J12" s="6"/>
    </row>
    <row r="13" spans="1:10">
      <c r="A13" s="6">
        <v>9</v>
      </c>
      <c r="B13" s="6" t="s">
        <v>278</v>
      </c>
      <c r="C13" s="6" t="s">
        <v>325</v>
      </c>
      <c r="D13" s="6" t="s">
        <v>283</v>
      </c>
      <c r="E13" s="6">
        <v>56.85</v>
      </c>
      <c r="F13" s="6">
        <v>120</v>
      </c>
      <c r="G13" s="10">
        <f>F13*E13</f>
        <v>6822</v>
      </c>
      <c r="H13" s="10"/>
      <c r="I13" s="10">
        <v>6822</v>
      </c>
      <c r="J13" s="6" t="s">
        <v>317</v>
      </c>
    </row>
    <row r="14" spans="1:10">
      <c r="A14" s="6">
        <v>10</v>
      </c>
      <c r="B14" s="6" t="s">
        <v>278</v>
      </c>
      <c r="C14" s="6" t="s">
        <v>326</v>
      </c>
      <c r="D14" s="6" t="s">
        <v>283</v>
      </c>
      <c r="E14" s="6">
        <v>27.79</v>
      </c>
      <c r="F14" s="6">
        <v>120</v>
      </c>
      <c r="G14" s="10">
        <f>F14*E14</f>
        <v>3334.8</v>
      </c>
      <c r="H14" s="10"/>
      <c r="I14" s="10">
        <v>3335</v>
      </c>
      <c r="J14" s="6" t="s">
        <v>317</v>
      </c>
    </row>
    <row r="15" spans="1:10">
      <c r="A15" s="7" t="s">
        <v>235</v>
      </c>
      <c r="B15" s="8"/>
      <c r="C15" s="8"/>
      <c r="D15" s="9"/>
      <c r="E15" s="11">
        <f>SUM(E13:E14)</f>
        <v>84.64</v>
      </c>
      <c r="F15" s="6"/>
      <c r="G15" s="10">
        <f>SUM(G13:G14)</f>
        <v>10156.8</v>
      </c>
      <c r="H15" s="10"/>
      <c r="I15" s="10">
        <f>SUM(I13:I14)</f>
        <v>10157</v>
      </c>
      <c r="J15" s="6"/>
    </row>
  </sheetData>
  <mergeCells count="3">
    <mergeCell ref="A10:D10"/>
    <mergeCell ref="A12:D12"/>
    <mergeCell ref="A15:D1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D30" sqref="D30"/>
    </sheetView>
  </sheetViews>
  <sheetFormatPr defaultColWidth="8.89166666666667" defaultRowHeight="14.25"/>
  <cols>
    <col min="1" max="1" width="8.89166666666667" style="3"/>
    <col min="2" max="2" width="17.225" customWidth="1"/>
    <col min="3" max="3" width="18.225" customWidth="1"/>
    <col min="4" max="4" width="32.225" customWidth="1"/>
    <col min="5" max="5" width="12.1083333333333" customWidth="1"/>
    <col min="6" max="6" width="19.225" customWidth="1"/>
    <col min="7" max="7" width="14.225" customWidth="1"/>
    <col min="8" max="8" width="14.5583333333333" customWidth="1"/>
    <col min="9" max="9" width="15.6666666666667" customWidth="1"/>
  </cols>
  <sheetData>
    <row r="1" s="1" customFormat="1" spans="1:10">
      <c r="A1" s="4" t="s">
        <v>277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5.75" spans="1:12">
      <c r="A2" s="5" t="s">
        <v>1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5" t="s">
        <v>244</v>
      </c>
      <c r="H2" s="5" t="s">
        <v>245</v>
      </c>
      <c r="I2" s="5" t="s">
        <v>246</v>
      </c>
      <c r="J2" s="12" t="s">
        <v>247</v>
      </c>
      <c r="K2" s="13"/>
      <c r="L2" s="13"/>
    </row>
    <row r="3" spans="1:10">
      <c r="A3" s="6">
        <v>1</v>
      </c>
      <c r="B3" s="6" t="s">
        <v>307</v>
      </c>
      <c r="C3" s="6" t="s">
        <v>327</v>
      </c>
      <c r="D3" s="6" t="s">
        <v>280</v>
      </c>
      <c r="E3" s="6">
        <v>310</v>
      </c>
      <c r="F3" s="6">
        <v>150</v>
      </c>
      <c r="G3" s="10">
        <f t="shared" ref="G3:G10" si="0">E3*F3</f>
        <v>46500</v>
      </c>
      <c r="H3" s="6"/>
      <c r="I3" s="6"/>
      <c r="J3" s="6"/>
    </row>
    <row r="4" spans="1:10">
      <c r="A4" s="6">
        <v>2</v>
      </c>
      <c r="B4" s="6" t="s">
        <v>307</v>
      </c>
      <c r="C4" s="6" t="s">
        <v>328</v>
      </c>
      <c r="D4" s="6" t="s">
        <v>280</v>
      </c>
      <c r="E4" s="6">
        <v>825</v>
      </c>
      <c r="F4" s="6">
        <v>150</v>
      </c>
      <c r="G4" s="10">
        <f t="shared" si="0"/>
        <v>123750</v>
      </c>
      <c r="H4" s="6"/>
      <c r="I4" s="6"/>
      <c r="J4" s="6"/>
    </row>
    <row r="5" spans="1:10">
      <c r="A5" s="6">
        <v>3</v>
      </c>
      <c r="B5" s="6" t="s">
        <v>307</v>
      </c>
      <c r="C5" s="6" t="s">
        <v>329</v>
      </c>
      <c r="D5" s="6" t="s">
        <v>280</v>
      </c>
      <c r="E5" s="6">
        <f>465</f>
        <v>465</v>
      </c>
      <c r="F5" s="6">
        <v>150</v>
      </c>
      <c r="G5" s="10">
        <f t="shared" si="0"/>
        <v>69750</v>
      </c>
      <c r="H5" s="6"/>
      <c r="I5" s="6"/>
      <c r="J5" s="6"/>
    </row>
    <row r="6" spans="1:10">
      <c r="A6" s="6">
        <v>4</v>
      </c>
      <c r="B6" s="6" t="s">
        <v>307</v>
      </c>
      <c r="C6" s="6" t="s">
        <v>330</v>
      </c>
      <c r="D6" s="6" t="s">
        <v>280</v>
      </c>
      <c r="E6" s="6">
        <v>782</v>
      </c>
      <c r="F6" s="6">
        <v>150</v>
      </c>
      <c r="G6" s="10">
        <f t="shared" si="0"/>
        <v>117300</v>
      </c>
      <c r="H6" s="6"/>
      <c r="I6" s="6"/>
      <c r="J6" s="6"/>
    </row>
    <row r="7" spans="1:10">
      <c r="A7" s="6">
        <v>5</v>
      </c>
      <c r="B7" s="6" t="s">
        <v>307</v>
      </c>
      <c r="C7" s="6" t="s">
        <v>331</v>
      </c>
      <c r="D7" s="6" t="s">
        <v>280</v>
      </c>
      <c r="E7" s="6">
        <f>858-478</f>
        <v>380</v>
      </c>
      <c r="F7" s="6">
        <v>150</v>
      </c>
      <c r="G7" s="10">
        <f t="shared" si="0"/>
        <v>57000</v>
      </c>
      <c r="H7" s="6"/>
      <c r="I7" s="6"/>
      <c r="J7" s="6"/>
    </row>
    <row r="8" spans="1:10">
      <c r="A8" s="6">
        <v>6</v>
      </c>
      <c r="B8" s="6" t="s">
        <v>307</v>
      </c>
      <c r="C8" s="6" t="s">
        <v>103</v>
      </c>
      <c r="D8" s="6" t="s">
        <v>280</v>
      </c>
      <c r="E8" s="6">
        <v>505</v>
      </c>
      <c r="F8" s="6">
        <v>150</v>
      </c>
      <c r="G8" s="10">
        <f t="shared" si="0"/>
        <v>75750</v>
      </c>
      <c r="H8" s="6"/>
      <c r="I8" s="6"/>
      <c r="J8" s="6"/>
    </row>
    <row r="9" spans="1:10">
      <c r="A9" s="6">
        <v>7</v>
      </c>
      <c r="B9" s="6" t="s">
        <v>307</v>
      </c>
      <c r="C9" s="6" t="s">
        <v>332</v>
      </c>
      <c r="D9" s="6" t="s">
        <v>280</v>
      </c>
      <c r="E9" s="6">
        <f>715-380</f>
        <v>335</v>
      </c>
      <c r="F9" s="6">
        <v>150</v>
      </c>
      <c r="G9" s="10">
        <f t="shared" si="0"/>
        <v>50250</v>
      </c>
      <c r="H9" s="6"/>
      <c r="I9" s="6"/>
      <c r="J9" s="6"/>
    </row>
    <row r="10" spans="1:10">
      <c r="A10" s="6">
        <v>8</v>
      </c>
      <c r="B10" s="6" t="s">
        <v>307</v>
      </c>
      <c r="C10" s="6" t="s">
        <v>333</v>
      </c>
      <c r="D10" s="6" t="s">
        <v>280</v>
      </c>
      <c r="E10" s="6">
        <v>490</v>
      </c>
      <c r="F10" s="6">
        <v>150</v>
      </c>
      <c r="G10" s="10">
        <f t="shared" si="0"/>
        <v>73500</v>
      </c>
      <c r="H10" s="6"/>
      <c r="I10" s="6"/>
      <c r="J10" s="6"/>
    </row>
    <row r="11" spans="1:10">
      <c r="A11" s="7" t="s">
        <v>235</v>
      </c>
      <c r="B11" s="8"/>
      <c r="C11" s="8"/>
      <c r="D11" s="9"/>
      <c r="E11" s="11">
        <f>SUM(E3:E10)</f>
        <v>4092</v>
      </c>
      <c r="F11" s="6"/>
      <c r="G11" s="10">
        <f>SUM(G3:G10)</f>
        <v>613800</v>
      </c>
      <c r="H11" s="6"/>
      <c r="I11" s="6"/>
      <c r="J11" s="6"/>
    </row>
    <row r="12" spans="1:10">
      <c r="A12" s="6">
        <v>9</v>
      </c>
      <c r="B12" s="6" t="s">
        <v>307</v>
      </c>
      <c r="C12" s="6" t="s">
        <v>328</v>
      </c>
      <c r="D12" s="6" t="s">
        <v>281</v>
      </c>
      <c r="E12" s="6">
        <v>457</v>
      </c>
      <c r="F12" s="6">
        <v>150</v>
      </c>
      <c r="G12" s="10">
        <f>E12*F12</f>
        <v>68550</v>
      </c>
      <c r="H12" s="6"/>
      <c r="I12" s="6"/>
      <c r="J12" s="6"/>
    </row>
    <row r="13" spans="1:10">
      <c r="A13" s="6">
        <v>10</v>
      </c>
      <c r="B13" s="6" t="s">
        <v>307</v>
      </c>
      <c r="C13" s="6" t="s">
        <v>329</v>
      </c>
      <c r="D13" s="6" t="s">
        <v>281</v>
      </c>
      <c r="E13" s="6">
        <v>155</v>
      </c>
      <c r="F13" s="6">
        <v>150</v>
      </c>
      <c r="G13" s="10">
        <f>E13*F13</f>
        <v>23250</v>
      </c>
      <c r="H13" s="6"/>
      <c r="I13" s="6"/>
      <c r="J13" s="6"/>
    </row>
    <row r="14" spans="1:10">
      <c r="A14" s="6">
        <v>11</v>
      </c>
      <c r="B14" s="6" t="s">
        <v>307</v>
      </c>
      <c r="C14" s="6" t="s">
        <v>331</v>
      </c>
      <c r="D14" s="6" t="s">
        <v>281</v>
      </c>
      <c r="E14" s="6">
        <v>300</v>
      </c>
      <c r="F14" s="6">
        <v>150</v>
      </c>
      <c r="G14" s="10">
        <f>E14*F14</f>
        <v>45000</v>
      </c>
      <c r="H14" s="6"/>
      <c r="I14" s="6"/>
      <c r="J14" s="14"/>
    </row>
    <row r="15" spans="1:10">
      <c r="A15" s="6">
        <v>12</v>
      </c>
      <c r="B15" s="6" t="s">
        <v>307</v>
      </c>
      <c r="C15" s="6" t="s">
        <v>332</v>
      </c>
      <c r="D15" s="6" t="s">
        <v>281</v>
      </c>
      <c r="E15" s="6">
        <v>545</v>
      </c>
      <c r="F15" s="6">
        <v>150</v>
      </c>
      <c r="G15" s="10">
        <f>E15*F15</f>
        <v>81750</v>
      </c>
      <c r="H15" s="6"/>
      <c r="I15" s="6"/>
      <c r="J15" s="14"/>
    </row>
    <row r="16" spans="1:10">
      <c r="A16" s="6">
        <v>13</v>
      </c>
      <c r="B16" s="6" t="s">
        <v>307</v>
      </c>
      <c r="C16" s="6" t="s">
        <v>333</v>
      </c>
      <c r="D16" s="6" t="s">
        <v>281</v>
      </c>
      <c r="E16" s="6">
        <v>510</v>
      </c>
      <c r="F16" s="6">
        <v>150</v>
      </c>
      <c r="G16" s="10">
        <f>E16*F16</f>
        <v>76500</v>
      </c>
      <c r="H16" s="6"/>
      <c r="I16" s="6"/>
      <c r="J16" s="14"/>
    </row>
    <row r="17" spans="1:10">
      <c r="A17" s="7" t="s">
        <v>235</v>
      </c>
      <c r="B17" s="8"/>
      <c r="C17" s="8"/>
      <c r="D17" s="9"/>
      <c r="E17" s="11">
        <f>SUM(E12:E16)</f>
        <v>1967</v>
      </c>
      <c r="F17" s="6"/>
      <c r="G17" s="10">
        <f>SUM(G12:G16)</f>
        <v>295050</v>
      </c>
      <c r="H17" s="6"/>
      <c r="I17" s="6"/>
      <c r="J17" s="14"/>
    </row>
    <row r="18" spans="1:10">
      <c r="A18" s="6">
        <v>14</v>
      </c>
      <c r="B18" s="6" t="s">
        <v>307</v>
      </c>
      <c r="C18" s="6" t="s">
        <v>329</v>
      </c>
      <c r="D18" s="6" t="s">
        <v>283</v>
      </c>
      <c r="E18" s="6">
        <f>200</f>
        <v>200</v>
      </c>
      <c r="F18" s="6">
        <v>150</v>
      </c>
      <c r="G18" s="10">
        <f>E18*F18</f>
        <v>30000</v>
      </c>
      <c r="H18" s="6"/>
      <c r="I18" s="6"/>
      <c r="J18" s="6"/>
    </row>
    <row r="19" spans="1:10">
      <c r="A19" s="6">
        <v>15</v>
      </c>
      <c r="B19" s="6" t="s">
        <v>307</v>
      </c>
      <c r="C19" s="6" t="s">
        <v>331</v>
      </c>
      <c r="D19" s="6" t="s">
        <v>283</v>
      </c>
      <c r="E19" s="6">
        <f>108+150+100+60+60</f>
        <v>478</v>
      </c>
      <c r="F19" s="6">
        <v>150</v>
      </c>
      <c r="G19" s="10">
        <f>E19*F19</f>
        <v>71700</v>
      </c>
      <c r="H19" s="6"/>
      <c r="I19" s="6"/>
      <c r="J19" s="6"/>
    </row>
    <row r="20" spans="1:10">
      <c r="A20" s="6">
        <v>16</v>
      </c>
      <c r="B20" s="6" t="s">
        <v>307</v>
      </c>
      <c r="C20" s="6" t="s">
        <v>332</v>
      </c>
      <c r="D20" s="6" t="s">
        <v>283</v>
      </c>
      <c r="E20" s="6">
        <f>380</f>
        <v>380</v>
      </c>
      <c r="F20" s="6">
        <v>150</v>
      </c>
      <c r="G20" s="10">
        <f>E20*F20</f>
        <v>57000</v>
      </c>
      <c r="H20" s="6"/>
      <c r="I20" s="6"/>
      <c r="J20" s="6"/>
    </row>
    <row r="21" spans="1:10">
      <c r="A21" s="7" t="s">
        <v>235</v>
      </c>
      <c r="B21" s="8"/>
      <c r="C21" s="8"/>
      <c r="D21" s="9"/>
      <c r="E21" s="11">
        <f>SUM(E18:E20)</f>
        <v>1058</v>
      </c>
      <c r="F21" s="6"/>
      <c r="G21" s="10">
        <f>SUM(G18:G20)</f>
        <v>158700</v>
      </c>
      <c r="H21" s="6"/>
      <c r="I21" s="6"/>
      <c r="J21" s="14"/>
    </row>
  </sheetData>
  <mergeCells count="4">
    <mergeCell ref="A1:J1"/>
    <mergeCell ref="A11:D11"/>
    <mergeCell ref="A17:D17"/>
    <mergeCell ref="A21:D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申报资料明细</vt:lpstr>
      <vt:lpstr>附表</vt:lpstr>
      <vt:lpstr>1</vt:lpstr>
      <vt:lpstr>2</vt:lpstr>
      <vt:lpstr>3</vt:lpstr>
      <vt:lpstr>5</vt:lpstr>
      <vt:lpstr>6</vt:lpstr>
      <vt:lpstr>10</vt:lpstr>
      <vt:lpstr>13</vt:lpstr>
      <vt:lpstr>14</vt:lpstr>
      <vt:lpstr>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admin</cp:lastModifiedBy>
  <dcterms:created xsi:type="dcterms:W3CDTF">2023-05-16T11:15:00Z</dcterms:created>
  <dcterms:modified xsi:type="dcterms:W3CDTF">2025-01-20T15:32:59Z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20AAB1527A064715E00F87676F45063B_43</vt:lpwstr>
  </property>
  <property fmtid="{D5CDD505-2E9C-101B-9397-08002B2CF9AE}" pid="4" name="KSOReadingLayout">
    <vt:bool>true</vt:bool>
  </property>
</Properties>
</file>