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708" firstSheet="3" activeTab="9"/>
  </bookViews>
  <sheets>
    <sheet name="调整预算平衡表" sheetId="2" r:id="rId1"/>
    <sheet name="一般公共预算收入调整表" sheetId="11" r:id="rId2"/>
    <sheet name="调整预算表" sheetId="3" r:id="rId3"/>
    <sheet name="调整明细表" sheetId="1" r:id="rId4"/>
    <sheet name="预算支出调整表" sheetId="4" r:id="rId5"/>
    <sheet name="政府性基金表" sheetId="5" r:id="rId6"/>
    <sheet name="社保基金表" sheetId="9" r:id="rId7"/>
    <sheet name="债券表" sheetId="6" r:id="rId8"/>
    <sheet name="转移支付存量继续实施项目" sheetId="7" r:id="rId9"/>
    <sheet name="结转资金续建项目" sheetId="10" r:id="rId10"/>
    <sheet name="财政支出项目清理表" sheetId="8" r:id="rId11"/>
  </sheets>
  <definedNames>
    <definedName name="_xlnm._FilterDatabase" localSheetId="2" hidden="1">调整预算表!$A$4:$J$517</definedName>
    <definedName name="_xlnm._FilterDatabase" localSheetId="3" hidden="1">调整明细表!$A$4:$X$516</definedName>
    <definedName name="_xlnm.Print_Area" localSheetId="0">调整预算平衡表!$A$1:$F$21</definedName>
    <definedName name="_xlnm.Print_Area" localSheetId="4">预算支出调整表!$A$1:$D$70</definedName>
    <definedName name="_xlnm.Print_Area" localSheetId="5">政府性基金表!$A$1:$F$121</definedName>
    <definedName name="_xlnm.Print_Titles" localSheetId="6">社保基金表!$A:$A</definedName>
    <definedName name="_xlnm.Print_Titles" localSheetId="3">调整明细表!$1:$5</definedName>
    <definedName name="_xlnm.Print_Titles" localSheetId="4">预算支出调整表!$1:$4</definedName>
    <definedName name="_xlnm.Print_Titles" localSheetId="5">政府性基金表!$1:$5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Q23" authorId="0">
      <text>
        <r>
          <rPr>
            <sz val="9"/>
            <rFont val="宋体"/>
            <charset val="134"/>
          </rPr>
          <t>减：卫生城市创建4500万</t>
        </r>
      </text>
    </comment>
    <comment ref="Q343" authorId="0">
      <text>
        <r>
          <rPr>
            <sz val="9"/>
            <rFont val="宋体"/>
            <charset val="134"/>
          </rPr>
          <t>减：非洲猪瘟防治1372万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Q22" authorId="0">
      <text>
        <r>
          <rPr>
            <sz val="9"/>
            <rFont val="宋体"/>
            <charset val="134"/>
          </rPr>
          <t>减：卫生城市创建4500万</t>
        </r>
      </text>
    </comment>
    <comment ref="Q342" authorId="0">
      <text>
        <r>
          <rPr>
            <sz val="9"/>
            <rFont val="宋体"/>
            <charset val="134"/>
          </rPr>
          <t>减：非洲猪瘟防治1372万</t>
        </r>
      </text>
    </comment>
  </commentList>
</comments>
</file>

<file path=xl/sharedStrings.xml><?xml version="1.0" encoding="utf-8"?>
<sst xmlns="http://schemas.openxmlformats.org/spreadsheetml/2006/main" count="1599" uniqueCount="918">
  <si>
    <t>附表一：</t>
  </si>
  <si>
    <t>大冶市2020年一般公共预算调整平衡情况表</t>
  </si>
  <si>
    <t>单位：万元</t>
  </si>
  <si>
    <t>收                  入</t>
  </si>
  <si>
    <t>支                  出</t>
  </si>
  <si>
    <t>项    目</t>
  </si>
  <si>
    <t>2020年预算数</t>
  </si>
  <si>
    <t>调整预算数</t>
  </si>
  <si>
    <t>一、一般公共预算收入</t>
  </si>
  <si>
    <t>一、一般公共预算支出</t>
  </si>
  <si>
    <t>二、转移性收入</t>
  </si>
  <si>
    <t>二、转移性支出</t>
  </si>
  <si>
    <t>1、上级补助收入</t>
  </si>
  <si>
    <t>1、上解上级支出</t>
  </si>
  <si>
    <t xml:space="preserve">  (1)返还性收入</t>
  </si>
  <si>
    <t xml:space="preserve">  (1)体制上解支出</t>
  </si>
  <si>
    <t xml:space="preserve">  (2)一般性转移支付收入</t>
  </si>
  <si>
    <t xml:space="preserve">  (2)其他上解支出</t>
  </si>
  <si>
    <t xml:space="preserve">  (3)专项转移支付收入</t>
  </si>
  <si>
    <t>2、债务还本支出</t>
  </si>
  <si>
    <t>2、债务转贷收入</t>
  </si>
  <si>
    <t>3、债务付息支出</t>
  </si>
  <si>
    <t>3、上年结余收入</t>
  </si>
  <si>
    <t>4、债务转贷支出</t>
  </si>
  <si>
    <t xml:space="preserve">  (1)上年结转</t>
  </si>
  <si>
    <t>5、安排预算稳定调节基金</t>
  </si>
  <si>
    <t xml:space="preserve">  (2)净结余</t>
  </si>
  <si>
    <t>6、调出资金</t>
  </si>
  <si>
    <t>4、调入资金</t>
  </si>
  <si>
    <t>7、年终结余</t>
  </si>
  <si>
    <t xml:space="preserve">  (1)从政府性基金调入</t>
  </si>
  <si>
    <t xml:space="preserve">  减：结转下年支出</t>
  </si>
  <si>
    <t xml:space="preserve">  (2)从国有资本经营调入</t>
  </si>
  <si>
    <t xml:space="preserve">     累计净结余</t>
  </si>
  <si>
    <t xml:space="preserve">  (3)从其他资金调入</t>
  </si>
  <si>
    <t>5、动用预算稳定调节基金</t>
  </si>
  <si>
    <t>收入总计</t>
  </si>
  <si>
    <t>支出总计</t>
  </si>
  <si>
    <t>附表二：</t>
  </si>
  <si>
    <t>大冶市2020年一般公共预算收入调整情况表</t>
  </si>
  <si>
    <t>收入项目</t>
  </si>
  <si>
    <r>
      <rPr>
        <sz val="11"/>
        <rFont val="??¨??"/>
        <charset val="134"/>
      </rPr>
      <t>2018</t>
    </r>
    <r>
      <rPr>
        <sz val="11"/>
        <rFont val="宋体"/>
        <charset val="134"/>
      </rPr>
      <t>年</t>
    </r>
    <r>
      <rPr>
        <sz val="11"/>
        <rFont val="宋体"/>
        <charset val="134"/>
      </rPr>
      <t>完成数</t>
    </r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</si>
  <si>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年完成数</t>
    </r>
  </si>
  <si>
    <r>
      <rPr>
        <sz val="11"/>
        <rFont val="??¨??"/>
        <charset val="134"/>
      </rPr>
      <t>2020</t>
    </r>
    <r>
      <rPr>
        <sz val="11"/>
        <rFont val="宋体"/>
        <charset val="134"/>
      </rPr>
      <t>年</t>
    </r>
    <r>
      <rPr>
        <sz val="11"/>
        <rFont val="宋体"/>
        <charset val="134"/>
      </rPr>
      <t>预算数</t>
    </r>
  </si>
  <si>
    <t>2020年预算调整数</t>
  </si>
  <si>
    <r>
      <rPr>
        <sz val="11"/>
        <rFont val="??¨??"/>
        <charset val="134"/>
      </rPr>
      <t>2020</t>
    </r>
    <r>
      <rPr>
        <sz val="11"/>
        <rFont val="宋体"/>
        <charset val="134"/>
      </rPr>
      <t>年预算调整数占预算</t>
    </r>
    <r>
      <rPr>
        <sz val="11"/>
        <rFont val="??¨??"/>
        <charset val="134"/>
      </rPr>
      <t>%</t>
    </r>
  </si>
  <si>
    <r>
      <rPr>
        <sz val="11"/>
        <rFont val="??¨??"/>
        <charset val="134"/>
      </rPr>
      <t>2020</t>
    </r>
    <r>
      <rPr>
        <sz val="11"/>
        <rFont val="宋体"/>
        <charset val="134"/>
      </rPr>
      <t>年预算调整数比</t>
    </r>
    <r>
      <rPr>
        <sz val="11"/>
        <rFont val="??¨??"/>
        <charset val="134"/>
      </rPr>
      <t>2019</t>
    </r>
    <r>
      <rPr>
        <sz val="11"/>
        <rFont val="宋体"/>
        <charset val="134"/>
      </rPr>
      <t>年</t>
    </r>
    <r>
      <rPr>
        <sz val="11"/>
        <rFont val="??¨??"/>
        <charset val="134"/>
      </rPr>
      <t>+</t>
    </r>
    <r>
      <rPr>
        <sz val="11"/>
        <rFont val="宋体"/>
        <charset val="134"/>
      </rPr>
      <t>、</t>
    </r>
    <r>
      <rPr>
        <sz val="11"/>
        <rFont val="??¨??"/>
        <charset val="134"/>
      </rPr>
      <t>-%</t>
    </r>
  </si>
  <si>
    <t>一、税收收入</t>
  </si>
  <si>
    <t xml:space="preserve">    1、增值税(50%)</t>
  </si>
  <si>
    <t xml:space="preserve">    2、增值税(营改增50%)</t>
  </si>
  <si>
    <t xml:space="preserve">    3、企业所得税(40%)</t>
  </si>
  <si>
    <t xml:space="preserve">    4、个人所得税(40%)</t>
  </si>
  <si>
    <t xml:space="preserve">    5、资源税</t>
  </si>
  <si>
    <t xml:space="preserve">    6、城市维护建设税</t>
  </si>
  <si>
    <t xml:space="preserve">    7、房产税</t>
  </si>
  <si>
    <t xml:space="preserve">    8、印花税</t>
  </si>
  <si>
    <t xml:space="preserve">    9、城镇土地使用税</t>
  </si>
  <si>
    <t xml:space="preserve">    10、土地增值税</t>
  </si>
  <si>
    <t xml:space="preserve">    11、车船税</t>
  </si>
  <si>
    <t xml:space="preserve">    12、耕地占用税</t>
  </si>
  <si>
    <t xml:space="preserve">    13、契税</t>
  </si>
  <si>
    <t xml:space="preserve">    14、环境保护税</t>
  </si>
  <si>
    <t>二、非税收入</t>
  </si>
  <si>
    <t xml:space="preserve">    1、专项收入</t>
  </si>
  <si>
    <t xml:space="preserve">    2、行政事业性收费收入</t>
  </si>
  <si>
    <t xml:space="preserve">    3、罚没收入</t>
  </si>
  <si>
    <t xml:space="preserve">    4、国有资本经营收入</t>
  </si>
  <si>
    <t xml:space="preserve">    5、国有资源(资产)有偿使用收入</t>
  </si>
  <si>
    <t xml:space="preserve">    6、政府住房基金收入</t>
  </si>
  <si>
    <t xml:space="preserve">    7、其他收入</t>
  </si>
  <si>
    <t>一般公共预算收入总计</t>
  </si>
  <si>
    <t>附表三：</t>
  </si>
  <si>
    <t>大冶市2020年一般公共预算支出调整情况表</t>
  </si>
  <si>
    <t>科目编码</t>
  </si>
  <si>
    <t>项     目</t>
  </si>
  <si>
    <t>年初预算数</t>
  </si>
  <si>
    <t>预算变动数</t>
  </si>
  <si>
    <t xml:space="preserve">代编预算调减 </t>
  </si>
  <si>
    <t>结转结余</t>
  </si>
  <si>
    <t>市委1号文</t>
  </si>
  <si>
    <t>一次性抚恤及退休费</t>
  </si>
  <si>
    <t>存量调减</t>
  </si>
  <si>
    <t>乡镇追加</t>
  </si>
  <si>
    <t>一次性追加</t>
  </si>
  <si>
    <t>防疫支出</t>
  </si>
  <si>
    <t>部门预算项目调减</t>
  </si>
  <si>
    <t>公用经费调减</t>
  </si>
  <si>
    <t>新增支出</t>
  </si>
  <si>
    <t>乡镇非税支出调减</t>
  </si>
  <si>
    <t>小计</t>
  </si>
  <si>
    <t>一般转移支付</t>
  </si>
  <si>
    <t>专项转移支付</t>
  </si>
  <si>
    <t>上年结转</t>
  </si>
  <si>
    <t>新增债务</t>
  </si>
  <si>
    <t>本级调整数</t>
  </si>
  <si>
    <t>一般公共预算支出合计</t>
  </si>
  <si>
    <t xml:space="preserve">    1、一般公共服务支出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</si>
  <si>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</si>
  <si>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</si>
  <si>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</si>
  <si>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</si>
  <si>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</si>
  <si>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</si>
  <si>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</si>
  <si>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</si>
  <si>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</si>
  <si>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</si>
  <si>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信访事务</t>
  </si>
  <si>
    <t xml:space="preserve">      事业运行</t>
  </si>
  <si>
    <t xml:space="preserve">      其他政府办公厅(室)及相关机构事务支出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</si>
  <si>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</si>
  <si>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</si>
  <si>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</si>
  <si>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专项普查活动</t>
  </si>
  <si>
    <t xml:space="preserve">      其他统计信息事务支出</t>
  </si>
  <si>
    <t xml:space="preserve">    财政事务</t>
  </si>
  <si>
    <t xml:space="preserve">      财政国库业务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</si>
  <si>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</si>
  <si>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</si>
  <si>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</si>
  <si>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</si>
  <si>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</si>
  <si>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</si>
  <si>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其他审计事务支出</t>
  </si>
  <si>
    <t xml:space="preserve">    人力资源事务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</si>
  <si>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</si>
  <si>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</si>
  <si>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</si>
  <si>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</si>
  <si>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</si>
  <si>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</si>
  <si>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</si>
  <si>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</si>
  <si>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</si>
  <si>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</si>
  <si>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</si>
  <si>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</si>
  <si>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</si>
  <si>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</si>
  <si>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</si>
  <si>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</si>
  <si>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</si>
  <si>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</si>
  <si>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</si>
  <si>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</si>
  <si>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</si>
  <si>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</si>
  <si>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</si>
  <si>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</si>
  <si>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</si>
  <si>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</si>
  <si>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</si>
  <si>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药品事务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</si>
  <si>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</si>
  <si>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</si>
  <si>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</si>
  <si>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  2、公共安全支出</t>
  </si>
  <si>
    <t xml:space="preserve">    武装警察部队</t>
  </si>
  <si>
    <t xml:space="preserve">      武装警察部队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</si>
  <si>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</si>
  <si>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</si>
  <si>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</si>
  <si>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</si>
  <si>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</si>
  <si>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</si>
  <si>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</si>
  <si>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</si>
  <si>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</si>
  <si>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</si>
  <si>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</si>
  <si>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</si>
  <si>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</si>
  <si>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</si>
  <si>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  3、教育支出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</si>
  <si>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</si>
  <si>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</si>
  <si>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</si>
  <si>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</si>
  <si>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</si>
  <si>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</si>
  <si>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</si>
  <si>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</si>
  <si>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</si>
  <si>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</si>
  <si>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</si>
  <si>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高等职业教育</t>
  </si>
  <si>
    <t xml:space="preserve">      其他职业教育支出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</si>
  <si>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</si>
  <si>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</si>
  <si>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</si>
  <si>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</si>
  <si>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</si>
  <si>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  其他进修及培训</t>
  </si>
  <si>
    <t xml:space="preserve">    教育费附加安排的支出</t>
  </si>
  <si>
    <t xml:space="preserve">      农村中小学教学设施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</si>
  <si>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</si>
  <si>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</si>
  <si>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</si>
  <si>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  4、科学技术支出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</si>
  <si>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</si>
  <si>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</si>
  <si>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</si>
  <si>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其他技术研究与开发支出</t>
  </si>
  <si>
    <t xml:space="preserve">    科学技术普及</t>
  </si>
  <si>
    <t xml:space="preserve">      机构运行</t>
  </si>
  <si>
    <t xml:space="preserve">      科普活动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</si>
  <si>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</si>
  <si>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</si>
  <si>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</si>
  <si>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  5、文化旅游体育与传媒支出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</si>
  <si>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</si>
  <si>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</si>
  <si>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</si>
  <si>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</si>
  <si>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</si>
  <si>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</si>
  <si>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</si>
  <si>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</si>
  <si>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</si>
  <si>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</si>
  <si>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</si>
  <si>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</si>
  <si>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</si>
  <si>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</si>
  <si>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群众体育</t>
  </si>
  <si>
    <t xml:space="preserve">      其他体育支出</t>
  </si>
  <si>
    <t xml:space="preserve">    新闻出版电影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</si>
  <si>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</si>
  <si>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</si>
  <si>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</si>
  <si>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</si>
  <si>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</si>
  <si>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</si>
  <si>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</si>
  <si>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</si>
  <si>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</si>
  <si>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</si>
  <si>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6、社会保障和就业支出</t>
  </si>
  <si>
    <t xml:space="preserve">    人力资源和社会保障管理事务</t>
  </si>
  <si>
    <t xml:space="preserve">      综合业务管理</t>
  </si>
  <si>
    <t xml:space="preserve">      就业管理事务</t>
  </si>
  <si>
    <t xml:space="preserve">      社会保险经办机构</t>
  </si>
  <si>
    <t xml:space="preserve">      劳动关系和维权</t>
  </si>
  <si>
    <t xml:space="preserve">      其他人力资源和社会保障管理事务支出</t>
  </si>
  <si>
    <t xml:space="preserve">    民政管理事务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</si>
  <si>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</si>
  <si>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</si>
  <si>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</si>
  <si>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</si>
  <si>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对机关事业单位基本养老保险基金的补助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</si>
  <si>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</si>
  <si>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</si>
  <si>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</si>
  <si>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</si>
  <si>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</si>
  <si>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</si>
  <si>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</si>
  <si>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</si>
  <si>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</si>
  <si>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</si>
  <si>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</si>
  <si>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</si>
  <si>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</si>
  <si>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</si>
  <si>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</si>
  <si>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</si>
  <si>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</si>
  <si>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</si>
  <si>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</si>
  <si>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</si>
  <si>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</si>
  <si>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</si>
  <si>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</si>
  <si>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</si>
  <si>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</si>
  <si>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</si>
  <si>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</si>
  <si>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</si>
  <si>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</si>
  <si>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</si>
  <si>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</si>
  <si>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</si>
  <si>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</si>
  <si>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</si>
  <si>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</si>
  <si>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</si>
  <si>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</si>
  <si>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</si>
  <si>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</si>
  <si>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</si>
  <si>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</si>
  <si>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</si>
  <si>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</si>
  <si>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</si>
  <si>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</si>
  <si>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</si>
  <si>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</si>
  <si>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</si>
  <si>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</si>
  <si>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  7、卫生健康支出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</si>
  <si>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</si>
  <si>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</si>
  <si>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</si>
  <si>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</si>
  <si>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</si>
  <si>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</si>
  <si>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</si>
  <si>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</si>
  <si>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</si>
  <si>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</si>
  <si>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</si>
  <si>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</si>
  <si>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</si>
  <si>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</si>
  <si>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</si>
  <si>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</si>
  <si>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</si>
  <si>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</si>
  <si>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</si>
  <si>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</si>
  <si>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</si>
  <si>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</si>
  <si>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</si>
  <si>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</si>
  <si>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</si>
  <si>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</si>
  <si>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</si>
  <si>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</si>
  <si>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</si>
  <si>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</si>
  <si>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</si>
  <si>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</si>
  <si>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</si>
  <si>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</si>
  <si>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</si>
  <si>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</si>
  <si>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  8、节能环保支出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</si>
  <si>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</si>
  <si>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</si>
  <si>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</si>
  <si>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</si>
  <si>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</si>
  <si>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</si>
  <si>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</si>
  <si>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</si>
  <si>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</si>
  <si>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</si>
  <si>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</si>
  <si>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</si>
  <si>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</si>
  <si>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</si>
  <si>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</si>
  <si>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</si>
  <si>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停伐补助</t>
  </si>
  <si>
    <t xml:space="preserve">      其他天然林保护支出</t>
  </si>
  <si>
    <t xml:space="preserve">    能源节约利用</t>
  </si>
  <si>
    <t xml:space="preserve">      能源节约利用</t>
  </si>
  <si>
    <t xml:space="preserve">    污染减排</t>
  </si>
  <si>
    <t xml:space="preserve">      减排专项支出</t>
  </si>
  <si>
    <t xml:space="preserve">      其他污染减排支出</t>
  </si>
  <si>
    <t xml:space="preserve">    可再生能源</t>
  </si>
  <si>
    <t xml:space="preserve">      可再生能源</t>
  </si>
  <si>
    <t xml:space="preserve">    能源管理事务</t>
  </si>
  <si>
    <t xml:space="preserve">      农村电网建设</t>
  </si>
  <si>
    <t xml:space="preserve">    其他节能环保支出</t>
  </si>
  <si>
    <t xml:space="preserve">      其他节能环保支出</t>
  </si>
  <si>
    <t xml:space="preserve">    9、城乡社区支出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</si>
  <si>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</si>
  <si>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</si>
  <si>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</si>
  <si>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</si>
  <si>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</si>
  <si>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</si>
  <si>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</si>
  <si>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</si>
  <si>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</si>
  <si>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</si>
  <si>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</si>
  <si>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</si>
  <si>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</si>
  <si>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</si>
  <si>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</si>
  <si>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  10、农林水支出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</si>
  <si>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</si>
  <si>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</si>
  <si>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</si>
  <si>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</si>
  <si>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</si>
  <si>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</si>
  <si>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</si>
  <si>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</si>
  <si>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</si>
  <si>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</si>
  <si>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</si>
  <si>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</si>
  <si>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</si>
  <si>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</si>
  <si>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</si>
  <si>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</si>
  <si>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</si>
  <si>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</si>
  <si>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</si>
  <si>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</si>
  <si>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</si>
  <si>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</si>
  <si>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</si>
  <si>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</si>
  <si>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</si>
  <si>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林业草原防灾减灾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</si>
  <si>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</si>
  <si>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</si>
  <si>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</si>
  <si>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</si>
  <si>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</si>
  <si>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</si>
  <si>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</si>
  <si>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</si>
  <si>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</si>
  <si>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</si>
  <si>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</si>
  <si>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</si>
  <si>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</si>
  <si>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</si>
  <si>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信息管理</t>
  </si>
  <si>
    <t xml:space="preserve">      水利建设征地及移民支出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</si>
  <si>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</si>
  <si>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</si>
  <si>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</si>
  <si>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</si>
  <si>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</si>
  <si>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</si>
  <si>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</si>
  <si>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</si>
  <si>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</si>
  <si>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</si>
  <si>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</si>
  <si>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</si>
  <si>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</si>
  <si>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</si>
  <si>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</si>
  <si>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</si>
  <si>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</si>
  <si>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</si>
  <si>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</si>
  <si>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</si>
  <si>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</si>
  <si>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</si>
  <si>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11、交通运输支出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</si>
  <si>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</si>
  <si>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</si>
  <si>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</si>
  <si>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公路运输管理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</si>
  <si>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</si>
  <si>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</si>
  <si>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</si>
  <si>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</si>
  <si>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</si>
  <si>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</si>
  <si>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</si>
  <si>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</si>
  <si>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</si>
  <si>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</si>
  <si>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</si>
  <si>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</si>
  <si>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</si>
  <si>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  12、资源勘探工业信息等支出</t>
  </si>
  <si>
    <t xml:space="preserve">    制造业</t>
  </si>
  <si>
    <t xml:space="preserve">      其他制造业支出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</si>
  <si>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</si>
  <si>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</si>
  <si>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</si>
  <si>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</si>
  <si>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</si>
  <si>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</si>
  <si>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技术改造支出</t>
  </si>
  <si>
    <t xml:space="preserve">      其他资源勘探工业信息等支出</t>
  </si>
  <si>
    <t xml:space="preserve">    13、商业服务业等支出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</si>
  <si>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</si>
  <si>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</si>
  <si>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</si>
  <si>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</si>
  <si>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14、金融支出</t>
  </si>
  <si>
    <t xml:space="preserve">    金融部门监管支出</t>
  </si>
  <si>
    <t xml:space="preserve">      金融部门其他监管支出</t>
  </si>
  <si>
    <t xml:space="preserve">    15、援助其他地区支出</t>
  </si>
  <si>
    <t xml:space="preserve">    其他支出</t>
  </si>
  <si>
    <t xml:space="preserve">    16、自然资源海洋气象等支出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</si>
  <si>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</si>
  <si>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</si>
  <si>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</si>
  <si>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</si>
  <si>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</si>
  <si>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</si>
  <si>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</si>
  <si>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</si>
  <si>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</si>
  <si>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气象事业机构</t>
  </si>
  <si>
    <t xml:space="preserve">    17、住房保障支出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</si>
  <si>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</si>
  <si>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</si>
  <si>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</si>
  <si>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</si>
  <si>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公共租赁住房</t>
  </si>
  <si>
    <t xml:space="preserve">      老旧小区改造</t>
  </si>
  <si>
    <t xml:space="preserve">      其他保障性安居工程支出</t>
  </si>
  <si>
    <t xml:space="preserve">    18、粮油物资储备支出</t>
  </si>
  <si>
    <t xml:space="preserve">    粮油事务</t>
  </si>
  <si>
    <t xml:space="preserve">      粮食风险基金</t>
  </si>
  <si>
    <t xml:space="preserve">      其他粮油事务支出</t>
  </si>
  <si>
    <t xml:space="preserve">    重要商品储备</t>
  </si>
  <si>
    <t xml:space="preserve">      其他重要商品储备支出</t>
  </si>
  <si>
    <t xml:space="preserve">    19、灾害防治及应急管理支出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</si>
  <si>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</si>
  <si>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</si>
  <si>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</si>
  <si>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</si>
  <si>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</si>
  <si>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</si>
  <si>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</si>
  <si>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地震事务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</si>
  <si>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</si>
  <si>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</si>
  <si>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</si>
  <si>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</si>
  <si>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</si>
  <si>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</si>
  <si>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</si>
  <si>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</si>
  <si>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其他灾害防治及应急管理支出</t>
  </si>
  <si>
    <t xml:space="preserve">    20、预备费</t>
  </si>
  <si>
    <t xml:space="preserve">    21、其他支出</t>
  </si>
  <si>
    <t xml:space="preserve">    年初预留</t>
  </si>
  <si>
    <t xml:space="preserve">      其他支出</t>
  </si>
  <si>
    <t xml:space="preserve">    22、债务付息支出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</si>
  <si>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</si>
  <si>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</si>
  <si>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</si>
  <si>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</si>
  <si>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</si>
  <si>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</si>
  <si>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</si>
  <si>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</si>
  <si>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</si>
  <si>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</si>
  <si>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</si>
  <si>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附表四：</t>
  </si>
  <si>
    <t>大冶市2020年一般公共预算支出调整明细表</t>
  </si>
  <si>
    <t>变动项目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</si>
  <si>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</si>
  <si>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</si>
  <si>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</si>
  <si>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</si>
  <si>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</si>
  <si>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</si>
  <si>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</si>
  <si>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</si>
  <si>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</si>
  <si>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</si>
  <si>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</si>
  <si>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</si>
  <si>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</si>
  <si>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</si>
  <si>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</si>
  <si>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</si>
  <si>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</si>
  <si>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</si>
  <si>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</si>
  <si>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</si>
  <si>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</si>
  <si>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 xml:space="preserve">  债务付息支出</t>
  </si>
  <si>
    <t>附表五：</t>
  </si>
  <si>
    <t>大冶市2020年一般公共预算支出调整项目表</t>
  </si>
  <si>
    <t>调整项目</t>
  </si>
  <si>
    <t>单位</t>
  </si>
  <si>
    <t>调整金额</t>
  </si>
  <si>
    <t>备注</t>
  </si>
  <si>
    <t>1、上级一般性转移支付</t>
  </si>
  <si>
    <t>各部门</t>
  </si>
  <si>
    <t>省财政厅增加转移支付</t>
  </si>
  <si>
    <t>2、上年结转</t>
  </si>
  <si>
    <t xml:space="preserve">3、专项转移支付 </t>
  </si>
  <si>
    <t>4、新增政府债务</t>
  </si>
  <si>
    <t>其中：卫生城市创建</t>
  </si>
  <si>
    <t>创建中心</t>
  </si>
  <si>
    <t xml:space="preserve">     非洲猪瘟防治</t>
  </si>
  <si>
    <t>农业农村局</t>
  </si>
  <si>
    <t xml:space="preserve">     高标准农田建设工程</t>
  </si>
  <si>
    <t xml:space="preserve">     大箕铺实验中学综合楼、食堂建设</t>
  </si>
  <si>
    <t>大箕铺政府</t>
  </si>
  <si>
    <t xml:space="preserve">     大冶一中改造工程</t>
  </si>
  <si>
    <t>教育局</t>
  </si>
  <si>
    <t xml:space="preserve">     义务教育全面改薄工程</t>
  </si>
  <si>
    <t xml:space="preserve">     尹家湖水生态保护与修复工程</t>
  </si>
  <si>
    <t>水利和湖泊局</t>
  </si>
  <si>
    <t xml:space="preserve">     大冶湖大港陈贵段治理工程</t>
  </si>
  <si>
    <t xml:space="preserve">     民兵训练营</t>
  </si>
  <si>
    <t>武装部</t>
  </si>
  <si>
    <t xml:space="preserve">     污水处理厂运营服务费</t>
  </si>
  <si>
    <t>水务集团</t>
  </si>
  <si>
    <t xml:space="preserve">     大冶市城乡一体化供水三期工程</t>
  </si>
  <si>
    <t>城投公司</t>
  </si>
  <si>
    <t xml:space="preserve">     工矿废弃地复垦项目</t>
  </si>
  <si>
    <t xml:space="preserve"> 工矿废弃地</t>
  </si>
  <si>
    <t xml:space="preserve">     黄石大冶湖高新区高端制造产业园基础建设</t>
  </si>
  <si>
    <t>高新投</t>
  </si>
  <si>
    <t xml:space="preserve">     大冶市实验高中新校区改扩建工程</t>
  </si>
  <si>
    <t>5、收回2017年以前年度上级专项转移支付存量资金续建项目</t>
  </si>
  <si>
    <t>年初预算15000万，实列10577万</t>
  </si>
  <si>
    <t>6、部门预算项目支出调整</t>
  </si>
  <si>
    <t>7、结转结余</t>
  </si>
  <si>
    <t>8、部门公用经费调整</t>
  </si>
  <si>
    <t>9、市委1号文</t>
  </si>
  <si>
    <t>年初预算13000万</t>
  </si>
  <si>
    <t>10、一次性抚恤费及退休费</t>
  </si>
  <si>
    <t>年初预算安排1000万</t>
  </si>
  <si>
    <t>11、新冠肺炎疫情防控支出</t>
  </si>
  <si>
    <t>12、义务教育教师比较绩效工资及其他教师综合治理奖</t>
  </si>
  <si>
    <t>年初预算安排11000万</t>
  </si>
  <si>
    <t>13、拖车厂改制费用</t>
  </si>
  <si>
    <t>拖车厂</t>
  </si>
  <si>
    <t>14、武阳高速征地拆迁</t>
  </si>
  <si>
    <t>交投公司</t>
  </si>
  <si>
    <t>15、黄石临空建投注册资本金</t>
  </si>
  <si>
    <t>还地桥</t>
  </si>
  <si>
    <t>16、东贝改制奖励资金</t>
  </si>
  <si>
    <t>东贝集团</t>
  </si>
  <si>
    <t>17、代课老师及学校劳务派遣人员工资</t>
  </si>
  <si>
    <t>18、PPP项目补贴</t>
  </si>
  <si>
    <t>19、公交补贴</t>
  </si>
  <si>
    <t>20、部分退役士兵保险</t>
  </si>
  <si>
    <t>退役军人事务局</t>
  </si>
  <si>
    <t>21、第七次人口普查经费</t>
  </si>
  <si>
    <t>统计局</t>
  </si>
  <si>
    <t>22、路灯维护费</t>
  </si>
  <si>
    <t>路灯所</t>
  </si>
  <si>
    <t>23、工程审计专项经费</t>
  </si>
  <si>
    <t>审计局</t>
  </si>
  <si>
    <t>24、2018年度乡镇奖励</t>
  </si>
  <si>
    <t>工矿废弃地</t>
  </si>
  <si>
    <t>25、龙角山至黄坪山上山公路东侧边坡应急治理工程尾款</t>
  </si>
  <si>
    <t>金湖</t>
  </si>
  <si>
    <t>26、中小企业注册资本金</t>
  </si>
  <si>
    <t>中小企业担保公司</t>
  </si>
  <si>
    <t>27、保茗公路建设</t>
  </si>
  <si>
    <t>28、大冶湖泵站防汛经费</t>
  </si>
  <si>
    <t>大冶湖枢纽局</t>
  </si>
  <si>
    <t>29、陆生野生动物养殖退出补偿</t>
  </si>
  <si>
    <t>自然资源和规划局</t>
  </si>
  <si>
    <t>30、实验高中新校区改扩建</t>
  </si>
  <si>
    <t>31、应急防汛物资储备资金</t>
  </si>
  <si>
    <t>32、消防改造和暖通机房降噪工程</t>
  </si>
  <si>
    <t>政务服务和大数据局</t>
  </si>
  <si>
    <t>33、乡镇追加项目</t>
  </si>
  <si>
    <t>乡镇</t>
  </si>
  <si>
    <t>34、商会建设工作奖励</t>
  </si>
  <si>
    <t>工商联、招商服务中心</t>
  </si>
  <si>
    <t>35、高龄老人津贴补助</t>
  </si>
  <si>
    <t>民政局</t>
  </si>
  <si>
    <t>36、城乡居民医疗保险本级配套</t>
  </si>
  <si>
    <t>医保局</t>
  </si>
  <si>
    <t>37、污水处理费</t>
  </si>
  <si>
    <t>38、乡镇综合配套改革人员基本养老保险事企差</t>
  </si>
  <si>
    <t>综改办</t>
  </si>
  <si>
    <t>39、预留增资、调资</t>
  </si>
  <si>
    <t>40、文化旅游体育产业发展专项资金</t>
  </si>
  <si>
    <t>文化和旅游局</t>
  </si>
  <si>
    <t>年初预算3000万元，实列1000万元</t>
  </si>
  <si>
    <t>41、城乡低保救助</t>
  </si>
  <si>
    <t>年初预算2500万元，实列1405万元</t>
  </si>
  <si>
    <t>42、城乡特困生活补助</t>
  </si>
  <si>
    <t>年初预算2000万元，实列803万</t>
  </si>
  <si>
    <t>43、一事一议和美丽乡村及村级集体经济扶持</t>
  </si>
  <si>
    <t>各乡镇</t>
  </si>
  <si>
    <t>年初预算1700万元，实列1300万元</t>
  </si>
  <si>
    <t>44、城乡义务兵家庭优待金</t>
  </si>
  <si>
    <t>年初预算1860万元，实列1198万元</t>
  </si>
  <si>
    <t>45、人才工作经遇</t>
  </si>
  <si>
    <t>组织部</t>
  </si>
  <si>
    <t>年初预算500万元，实列200万元</t>
  </si>
  <si>
    <t>46、2016—2018年教师周转房建设</t>
  </si>
  <si>
    <t>年初预算622万元</t>
  </si>
  <si>
    <t>47、再就业资金本级配套</t>
  </si>
  <si>
    <t>人社局</t>
  </si>
  <si>
    <t>年初预算3000万元，实列1500万元</t>
  </si>
  <si>
    <t>48、退役士兵自主就业一次性补助及技能培训等相关经费</t>
  </si>
  <si>
    <t>年初预算600万元，实列173万</t>
  </si>
  <si>
    <t>49、2020年推进全市商贸业发展专项资金</t>
  </si>
  <si>
    <t>商务局</t>
  </si>
  <si>
    <t>年初预算500万元，实列267万元</t>
  </si>
  <si>
    <t>50、不停车检测系统</t>
  </si>
  <si>
    <t>公路局</t>
  </si>
  <si>
    <t>年初预算1014万元，实列635万元</t>
  </si>
  <si>
    <t>51、非税支出调整</t>
  </si>
  <si>
    <t>合计</t>
  </si>
  <si>
    <t>附表六：</t>
  </si>
  <si>
    <t>大冶市2020年政府性基金预算调整情况表</t>
  </si>
  <si>
    <t>收              入</t>
  </si>
  <si>
    <t>支                    出</t>
  </si>
  <si>
    <t>项         目</t>
  </si>
  <si>
    <t>2020年    预算数</t>
  </si>
  <si>
    <t>项        目</t>
  </si>
  <si>
    <t>2020年       预算数</t>
  </si>
  <si>
    <t>一、国有土地收益基金收入</t>
  </si>
  <si>
    <t>一、文化体育与传媒支出</t>
  </si>
  <si>
    <t>二、农业土地开发资金收入</t>
  </si>
  <si>
    <t>国家电影事业发展专项资金支出</t>
  </si>
  <si>
    <t>三、国有土地使用权出让收入</t>
  </si>
  <si>
    <t>2020年补助地方国家电影事业发展专项资金</t>
  </si>
  <si>
    <t xml:space="preserve">  土地出让价款收入</t>
  </si>
  <si>
    <t>旅游发展基金支出</t>
  </si>
  <si>
    <t xml:space="preserve">  补缴的土地价款</t>
  </si>
  <si>
    <t>2020年补助地方旅游发发展专项资金</t>
  </si>
  <si>
    <t xml:space="preserve">  划拨土地收入</t>
  </si>
  <si>
    <t>二、社会保障和就业</t>
  </si>
  <si>
    <t xml:space="preserve">  缴纳新增建设用地土地有偿使用费</t>
  </si>
  <si>
    <t>大中型水库移民后期扶持基金支出</t>
  </si>
  <si>
    <t xml:space="preserve">  其他土地出让收入</t>
  </si>
  <si>
    <t>移民补助</t>
  </si>
  <si>
    <t>四、城市基础设施配套费收入</t>
  </si>
  <si>
    <t>基础设施建设和经济发展</t>
  </si>
  <si>
    <t>五、污水处理费收入</t>
  </si>
  <si>
    <t xml:space="preserve">     其他大中型水库移民后期扶持基金支出</t>
  </si>
  <si>
    <t>六、其他政府性基金收入</t>
  </si>
  <si>
    <t>小型水库移民扶助基金及对应专项债务收入安排的支出</t>
  </si>
  <si>
    <t>其他小型水库移民扶助基金支出</t>
  </si>
  <si>
    <t>三、城乡社区支出</t>
  </si>
  <si>
    <t>国有土地使用权出让收入及对应专项债务收入安排的支出</t>
  </si>
  <si>
    <t>征地和拆迁补偿支出</t>
  </si>
  <si>
    <t>农村基础设施建设支出</t>
  </si>
  <si>
    <t>城市建设支出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</si>
  <si>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</si>
  <si>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</si>
  <si>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</si>
  <si>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</si>
  <si>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</si>
  <si>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</si>
  <si>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保障性住房租金补贴</t>
  </si>
  <si>
    <t>其他国有土地使用权出让收入安排的支出</t>
  </si>
  <si>
    <t>国有土地收益基金及对应专项债务收入安排的支出</t>
  </si>
  <si>
    <t>土地开发支出</t>
  </si>
  <si>
    <t>其他国有土地收益基金支出</t>
  </si>
  <si>
    <t>农业土地开发资金及对应专项债务收入安排的支出</t>
  </si>
  <si>
    <t>新增建设用地有偿使用费及对应专项债务收入安排的支出</t>
  </si>
  <si>
    <t xml:space="preserve">        其他新增建设用地土地有偿使用费安排的支出</t>
  </si>
  <si>
    <t xml:space="preserve">  土地储备专项债券收入安排的支出</t>
  </si>
  <si>
    <t xml:space="preserve">      其他土地储备专项债券收入安排的支出</t>
  </si>
  <si>
    <t xml:space="preserve">  棚户区改造专项债券收入安排的支出</t>
  </si>
  <si>
    <t>其他棚户区改造专项债券收入安排的支出</t>
  </si>
  <si>
    <t>城市基础设施配套费及对应专项债务收入安排的支出</t>
  </si>
  <si>
    <t>城市公共设施</t>
  </si>
  <si>
    <t>城市环境卫生</t>
  </si>
  <si>
    <t>公有房屋</t>
  </si>
  <si>
    <t>城市防洪</t>
  </si>
  <si>
    <t>其他城市基础设施配套费安排的支出</t>
  </si>
  <si>
    <t xml:space="preserve">   污水处理费及对应专项债务收入安排的支出</t>
  </si>
  <si>
    <t>污水处理设施建设和运营</t>
  </si>
  <si>
    <t>代征手续费</t>
  </si>
  <si>
    <t>其他污水处理费安排的支出</t>
  </si>
  <si>
    <t>四、农林水支出</t>
  </si>
  <si>
    <t>新菜地开发建设基金及对应专项债务收入安排的支出</t>
  </si>
  <si>
    <t>开发新菜地工程</t>
  </si>
  <si>
    <t>改造老菜地工程</t>
  </si>
  <si>
    <t>设备购置</t>
  </si>
  <si>
    <t>技术培训与推广</t>
  </si>
  <si>
    <t>其他新菜地开发建设基金及对应专项债务收入安排的支出</t>
  </si>
  <si>
    <t>大中型水库库区基金及对应专项债务收入安排的支出</t>
  </si>
  <si>
    <t>解决移民遗留问题</t>
  </si>
  <si>
    <t>库区防护工程维护</t>
  </si>
  <si>
    <t>其他大中型水库库区基金支出</t>
  </si>
  <si>
    <t>国家重大水利工程建设基金及对应专项债务收入安排的支出</t>
  </si>
  <si>
    <t>三峡工程后续工作</t>
  </si>
  <si>
    <t>五、交通运输支出</t>
  </si>
  <si>
    <t>车辆通行费及对应专项债务收入安排的安排的支出</t>
  </si>
  <si>
    <t>公路还贷</t>
  </si>
  <si>
    <t>政府还贷公路养护</t>
  </si>
  <si>
    <t>政府还贷公路管理</t>
  </si>
  <si>
    <t>其他车辆通行费安排的支出</t>
  </si>
  <si>
    <t>六、资源勘探信息等支出</t>
  </si>
  <si>
    <t>散装水泥专项资金及对应专项债务收入安排的支出</t>
  </si>
  <si>
    <t>其他散装水泥专项资金支出</t>
  </si>
  <si>
    <t>新型墙体材料专项基金及对应专项债务收入安排的支出</t>
  </si>
  <si>
    <t xml:space="preserve">       技改贴息和补助</t>
  </si>
  <si>
    <t xml:space="preserve">       技术研发和推广</t>
  </si>
  <si>
    <t xml:space="preserve">       示范项目补贴</t>
  </si>
  <si>
    <t xml:space="preserve">       宣传和培训</t>
  </si>
  <si>
    <t>其他新型墙体材料专项基金安排的支出</t>
  </si>
  <si>
    <t>四、其他支出</t>
  </si>
  <si>
    <t>2020年“中福在线”彩票代销业务费资金</t>
  </si>
  <si>
    <t>其他政府性基金及对应专项债务收入安排的支出</t>
  </si>
  <si>
    <t>其他地方自行试点项目收益专项债券收入安排的支出</t>
  </si>
  <si>
    <t>彩票公益金及对应专项债务收入安排的安排的支出</t>
  </si>
  <si>
    <t>用于补充全国社会保障基金的彩票公益金支出</t>
  </si>
  <si>
    <t>用于社会福利的彩票公益金支出</t>
  </si>
  <si>
    <t>用于体育事业的彩票公益金支出</t>
  </si>
  <si>
    <t>用于教育事业的彩票公益金支出</t>
  </si>
  <si>
    <t>用于红十字事业的彩票公益金支出</t>
  </si>
  <si>
    <t>用于残疾人事业的彩票公益金支出</t>
  </si>
  <si>
    <t>用于城乡医疗救助的彩票公益金支出</t>
  </si>
  <si>
    <t>用于农村医疗救助的彩票公益金支出</t>
  </si>
  <si>
    <t>用于文化事业的彩票公益金支出</t>
  </si>
  <si>
    <t>用于扶贫的彩票公益金支出</t>
  </si>
  <si>
    <t>用于法律援助的彩票公益金支出</t>
  </si>
  <si>
    <t>用于其他社会公益事业的彩票公益金支出</t>
  </si>
  <si>
    <t>五、抗疫特别国债安排的支出</t>
  </si>
  <si>
    <t>公共卫生体系建设</t>
  </si>
  <si>
    <t>重大疫情防控救治体系建设</t>
  </si>
  <si>
    <t>六、债务付息支出</t>
  </si>
  <si>
    <t>七、债务发行费用支出</t>
  </si>
  <si>
    <t>收入合计</t>
  </si>
  <si>
    <t>支出合计</t>
  </si>
  <si>
    <t>转移性收入</t>
  </si>
  <si>
    <t>转移性支出</t>
  </si>
  <si>
    <t>政府性基金转移收入</t>
  </si>
  <si>
    <t>政府性基金转移支付</t>
  </si>
  <si>
    <t>政府性基金补助收入</t>
  </si>
  <si>
    <t>政府性基金补助支出</t>
  </si>
  <si>
    <t>政府性基金上解收入</t>
  </si>
  <si>
    <t>政府性基金上解支出</t>
  </si>
  <si>
    <t>上年结余收入</t>
  </si>
  <si>
    <t>调出资金</t>
  </si>
  <si>
    <t>专项债券转贷收入</t>
  </si>
  <si>
    <t>专项债券还本支出</t>
  </si>
  <si>
    <t>调入资金</t>
  </si>
  <si>
    <t>年终结余</t>
  </si>
  <si>
    <t xml:space="preserve">    其中：结转下年支出</t>
  </si>
  <si>
    <t>附表七：</t>
  </si>
  <si>
    <t>大冶市2020年社会保险基金预算调整情况表</t>
  </si>
  <si>
    <t>企业职工基本养老保险基金</t>
  </si>
  <si>
    <t>城乡居民基本养老保险基金</t>
  </si>
  <si>
    <t>机关事业养老保险基金</t>
  </si>
  <si>
    <t>职工基本医疗保险基金</t>
  </si>
  <si>
    <t>城乡居民基本医疗保险基金</t>
  </si>
  <si>
    <t>工伤保险基金</t>
  </si>
  <si>
    <t>失业保险基金</t>
  </si>
  <si>
    <t>2020预算数</t>
  </si>
  <si>
    <t>一、上年结余</t>
  </si>
  <si>
    <t>二、收入</t>
  </si>
  <si>
    <t xml:space="preserve">    1、社会保险费收入</t>
  </si>
  <si>
    <t xml:space="preserve">    2、利息收入</t>
  </si>
  <si>
    <t xml:space="preserve">    3、财政补贴收入</t>
  </si>
  <si>
    <t xml:space="preserve">    4、其他收入</t>
  </si>
  <si>
    <t xml:space="preserve">    5、转移收入</t>
  </si>
  <si>
    <t>三、支出</t>
  </si>
  <si>
    <t xml:space="preserve">    1、社会保险待遇支出</t>
  </si>
  <si>
    <t xml:space="preserve">    2、其他支出</t>
  </si>
  <si>
    <t xml:space="preserve">    3、转移支出</t>
  </si>
  <si>
    <t>四、本年收支结余</t>
  </si>
  <si>
    <t>五、年末滚存结余</t>
  </si>
  <si>
    <t>附表八：</t>
  </si>
  <si>
    <t>大冶市2020年地方政府债券安排明细表</t>
  </si>
  <si>
    <t>序号</t>
  </si>
  <si>
    <t>项目名称</t>
  </si>
  <si>
    <t>再融资债券</t>
  </si>
  <si>
    <t>新增政府债券</t>
  </si>
  <si>
    <t>一般债券</t>
  </si>
  <si>
    <t>专项债券</t>
  </si>
  <si>
    <t>总计</t>
  </si>
  <si>
    <t>一、2015年以后地方政府债券还本</t>
  </si>
  <si>
    <t>鄂财债发[2020]16号4680万，鄂财债发[2020]18号10148万，鄂财债发[2020]24号39251万，鄂财债发[2020]28号16465万，鄂财债发[2020]33号10706万，鄂财债发[2020]38号13536万，鄂财债发[2020]50号2865万</t>
  </si>
  <si>
    <t>二、新增项目</t>
  </si>
  <si>
    <t>卫生城市创建</t>
  </si>
  <si>
    <t>鄂财债发[2020]13号19466万</t>
  </si>
  <si>
    <t>非洲猪瘟防治</t>
  </si>
  <si>
    <t>高标准农田建设工程</t>
  </si>
  <si>
    <t>大箕铺实验中学综合楼、食堂建设</t>
  </si>
  <si>
    <t>大冶一中改造工程</t>
  </si>
  <si>
    <t>义务教育全面改薄工程</t>
  </si>
  <si>
    <t>尹家湖水生态保护与修复工程</t>
  </si>
  <si>
    <t>大冶湖大港陈贵段治理工程</t>
  </si>
  <si>
    <t>民兵训练营</t>
  </si>
  <si>
    <t>污水处理厂运营服务费</t>
  </si>
  <si>
    <t>鄂财债发[2020]44号5974万（特殊转移支付）</t>
  </si>
  <si>
    <t>大冶市城乡一体化供水三期工程</t>
  </si>
  <si>
    <t>工矿废弃地复垦项目</t>
  </si>
  <si>
    <t>黄石大冶湖高新区高端制造产业园基础建设</t>
  </si>
  <si>
    <t>鄂财债发[2020]52号8455万</t>
  </si>
  <si>
    <t>大冶市实验高中新校区改扩建工程</t>
  </si>
  <si>
    <t>大冶市环保创业园项目</t>
  </si>
  <si>
    <t>鄂财债发[2020]24号36500万</t>
  </si>
  <si>
    <t>基金</t>
  </si>
  <si>
    <t>大冶市综合客运站建设项目</t>
  </si>
  <si>
    <t>大冶有色半成品水水质提升工程</t>
  </si>
  <si>
    <t>鄂财债发[2020]30号5000万</t>
  </si>
  <si>
    <t>附表九：</t>
  </si>
  <si>
    <t>收回2017年及以前年度上级转移支付存量资金2020年     继续实施项目使用汇总表</t>
  </si>
  <si>
    <t>项目内容</t>
  </si>
  <si>
    <t>年初预算金额</t>
  </si>
  <si>
    <t>调整预算金额</t>
  </si>
  <si>
    <t>调减金额</t>
  </si>
  <si>
    <t>金融项目</t>
  </si>
  <si>
    <t>教科文项目</t>
  </si>
  <si>
    <t>经济建设项目</t>
  </si>
  <si>
    <t>企业项目</t>
  </si>
  <si>
    <t>全市总计</t>
  </si>
  <si>
    <t>附表十：</t>
  </si>
  <si>
    <t>大冶市结转资金2020年续建项目使用汇总表</t>
  </si>
  <si>
    <t>行政政法项目</t>
  </si>
  <si>
    <t>农业项目</t>
  </si>
  <si>
    <t>社保项目</t>
  </si>
  <si>
    <t>商贸项目</t>
  </si>
  <si>
    <t>附表十一：</t>
  </si>
  <si>
    <t>大冶市财政支出项目清理表</t>
  </si>
  <si>
    <t>项目单位</t>
  </si>
  <si>
    <t>年度预算金额</t>
  </si>
  <si>
    <t>审定后执行金额</t>
  </si>
  <si>
    <t>审减金额</t>
  </si>
  <si>
    <t>一、公用经费支出</t>
  </si>
  <si>
    <t xml:space="preserve">      经济建设项目</t>
  </si>
  <si>
    <t xml:space="preserve">      企业项目</t>
  </si>
  <si>
    <t xml:space="preserve">      行政政法项目</t>
  </si>
  <si>
    <t xml:space="preserve">      社会保障项目</t>
  </si>
  <si>
    <t xml:space="preserve">      乡镇项目</t>
  </si>
  <si>
    <t xml:space="preserve">      商贸项目</t>
  </si>
  <si>
    <t xml:space="preserve">      农业项目</t>
  </si>
  <si>
    <t xml:space="preserve">      教科文项目</t>
  </si>
  <si>
    <t>二、部门预算项目支出</t>
  </si>
  <si>
    <t xml:space="preserve">      其他项目</t>
  </si>
  <si>
    <t>三、代编预算项目支出</t>
  </si>
</sst>
</file>

<file path=xl/styles.xml><?xml version="1.0" encoding="utf-8"?>
<styleSheet xmlns="http://schemas.openxmlformats.org/spreadsheetml/2006/main">
  <numFmts count="22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_ ;_ * \-#,##0_ ;_ * &quot;-&quot;??_ ;_ @_ "/>
    <numFmt numFmtId="177" formatCode="0.0"/>
    <numFmt numFmtId="178" formatCode="\$#,##0.00;\(\$#,##0.00\)"/>
    <numFmt numFmtId="179" formatCode="#,##0_);[Red]\(#,##0\)"/>
    <numFmt numFmtId="180" formatCode="#,##0;\-#,##0;&quot;-&quot;"/>
    <numFmt numFmtId="181" formatCode="\$#,##0;\(\$#,##0\)"/>
    <numFmt numFmtId="182" formatCode="#,##0_ "/>
    <numFmt numFmtId="183" formatCode="0_ "/>
    <numFmt numFmtId="184" formatCode="#,##0;\(#,##0\)"/>
    <numFmt numFmtId="185" formatCode="_ * #,##0.0_ ;_ * \-#,##0.0_ ;_ * &quot;-&quot;?_ ;_ @_ "/>
    <numFmt numFmtId="186" formatCode="_-&quot;$&quot;* #,##0_-;\-&quot;$&quot;* #,##0_-;_-&quot;$&quot;* &quot;-&quot;_-;_-@_-"/>
    <numFmt numFmtId="187" formatCode="0.0_ "/>
    <numFmt numFmtId="188" formatCode="_(&quot;$&quot;* #,##0.00_);_(&quot;$&quot;* \(#,##0.00\);_(&quot;$&quot;* &quot;-&quot;??_);_(@_)"/>
    <numFmt numFmtId="189" formatCode="_ * #,##0.0_ ;_ * \-#,##0.0_ ;_ * &quot;-&quot;??_ ;_ @_ "/>
    <numFmt numFmtId="190" formatCode="&quot;$&quot;#,##0;\-&quot;$&quot;#,##0"/>
    <numFmt numFmtId="191" formatCode="&quot;$&quot;#,##0;[Red]\-&quot;$&quot;#,##0"/>
    <numFmt numFmtId="192" formatCode="#,##0.000"/>
    <numFmt numFmtId="193" formatCode="#,##0.0000"/>
  </numFmts>
  <fonts count="67"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name val="黑体"/>
      <charset val="134"/>
    </font>
    <font>
      <sz val="1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23"/>
      <color indexed="8"/>
      <name val="宋体"/>
      <charset val="134"/>
    </font>
    <font>
      <b/>
      <sz val="23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等线 Light"/>
      <charset val="134"/>
      <scheme val="major"/>
    </font>
    <font>
      <sz val="11"/>
      <color indexed="8"/>
      <name val="黑体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name val="??¨??"/>
      <charset val="134"/>
    </font>
    <font>
      <sz val="12"/>
      <name val="黑体"/>
      <charset val="134"/>
    </font>
    <font>
      <b/>
      <sz val="22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Arial"/>
      <charset val="134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Times New Roman"/>
      <charset val="134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2"/>
      <name val="Arial"/>
      <charset val="134"/>
    </font>
    <font>
      <u/>
      <sz val="12"/>
      <color indexed="36"/>
      <name val="宋体"/>
      <charset val="134"/>
    </font>
    <font>
      <b/>
      <sz val="18"/>
      <name val="Arial"/>
      <charset val="134"/>
    </font>
    <font>
      <sz val="12"/>
      <name val="官帕眉"/>
      <charset val="134"/>
    </font>
    <font>
      <sz val="12"/>
      <name val="Helv"/>
      <charset val="134"/>
    </font>
    <font>
      <sz val="7"/>
      <name val="Small Fonts"/>
      <charset val="134"/>
    </font>
    <font>
      <sz val="12"/>
      <name val="Courier"/>
      <charset val="134"/>
    </font>
    <font>
      <sz val="10"/>
      <name val="MS Sans Serif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8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15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8" fontId="37" fillId="0" borderId="0" applyFont="0" applyFill="0" applyBorder="0" applyAlignment="0" applyProtection="0"/>
    <xf numFmtId="0" fontId="2" fillId="0" borderId="0"/>
    <xf numFmtId="0" fontId="0" fillId="26" borderId="28" applyNumberFormat="0" applyFont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80" fontId="46" fillId="0" borderId="0" applyFill="0" applyBorder="0" applyAlignment="0"/>
    <xf numFmtId="0" fontId="40" fillId="0" borderId="0" applyNumberFormat="0" applyFill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7" fillId="23" borderId="27" applyNumberFormat="0" applyAlignment="0" applyProtection="0">
      <alignment vertical="center"/>
    </xf>
    <xf numFmtId="0" fontId="52" fillId="23" borderId="25" applyNumberFormat="0" applyAlignment="0" applyProtection="0">
      <alignment vertical="center"/>
    </xf>
    <xf numFmtId="0" fontId="54" fillId="34" borderId="31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186" fontId="37" fillId="0" borderId="0" applyFont="0" applyFill="0" applyBorder="0" applyAlignment="0" applyProtection="0"/>
    <xf numFmtId="0" fontId="36" fillId="19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8" fillId="0" borderId="0" applyProtection="0"/>
    <xf numFmtId="0" fontId="36" fillId="3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0" fillId="0" borderId="0" applyProtection="0"/>
    <xf numFmtId="0" fontId="36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" fillId="0" borderId="0">
      <alignment vertical="center"/>
    </xf>
    <xf numFmtId="43" fontId="37" fillId="0" borderId="0" applyFont="0" applyFill="0" applyBorder="0" applyAlignment="0" applyProtection="0"/>
    <xf numFmtId="0" fontId="36" fillId="36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top"/>
    </xf>
    <xf numFmtId="41" fontId="37" fillId="0" borderId="0" applyFont="0" applyFill="0" applyBorder="0" applyAlignment="0" applyProtection="0"/>
    <xf numFmtId="184" fontId="43" fillId="0" borderId="0"/>
    <xf numFmtId="178" fontId="43" fillId="0" borderId="0"/>
    <xf numFmtId="0" fontId="38" fillId="0" borderId="0" applyProtection="0"/>
    <xf numFmtId="181" fontId="43" fillId="0" borderId="0"/>
    <xf numFmtId="2" fontId="38" fillId="0" borderId="0" applyProtection="0"/>
    <xf numFmtId="0" fontId="58" fillId="0" borderId="34" applyNumberFormat="0" applyAlignment="0" applyProtection="0">
      <alignment horizontal="left" vertical="center"/>
    </xf>
    <xf numFmtId="0" fontId="58" fillId="0" borderId="7">
      <alignment horizontal="left" vertical="center"/>
    </xf>
    <xf numFmtId="0" fontId="58" fillId="0" borderId="7">
      <alignment horizontal="left" vertical="center"/>
    </xf>
    <xf numFmtId="37" fontId="63" fillId="0" borderId="0"/>
    <xf numFmtId="0" fontId="62" fillId="0" borderId="0"/>
    <xf numFmtId="0" fontId="0" fillId="0" borderId="0"/>
    <xf numFmtId="1" fontId="37" fillId="0" borderId="0"/>
    <xf numFmtId="0" fontId="2" fillId="0" borderId="0" applyNumberFormat="0" applyFill="0" applyBorder="0" applyAlignment="0" applyProtection="0"/>
    <xf numFmtId="0" fontId="38" fillId="0" borderId="32" applyProtection="0"/>
    <xf numFmtId="41" fontId="2" fillId="0" borderId="0" applyFont="0" applyFill="0" applyBorder="0" applyAlignment="0" applyProtection="0"/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9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37" fillId="0" borderId="0"/>
    <xf numFmtId="41" fontId="2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61" fillId="0" borderId="0"/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0" fontId="64" fillId="0" borderId="0"/>
    <xf numFmtId="177" fontId="1" fillId="0" borderId="1">
      <alignment vertical="center"/>
      <protection locked="0"/>
    </xf>
    <xf numFmtId="177" fontId="1" fillId="0" borderId="1">
      <alignment vertical="center"/>
      <protection locked="0"/>
    </xf>
    <xf numFmtId="177" fontId="1" fillId="0" borderId="1">
      <alignment vertical="center"/>
      <protection locked="0"/>
    </xf>
    <xf numFmtId="0" fontId="37" fillId="0" borderId="0"/>
  </cellStyleXfs>
  <cellXfs count="34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82" applyFont="1" applyAlignment="1">
      <alignment vertical="center" wrapText="1"/>
    </xf>
    <xf numFmtId="0" fontId="2" fillId="0" borderId="0" xfId="82">
      <alignment vertical="center"/>
    </xf>
    <xf numFmtId="0" fontId="2" fillId="0" borderId="0" xfId="82" applyAlignment="1">
      <alignment horizontal="center" vertical="center"/>
    </xf>
    <xf numFmtId="0" fontId="3" fillId="0" borderId="0" xfId="82" applyFont="1" applyAlignment="1">
      <alignment horizontal="center" vertical="center" wrapText="1"/>
    </xf>
    <xf numFmtId="183" fontId="3" fillId="0" borderId="0" xfId="82" applyNumberFormat="1" applyFont="1" applyAlignment="1">
      <alignment horizontal="center" vertical="center" wrapText="1"/>
    </xf>
    <xf numFmtId="0" fontId="4" fillId="0" borderId="0" xfId="82" applyFont="1" applyAlignment="1">
      <alignment horizontal="center" vertical="center" wrapText="1"/>
    </xf>
    <xf numFmtId="183" fontId="4" fillId="0" borderId="0" xfId="82" applyNumberFormat="1" applyFont="1" applyAlignment="1">
      <alignment horizontal="center" vertical="center" wrapText="1"/>
    </xf>
    <xf numFmtId="183" fontId="1" fillId="0" borderId="0" xfId="82" applyNumberFormat="1" applyFont="1" applyAlignment="1">
      <alignment horizontal="center" vertical="center" wrapText="1"/>
    </xf>
    <xf numFmtId="0" fontId="1" fillId="0" borderId="1" xfId="82" applyFont="1" applyBorder="1" applyAlignment="1">
      <alignment horizontal="center" vertical="center" wrapText="1"/>
    </xf>
    <xf numFmtId="183" fontId="1" fillId="0" borderId="1" xfId="82" applyNumberFormat="1" applyFont="1" applyBorder="1" applyAlignment="1">
      <alignment horizontal="center" vertical="center"/>
    </xf>
    <xf numFmtId="0" fontId="5" fillId="0" borderId="1" xfId="82" applyFont="1" applyBorder="1" applyAlignment="1">
      <alignment horizontal="center" vertical="center" wrapText="1"/>
    </xf>
    <xf numFmtId="183" fontId="5" fillId="0" borderId="1" xfId="82" applyNumberFormat="1" applyFont="1" applyBorder="1" applyAlignment="1">
      <alignment horizontal="center" vertical="center"/>
    </xf>
    <xf numFmtId="0" fontId="5" fillId="0" borderId="1" xfId="82" applyFont="1" applyBorder="1" applyAlignment="1">
      <alignment horizontal="left" vertical="center" wrapText="1"/>
    </xf>
    <xf numFmtId="0" fontId="1" fillId="0" borderId="1" xfId="82" applyFont="1" applyBorder="1" applyAlignment="1">
      <alignment horizontal="left" vertical="center" wrapText="1"/>
    </xf>
    <xf numFmtId="0" fontId="1" fillId="0" borderId="1" xfId="82" applyFont="1" applyFill="1" applyBorder="1" applyAlignment="1">
      <alignment vertical="center" wrapText="1"/>
    </xf>
    <xf numFmtId="0" fontId="5" fillId="0" borderId="1" xfId="82" applyFont="1" applyFill="1" applyBorder="1" applyAlignment="1">
      <alignment horizontal="left" vertical="center" wrapText="1"/>
    </xf>
    <xf numFmtId="183" fontId="5" fillId="0" borderId="1" xfId="82" applyNumberFormat="1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left" vertical="center" wrapText="1"/>
    </xf>
    <xf numFmtId="183" fontId="1" fillId="0" borderId="1" xfId="8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0" xfId="80" applyFont="1">
      <alignment vertical="center"/>
    </xf>
    <xf numFmtId="0" fontId="8" fillId="0" borderId="1" xfId="0" applyFont="1" applyFill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0" fontId="0" fillId="0" borderId="0" xfId="80">
      <alignment vertical="center"/>
    </xf>
    <xf numFmtId="0" fontId="1" fillId="0" borderId="0" xfId="87" applyFont="1">
      <alignment vertical="center"/>
    </xf>
    <xf numFmtId="0" fontId="2" fillId="0" borderId="0" xfId="87">
      <alignment vertical="center"/>
    </xf>
    <xf numFmtId="0" fontId="9" fillId="0" borderId="0" xfId="87" applyFont="1" applyAlignment="1">
      <alignment horizontal="center" vertical="center"/>
    </xf>
    <xf numFmtId="0" fontId="2" fillId="0" borderId="2" xfId="87" applyBorder="1">
      <alignment vertical="center"/>
    </xf>
    <xf numFmtId="0" fontId="2" fillId="0" borderId="0" xfId="87" applyBorder="1">
      <alignment vertical="center"/>
    </xf>
    <xf numFmtId="0" fontId="10" fillId="0" borderId="1" xfId="87" applyFont="1" applyBorder="1" applyAlignment="1">
      <alignment horizontal="center" vertical="center"/>
    </xf>
    <xf numFmtId="0" fontId="11" fillId="0" borderId="3" xfId="87" applyFont="1" applyBorder="1" applyAlignment="1">
      <alignment horizontal="center" vertical="center"/>
    </xf>
    <xf numFmtId="0" fontId="11" fillId="0" borderId="4" xfId="87" applyFont="1" applyBorder="1" applyAlignment="1">
      <alignment vertical="center"/>
    </xf>
    <xf numFmtId="0" fontId="11" fillId="0" borderId="5" xfId="87" applyFont="1" applyBorder="1" applyAlignment="1">
      <alignment vertical="center"/>
    </xf>
    <xf numFmtId="0" fontId="10" fillId="0" borderId="6" xfId="87" applyFont="1" applyBorder="1" applyAlignment="1">
      <alignment horizontal="center" vertical="center"/>
    </xf>
    <xf numFmtId="0" fontId="10" fillId="0" borderId="7" xfId="87" applyFont="1" applyBorder="1" applyAlignment="1">
      <alignment horizontal="center" vertical="center"/>
    </xf>
    <xf numFmtId="0" fontId="10" fillId="0" borderId="8" xfId="87" applyFont="1" applyBorder="1" applyAlignment="1">
      <alignment horizontal="center" vertical="center"/>
    </xf>
    <xf numFmtId="0" fontId="11" fillId="0" borderId="9" xfId="87" applyFont="1" applyBorder="1" applyAlignment="1">
      <alignment horizontal="center" vertical="center"/>
    </xf>
    <xf numFmtId="0" fontId="10" fillId="0" borderId="1" xfId="87" applyFont="1" applyBorder="1" applyAlignment="1">
      <alignment horizontal="center" vertical="center" wrapText="1"/>
    </xf>
    <xf numFmtId="0" fontId="11" fillId="0" borderId="10" xfId="87" applyFont="1" applyBorder="1" applyAlignment="1">
      <alignment horizontal="center" vertical="center"/>
    </xf>
    <xf numFmtId="0" fontId="10" fillId="0" borderId="1" xfId="87" applyFont="1" applyBorder="1" applyAlignment="1">
      <alignment vertical="center" wrapText="1"/>
    </xf>
    <xf numFmtId="182" fontId="10" fillId="0" borderId="1" xfId="118" applyNumberFormat="1" applyFont="1" applyBorder="1" applyAlignment="1">
      <alignment horizontal="right" vertical="center"/>
    </xf>
    <xf numFmtId="182" fontId="12" fillId="0" borderId="1" xfId="118" applyNumberFormat="1" applyFont="1" applyBorder="1" applyAlignment="1">
      <alignment horizontal="right" vertical="center"/>
    </xf>
    <xf numFmtId="0" fontId="10" fillId="0" borderId="1" xfId="87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0" borderId="1" xfId="58" applyFont="1" applyFill="1" applyBorder="1" applyAlignment="1">
      <alignment horizontal="left" vertical="center" wrapText="1"/>
    </xf>
    <xf numFmtId="182" fontId="12" fillId="0" borderId="1" xfId="87" applyNumberFormat="1" applyFont="1" applyBorder="1" applyAlignment="1">
      <alignment horizontal="right" vertical="center"/>
    </xf>
    <xf numFmtId="0" fontId="13" fillId="0" borderId="1" xfId="94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0" fillId="0" borderId="0" xfId="94">
      <alignment vertical="center"/>
    </xf>
    <xf numFmtId="0" fontId="15" fillId="0" borderId="0" xfId="87" applyFont="1" applyAlignment="1">
      <alignment vertical="center"/>
    </xf>
    <xf numFmtId="0" fontId="2" fillId="0" borderId="0" xfId="87" applyFont="1">
      <alignment vertical="center"/>
    </xf>
    <xf numFmtId="0" fontId="1" fillId="0" borderId="0" xfId="87" applyFont="1" applyAlignment="1">
      <alignment horizontal="center" vertical="center"/>
    </xf>
    <xf numFmtId="0" fontId="10" fillId="0" borderId="11" xfId="87" applyFont="1" applyBorder="1" applyAlignment="1">
      <alignment horizontal="center" vertical="center"/>
    </xf>
    <xf numFmtId="0" fontId="11" fillId="0" borderId="0" xfId="87" applyFont="1" applyAlignment="1">
      <alignment horizontal="center" vertical="center"/>
    </xf>
    <xf numFmtId="0" fontId="10" fillId="0" borderId="12" xfId="87" applyFont="1" applyBorder="1" applyAlignment="1">
      <alignment horizontal="center" vertical="center"/>
    </xf>
    <xf numFmtId="0" fontId="10" fillId="0" borderId="13" xfId="87" applyFont="1" applyBorder="1" applyAlignment="1">
      <alignment horizontal="center" vertical="center"/>
    </xf>
    <xf numFmtId="0" fontId="11" fillId="0" borderId="0" xfId="87" applyFont="1">
      <alignment vertical="center"/>
    </xf>
    <xf numFmtId="0" fontId="12" fillId="0" borderId="1" xfId="87" applyFont="1" applyBorder="1" applyAlignment="1">
      <alignment horizontal="left" vertical="center" wrapText="1"/>
    </xf>
    <xf numFmtId="0" fontId="10" fillId="0" borderId="1" xfId="87" applyFont="1" applyBorder="1" applyAlignment="1">
      <alignment horizontal="left" vertical="center"/>
    </xf>
    <xf numFmtId="0" fontId="12" fillId="0" borderId="11" xfId="87" applyFont="1" applyBorder="1" applyAlignment="1">
      <alignment horizontal="left" vertical="center" wrapText="1"/>
    </xf>
    <xf numFmtId="0" fontId="12" fillId="0" borderId="12" xfId="87" applyFont="1" applyBorder="1" applyAlignment="1">
      <alignment horizontal="left" vertical="center" wrapText="1"/>
    </xf>
    <xf numFmtId="0" fontId="0" fillId="0" borderId="0" xfId="94" applyFill="1" applyAlignment="1">
      <alignment vertical="center"/>
    </xf>
    <xf numFmtId="0" fontId="16" fillId="0" borderId="0" xfId="94" applyFont="1" applyFill="1" applyAlignment="1">
      <alignment vertical="center"/>
    </xf>
    <xf numFmtId="0" fontId="12" fillId="0" borderId="13" xfId="87" applyFont="1" applyBorder="1" applyAlignment="1">
      <alignment horizontal="left" vertical="center" wrapText="1"/>
    </xf>
    <xf numFmtId="0" fontId="12" fillId="0" borderId="11" xfId="87" applyFont="1" applyBorder="1" applyAlignment="1">
      <alignment horizontal="center" vertical="center" wrapText="1"/>
    </xf>
    <xf numFmtId="0" fontId="12" fillId="0" borderId="12" xfId="87" applyFont="1" applyBorder="1" applyAlignment="1">
      <alignment horizontal="center" vertical="center" wrapText="1"/>
    </xf>
    <xf numFmtId="0" fontId="12" fillId="0" borderId="13" xfId="87" applyFont="1" applyBorder="1" applyAlignment="1">
      <alignment horizontal="center" vertical="center" wrapText="1"/>
    </xf>
    <xf numFmtId="0" fontId="16" fillId="0" borderId="0" xfId="94" applyFo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8" fillId="3" borderId="0" xfId="71" applyFont="1" applyFill="1" applyBorder="1" applyAlignment="1">
      <alignment horizontal="center" vertical="center"/>
    </xf>
    <xf numFmtId="0" fontId="19" fillId="3" borderId="0" xfId="71" applyFont="1" applyFill="1" applyBorder="1" applyAlignment="1">
      <alignment horizontal="center" vertical="center"/>
    </xf>
    <xf numFmtId="0" fontId="20" fillId="3" borderId="0" xfId="71" applyFont="1" applyFill="1" applyBorder="1" applyAlignment="1">
      <alignment vertical="center"/>
    </xf>
    <xf numFmtId="0" fontId="21" fillId="3" borderId="0" xfId="71" applyFont="1" applyFill="1" applyBorder="1" applyAlignment="1">
      <alignment horizontal="center" vertical="center"/>
    </xf>
    <xf numFmtId="0" fontId="20" fillId="3" borderId="0" xfId="71" applyFont="1" applyFill="1" applyBorder="1" applyAlignment="1">
      <alignment horizontal="center" vertical="center"/>
    </xf>
    <xf numFmtId="0" fontId="2" fillId="3" borderId="0" xfId="71" applyFont="1" applyFill="1" applyBorder="1" applyAlignment="1">
      <alignment horizontal="center"/>
    </xf>
    <xf numFmtId="0" fontId="22" fillId="3" borderId="1" xfId="71" applyFont="1" applyFill="1" applyBorder="1" applyAlignment="1">
      <alignment horizontal="center" vertical="center" wrapText="1"/>
    </xf>
    <xf numFmtId="0" fontId="22" fillId="3" borderId="14" xfId="71" applyFont="1" applyFill="1" applyBorder="1" applyAlignment="1">
      <alignment horizontal="center" vertical="center" wrapText="1"/>
    </xf>
    <xf numFmtId="0" fontId="22" fillId="3" borderId="15" xfId="71" applyFont="1" applyFill="1" applyBorder="1" applyAlignment="1">
      <alignment horizontal="center" vertical="center" wrapText="1"/>
    </xf>
    <xf numFmtId="0" fontId="22" fillId="3" borderId="16" xfId="71" applyFont="1" applyFill="1" applyBorder="1" applyAlignment="1">
      <alignment horizontal="center" vertical="center" wrapText="1"/>
    </xf>
    <xf numFmtId="0" fontId="22" fillId="3" borderId="11" xfId="71" applyFont="1" applyFill="1" applyBorder="1" applyAlignment="1">
      <alignment horizontal="center" vertical="center" wrapText="1"/>
    </xf>
    <xf numFmtId="0" fontId="22" fillId="3" borderId="17" xfId="71" applyFont="1" applyFill="1" applyBorder="1" applyAlignment="1">
      <alignment horizontal="center" vertical="center" wrapText="1"/>
    </xf>
    <xf numFmtId="0" fontId="22" fillId="3" borderId="18" xfId="71" applyFont="1" applyFill="1" applyBorder="1" applyAlignment="1">
      <alignment horizontal="center" vertical="center" wrapText="1"/>
    </xf>
    <xf numFmtId="0" fontId="22" fillId="3" borderId="19" xfId="71" applyFont="1" applyFill="1" applyBorder="1" applyAlignment="1">
      <alignment horizontal="center" vertical="center" wrapText="1"/>
    </xf>
    <xf numFmtId="0" fontId="22" fillId="3" borderId="5" xfId="71" applyFont="1" applyFill="1" applyBorder="1" applyAlignment="1">
      <alignment horizontal="center" vertical="center" wrapText="1"/>
    </xf>
    <xf numFmtId="0" fontId="22" fillId="3" borderId="1" xfId="71" applyFont="1" applyFill="1" applyBorder="1" applyAlignment="1">
      <alignment horizontal="left" vertical="center" wrapText="1"/>
    </xf>
    <xf numFmtId="182" fontId="23" fillId="3" borderId="1" xfId="71" applyNumberFormat="1" applyFont="1" applyFill="1" applyBorder="1" applyAlignment="1">
      <alignment horizontal="center" vertical="center" wrapText="1"/>
    </xf>
    <xf numFmtId="0" fontId="22" fillId="3" borderId="20" xfId="71" applyFont="1" applyFill="1" applyBorder="1" applyAlignment="1">
      <alignment vertical="center"/>
    </xf>
    <xf numFmtId="182" fontId="22" fillId="2" borderId="21" xfId="71" applyNumberFormat="1" applyFont="1" applyFill="1" applyBorder="1" applyAlignment="1">
      <alignment horizontal="center" vertical="center"/>
    </xf>
    <xf numFmtId="182" fontId="22" fillId="2" borderId="22" xfId="71" applyNumberFormat="1" applyFont="1" applyFill="1" applyBorder="1" applyAlignment="1">
      <alignment horizontal="center" vertical="center"/>
    </xf>
    <xf numFmtId="182" fontId="22" fillId="2" borderId="13" xfId="71" applyNumberFormat="1" applyFont="1" applyFill="1" applyBorder="1" applyAlignment="1">
      <alignment horizontal="center" vertical="center"/>
    </xf>
    <xf numFmtId="0" fontId="23" fillId="3" borderId="15" xfId="71" applyFont="1" applyFill="1" applyBorder="1" applyAlignment="1">
      <alignment vertical="center"/>
    </xf>
    <xf numFmtId="182" fontId="23" fillId="2" borderId="15" xfId="71" applyNumberFormat="1" applyFont="1" applyFill="1" applyBorder="1" applyAlignment="1">
      <alignment horizontal="center" vertical="center"/>
    </xf>
    <xf numFmtId="182" fontId="23" fillId="2" borderId="21" xfId="71" applyNumberFormat="1" applyFont="1" applyFill="1" applyBorder="1" applyAlignment="1">
      <alignment horizontal="center" vertical="center"/>
    </xf>
    <xf numFmtId="0" fontId="23" fillId="3" borderId="23" xfId="71" applyFont="1" applyFill="1" applyBorder="1" applyAlignment="1">
      <alignment vertical="center"/>
    </xf>
    <xf numFmtId="0" fontId="22" fillId="3" borderId="15" xfId="71" applyFont="1" applyFill="1" applyBorder="1" applyAlignment="1">
      <alignment vertical="center"/>
    </xf>
    <xf numFmtId="182" fontId="22" fillId="2" borderId="15" xfId="71" applyNumberFormat="1" applyFont="1" applyFill="1" applyBorder="1" applyAlignment="1">
      <alignment horizontal="center" vertical="center"/>
    </xf>
    <xf numFmtId="0" fontId="23" fillId="3" borderId="0" xfId="71" applyFont="1" applyFill="1" applyBorder="1" applyAlignment="1">
      <alignment horizontal="center" vertical="center"/>
    </xf>
    <xf numFmtId="0" fontId="22" fillId="3" borderId="24" xfId="7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0" fillId="0" borderId="0" xfId="84" applyFont="1" applyFill="1" applyAlignment="1">
      <alignment vertical="center" wrapText="1"/>
    </xf>
    <xf numFmtId="176" fontId="24" fillId="0" borderId="0" xfId="117" applyNumberFormat="1" applyFont="1" applyFill="1" applyAlignment="1">
      <alignment vertical="center" wrapText="1"/>
    </xf>
    <xf numFmtId="0" fontId="24" fillId="0" borderId="0" xfId="84" applyFont="1" applyFill="1" applyAlignment="1">
      <alignment vertical="center" wrapText="1"/>
    </xf>
    <xf numFmtId="0" fontId="22" fillId="0" borderId="0" xfId="84" applyFont="1" applyFill="1" applyAlignment="1">
      <alignment vertical="center" wrapText="1"/>
    </xf>
    <xf numFmtId="0" fontId="25" fillId="0" borderId="0" xfId="84" applyFont="1" applyFill="1" applyAlignment="1">
      <alignment horizontal="center" vertical="center" wrapText="1"/>
    </xf>
    <xf numFmtId="0" fontId="26" fillId="0" borderId="0" xfId="84" applyFont="1" applyFill="1" applyAlignment="1">
      <alignment vertical="center" wrapText="1"/>
    </xf>
    <xf numFmtId="0" fontId="2" fillId="0" borderId="0" xfId="84" applyAlignment="1">
      <alignment wrapText="1"/>
    </xf>
    <xf numFmtId="0" fontId="20" fillId="0" borderId="2" xfId="84" applyFont="1" applyFill="1" applyBorder="1" applyAlignment="1">
      <alignment horizontal="center" vertical="center" wrapText="1"/>
    </xf>
    <xf numFmtId="0" fontId="20" fillId="0" borderId="6" xfId="84" applyFont="1" applyFill="1" applyBorder="1" applyAlignment="1">
      <alignment horizontal="center" vertical="center" wrapText="1"/>
    </xf>
    <xf numFmtId="0" fontId="20" fillId="0" borderId="7" xfId="84" applyFont="1" applyFill="1" applyBorder="1" applyAlignment="1">
      <alignment horizontal="center" vertical="center" wrapText="1"/>
    </xf>
    <xf numFmtId="0" fontId="20" fillId="0" borderId="8" xfId="84" applyFont="1" applyFill="1" applyBorder="1" applyAlignment="1">
      <alignment horizontal="center" vertical="center" wrapText="1"/>
    </xf>
    <xf numFmtId="0" fontId="20" fillId="0" borderId="13" xfId="84" applyNumberFormat="1" applyFont="1" applyFill="1" applyBorder="1" applyAlignment="1">
      <alignment horizontal="center" vertical="center" wrapText="1"/>
    </xf>
    <xf numFmtId="176" fontId="27" fillId="0" borderId="1" xfId="117" applyNumberFormat="1" applyFont="1" applyFill="1" applyBorder="1" applyAlignment="1">
      <alignment horizontal="center" vertical="center" wrapText="1"/>
    </xf>
    <xf numFmtId="176" fontId="20" fillId="0" borderId="13" xfId="117" applyNumberFormat="1" applyFont="1" applyFill="1" applyBorder="1" applyAlignment="1">
      <alignment horizontal="center" vertical="center" wrapText="1"/>
    </xf>
    <xf numFmtId="176" fontId="23" fillId="0" borderId="13" xfId="117" applyNumberFormat="1" applyFont="1" applyFill="1" applyBorder="1" applyAlignment="1">
      <alignment horizontal="center" vertical="center" wrapText="1"/>
    </xf>
    <xf numFmtId="3" fontId="20" fillId="0" borderId="1" xfId="84" applyNumberFormat="1" applyFont="1" applyFill="1" applyBorder="1" applyAlignment="1" applyProtection="1">
      <alignment vertical="center" wrapText="1"/>
    </xf>
    <xf numFmtId="176" fontId="23" fillId="0" borderId="1" xfId="117" applyNumberFormat="1" applyFont="1" applyFill="1" applyBorder="1" applyAlignment="1">
      <alignment vertical="center" wrapText="1"/>
    </xf>
    <xf numFmtId="0" fontId="20" fillId="0" borderId="1" xfId="84" applyNumberFormat="1" applyFont="1" applyFill="1" applyBorder="1" applyAlignment="1" applyProtection="1">
      <alignment horizontal="left" vertical="center" wrapText="1"/>
    </xf>
    <xf numFmtId="179" fontId="23" fillId="0" borderId="13" xfId="117" applyNumberFormat="1" applyFont="1" applyFill="1" applyBorder="1" applyAlignment="1" applyProtection="1">
      <alignment horizontal="right" vertical="center" wrapText="1"/>
    </xf>
    <xf numFmtId="0" fontId="20" fillId="0" borderId="1" xfId="84" applyFont="1" applyBorder="1" applyAlignment="1">
      <alignment horizontal="left" vertical="center" wrapText="1"/>
    </xf>
    <xf numFmtId="176" fontId="23" fillId="0" borderId="1" xfId="117" applyNumberFormat="1" applyFont="1" applyFill="1" applyBorder="1" applyAlignment="1" applyProtection="1">
      <alignment vertical="center" wrapText="1"/>
    </xf>
    <xf numFmtId="0" fontId="20" fillId="0" borderId="6" xfId="84" applyNumberFormat="1" applyFont="1" applyFill="1" applyBorder="1" applyAlignment="1" applyProtection="1">
      <alignment horizontal="left" vertical="center" wrapText="1"/>
    </xf>
    <xf numFmtId="176" fontId="23" fillId="2" borderId="1" xfId="117" applyNumberFormat="1" applyFont="1" applyFill="1" applyBorder="1" applyAlignment="1" applyProtection="1">
      <alignment vertical="center" wrapText="1"/>
    </xf>
    <xf numFmtId="182" fontId="23" fillId="2" borderId="1" xfId="117" applyNumberFormat="1" applyFont="1" applyFill="1" applyBorder="1" applyAlignment="1" applyProtection="1">
      <alignment vertical="center" wrapText="1"/>
    </xf>
    <xf numFmtId="176" fontId="23" fillId="2" borderId="6" xfId="117" applyNumberFormat="1" applyFont="1" applyFill="1" applyBorder="1" applyAlignment="1" applyProtection="1">
      <alignment vertical="center" wrapText="1"/>
    </xf>
    <xf numFmtId="176" fontId="2" fillId="0" borderId="0" xfId="84" applyNumberFormat="1" applyAlignment="1">
      <alignment wrapText="1"/>
    </xf>
    <xf numFmtId="0" fontId="0" fillId="0" borderId="0" xfId="85" applyAlignment="1">
      <alignment vertical="center" wrapText="1"/>
    </xf>
    <xf numFmtId="176" fontId="23" fillId="2" borderId="1" xfId="117" applyNumberFormat="1" applyFont="1" applyFill="1" applyBorder="1" applyAlignment="1" applyProtection="1">
      <alignment horizontal="right" vertical="center" wrapText="1"/>
    </xf>
    <xf numFmtId="182" fontId="23" fillId="2" borderId="1" xfId="117" applyNumberFormat="1" applyFont="1" applyFill="1" applyBorder="1" applyAlignment="1" applyProtection="1">
      <alignment horizontal="right" vertical="center" wrapText="1"/>
    </xf>
    <xf numFmtId="179" fontId="23" fillId="2" borderId="13" xfId="117" applyNumberFormat="1" applyFont="1" applyFill="1" applyBorder="1" applyAlignment="1" applyProtection="1">
      <alignment horizontal="right" vertical="center" wrapText="1"/>
    </xf>
    <xf numFmtId="179" fontId="0" fillId="0" borderId="0" xfId="85" applyNumberFormat="1" applyAlignment="1">
      <alignment vertical="center" wrapText="1"/>
    </xf>
    <xf numFmtId="0" fontId="20" fillId="0" borderId="1" xfId="84" applyFont="1" applyFill="1" applyBorder="1" applyAlignment="1">
      <alignment horizontal="left" vertical="center" wrapText="1"/>
    </xf>
    <xf numFmtId="0" fontId="20" fillId="0" borderId="1" xfId="84" applyFont="1" applyBorder="1" applyAlignment="1">
      <alignment vertical="center" wrapText="1"/>
    </xf>
    <xf numFmtId="0" fontId="20" fillId="0" borderId="1" xfId="84" applyFont="1" applyFill="1" applyBorder="1" applyAlignment="1">
      <alignment vertical="center" wrapText="1"/>
    </xf>
    <xf numFmtId="185" fontId="0" fillId="0" borderId="0" xfId="85" applyNumberFormat="1" applyAlignment="1">
      <alignment vertical="center" wrapText="1"/>
    </xf>
    <xf numFmtId="176" fontId="23" fillId="0" borderId="6" xfId="117" applyNumberFormat="1" applyFont="1" applyFill="1" applyBorder="1" applyAlignment="1">
      <alignment vertical="center" wrapText="1"/>
    </xf>
    <xf numFmtId="179" fontId="0" fillId="0" borderId="0" xfId="0" applyNumberFormat="1" applyFill="1" applyAlignment="1">
      <alignment vertical="center" wrapText="1"/>
    </xf>
    <xf numFmtId="3" fontId="1" fillId="2" borderId="1" xfId="85" applyNumberFormat="1" applyFont="1" applyFill="1" applyBorder="1" applyAlignment="1" applyProtection="1">
      <alignment vertical="center" wrapText="1"/>
    </xf>
    <xf numFmtId="179" fontId="23" fillId="2" borderId="1" xfId="117" applyNumberFormat="1" applyFont="1" applyFill="1" applyBorder="1" applyAlignment="1" applyProtection="1">
      <alignment horizontal="right" vertical="center" wrapText="1"/>
    </xf>
    <xf numFmtId="0" fontId="1" fillId="2" borderId="1" xfId="85" applyFont="1" applyFill="1" applyBorder="1" applyAlignment="1">
      <alignment horizontal="left" vertical="center" wrapText="1"/>
    </xf>
    <xf numFmtId="179" fontId="23" fillId="0" borderId="1" xfId="117" applyNumberFormat="1" applyFont="1" applyFill="1" applyBorder="1" applyAlignment="1" applyProtection="1">
      <alignment horizontal="right" vertical="center" wrapText="1"/>
    </xf>
    <xf numFmtId="0" fontId="16" fillId="2" borderId="1" xfId="85" applyFont="1" applyFill="1" applyBorder="1" applyAlignment="1">
      <alignment vertical="center" wrapText="1"/>
    </xf>
    <xf numFmtId="3" fontId="20" fillId="0" borderId="1" xfId="84" applyNumberFormat="1" applyFont="1" applyFill="1" applyBorder="1" applyAlignment="1" applyProtection="1">
      <alignment horizontal="left" vertical="center" wrapText="1"/>
    </xf>
    <xf numFmtId="0" fontId="20" fillId="0" borderId="6" xfId="84" applyFont="1" applyFill="1" applyBorder="1" applyAlignment="1">
      <alignment horizontal="left" vertical="center" wrapText="1"/>
    </xf>
    <xf numFmtId="176" fontId="23" fillId="0" borderId="7" xfId="117" applyNumberFormat="1" applyFont="1" applyFill="1" applyBorder="1" applyAlignment="1">
      <alignment vertical="center" wrapText="1"/>
    </xf>
    <xf numFmtId="0" fontId="20" fillId="0" borderId="7" xfId="84" applyNumberFormat="1" applyFont="1" applyFill="1" applyBorder="1" applyAlignment="1" applyProtection="1">
      <alignment horizontal="left" vertical="center" wrapText="1"/>
    </xf>
    <xf numFmtId="0" fontId="1" fillId="0" borderId="1" xfId="100" applyFont="1" applyBorder="1" applyAlignment="1">
      <alignment horizontal="left" vertical="center" wrapText="1"/>
    </xf>
    <xf numFmtId="179" fontId="12" fillId="0" borderId="13" xfId="117" applyNumberFormat="1" applyFont="1" applyFill="1" applyBorder="1" applyAlignment="1" applyProtection="1">
      <alignment horizontal="right" vertical="center" wrapText="1"/>
    </xf>
    <xf numFmtId="0" fontId="20" fillId="0" borderId="3" xfId="84" applyNumberFormat="1" applyFont="1" applyFill="1" applyBorder="1" applyAlignment="1" applyProtection="1">
      <alignment horizontal="left" vertical="center" wrapText="1"/>
    </xf>
    <xf numFmtId="0" fontId="24" fillId="0" borderId="1" xfId="84" applyFont="1" applyFill="1" applyBorder="1" applyAlignment="1">
      <alignment horizontal="center" vertical="center" wrapText="1"/>
    </xf>
    <xf numFmtId="176" fontId="22" fillId="0" borderId="6" xfId="117" applyNumberFormat="1" applyFont="1" applyFill="1" applyBorder="1" applyAlignment="1">
      <alignment horizontal="right" vertical="center" wrapText="1"/>
    </xf>
    <xf numFmtId="179" fontId="22" fillId="0" borderId="1" xfId="117" applyNumberFormat="1" applyFont="1" applyFill="1" applyBorder="1" applyAlignment="1">
      <alignment horizontal="right" vertical="center" wrapText="1"/>
    </xf>
    <xf numFmtId="0" fontId="24" fillId="0" borderId="1" xfId="84" applyFont="1" applyFill="1" applyBorder="1" applyAlignment="1">
      <alignment vertical="center" wrapText="1"/>
    </xf>
    <xf numFmtId="176" fontId="22" fillId="0" borderId="6" xfId="117" applyNumberFormat="1" applyFont="1" applyFill="1" applyBorder="1" applyAlignment="1">
      <alignment vertical="center" wrapText="1"/>
    </xf>
    <xf numFmtId="179" fontId="23" fillId="0" borderId="1" xfId="117" applyNumberFormat="1" applyFont="1" applyFill="1" applyBorder="1" applyAlignment="1">
      <alignment vertical="center" wrapText="1"/>
    </xf>
    <xf numFmtId="179" fontId="23" fillId="0" borderId="1" xfId="117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vertical="center" wrapText="1"/>
    </xf>
    <xf numFmtId="176" fontId="22" fillId="0" borderId="1" xfId="117" applyNumberFormat="1" applyFont="1" applyFill="1" applyBorder="1" applyAlignment="1">
      <alignment horizontal="right" vertical="center" wrapText="1"/>
    </xf>
    <xf numFmtId="176" fontId="20" fillId="0" borderId="0" xfId="117" applyNumberFormat="1" applyFont="1" applyFill="1" applyAlignment="1">
      <alignment vertical="center" wrapText="1"/>
    </xf>
    <xf numFmtId="0" fontId="23" fillId="0" borderId="0" xfId="84" applyFont="1" applyAlignment="1">
      <alignment wrapText="1"/>
    </xf>
    <xf numFmtId="176" fontId="23" fillId="0" borderId="0" xfId="84" applyNumberFormat="1" applyFont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82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8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8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85" applyFont="1" applyFill="1" applyBorder="1" applyAlignment="1">
      <alignment horizontal="justify" vertical="center"/>
    </xf>
    <xf numFmtId="0" fontId="12" fillId="0" borderId="1" xfId="85" applyFont="1" applyFill="1" applyBorder="1" applyAlignment="1">
      <alignment horizontal="center" vertical="center"/>
    </xf>
    <xf numFmtId="182" fontId="12" fillId="0" borderId="1" xfId="85" applyNumberFormat="1" applyFont="1" applyFill="1" applyBorder="1" applyAlignment="1">
      <alignment horizontal="center" vertical="center"/>
    </xf>
    <xf numFmtId="0" fontId="12" fillId="0" borderId="1" xfId="85" applyFont="1" applyFill="1" applyBorder="1" applyAlignment="1">
      <alignment horizontal="center" vertical="center" wrapText="1"/>
    </xf>
    <xf numFmtId="0" fontId="12" fillId="2" borderId="1" xfId="85" applyFont="1" applyFill="1" applyBorder="1" applyAlignment="1">
      <alignment horizontal="left" vertical="center"/>
    </xf>
    <xf numFmtId="0" fontId="10" fillId="0" borderId="1" xfId="85" applyFont="1" applyFill="1" applyBorder="1" applyAlignment="1">
      <alignment horizontal="center" vertical="center"/>
    </xf>
    <xf numFmtId="182" fontId="10" fillId="0" borderId="1" xfId="85" applyNumberFormat="1" applyFont="1" applyFill="1" applyBorder="1" applyAlignment="1">
      <alignment horizontal="left" vertical="center"/>
    </xf>
    <xf numFmtId="0" fontId="12" fillId="2" borderId="1" xfId="85" applyFont="1" applyFill="1" applyBorder="1" applyAlignment="1">
      <alignment horizontal="justify" vertical="center" wrapText="1"/>
    </xf>
    <xf numFmtId="0" fontId="12" fillId="0" borderId="1" xfId="85" applyFont="1" applyFill="1" applyBorder="1" applyAlignment="1">
      <alignment horizontal="justify" vertical="center"/>
    </xf>
    <xf numFmtId="0" fontId="12" fillId="2" borderId="1" xfId="85" applyFont="1" applyFill="1" applyBorder="1" applyAlignment="1">
      <alignment horizontal="center" vertical="center"/>
    </xf>
    <xf numFmtId="182" fontId="12" fillId="2" borderId="1" xfId="85" applyNumberFormat="1" applyFont="1" applyFill="1" applyBorder="1" applyAlignment="1">
      <alignment horizontal="center" vertical="center"/>
    </xf>
    <xf numFmtId="0" fontId="12" fillId="2" borderId="1" xfId="8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2" borderId="1" xfId="85" applyFont="1" applyFill="1" applyBorder="1" applyAlignment="1">
      <alignment vertical="center" wrapText="1"/>
    </xf>
    <xf numFmtId="49" fontId="29" fillId="2" borderId="1" xfId="85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8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/>
    </xf>
    <xf numFmtId="182" fontId="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82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8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3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87" fontId="13" fillId="0" borderId="1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horizontal="right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3" fillId="4" borderId="0" xfId="0" applyFont="1" applyFill="1"/>
    <xf numFmtId="0" fontId="0" fillId="4" borderId="0" xfId="0" applyFill="1"/>
    <xf numFmtId="0" fontId="13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left" vertical="center"/>
    </xf>
    <xf numFmtId="3" fontId="12" fillId="7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3" fontId="12" fillId="8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83" fontId="13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9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/>
    <xf numFmtId="0" fontId="13" fillId="9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13" fillId="9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13" fillId="4" borderId="6" xfId="0" applyFont="1" applyFill="1" applyBorder="1"/>
    <xf numFmtId="0" fontId="0" fillId="4" borderId="1" xfId="0" applyFill="1" applyBorder="1"/>
    <xf numFmtId="187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12" fillId="8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3" fontId="12" fillId="7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2" fillId="0" borderId="0" xfId="81" applyFont="1" applyBorder="1" applyAlignment="1">
      <alignment vertical="center"/>
    </xf>
    <xf numFmtId="0" fontId="31" fillId="0" borderId="0" xfId="81" applyFont="1" applyAlignment="1"/>
    <xf numFmtId="0" fontId="31" fillId="2" borderId="0" xfId="81" applyFont="1" applyFill="1" applyAlignment="1"/>
    <xf numFmtId="0" fontId="3" fillId="0" borderId="0" xfId="81" applyFont="1" applyAlignment="1">
      <alignment horizontal="center"/>
    </xf>
    <xf numFmtId="0" fontId="31" fillId="0" borderId="2" xfId="81" applyFont="1" applyBorder="1" applyAlignment="1">
      <alignment horizontal="right" vertical="center"/>
    </xf>
    <xf numFmtId="0" fontId="32" fillId="0" borderId="1" xfId="81" applyFont="1" applyBorder="1" applyAlignment="1">
      <alignment horizontal="center" vertical="center" wrapText="1"/>
    </xf>
    <xf numFmtId="0" fontId="32" fillId="2" borderId="1" xfId="81" applyFont="1" applyFill="1" applyBorder="1" applyAlignment="1">
      <alignment horizontal="center" vertical="center" wrapText="1"/>
    </xf>
    <xf numFmtId="0" fontId="5" fillId="0" borderId="1" xfId="81" applyFont="1" applyBorder="1" applyAlignment="1">
      <alignment vertical="center"/>
    </xf>
    <xf numFmtId="176" fontId="5" fillId="2" borderId="1" xfId="116" applyNumberFormat="1" applyFont="1" applyFill="1" applyBorder="1" applyAlignment="1">
      <alignment vertical="center"/>
    </xf>
    <xf numFmtId="189" fontId="5" fillId="2" borderId="1" xfId="116" applyNumberFormat="1" applyFont="1" applyFill="1" applyBorder="1" applyAlignment="1">
      <alignment vertical="center"/>
    </xf>
    <xf numFmtId="43" fontId="5" fillId="2" borderId="1" xfId="116" applyNumberFormat="1" applyFont="1" applyFill="1" applyBorder="1" applyAlignment="1">
      <alignment vertical="center"/>
    </xf>
    <xf numFmtId="0" fontId="1" fillId="0" borderId="1" xfId="81" applyFont="1" applyBorder="1" applyAlignment="1">
      <alignment vertical="center"/>
    </xf>
    <xf numFmtId="176" fontId="1" fillId="2" borderId="1" xfId="116" applyNumberFormat="1" applyFont="1" applyFill="1" applyBorder="1" applyAlignment="1">
      <alignment vertical="center"/>
    </xf>
    <xf numFmtId="189" fontId="1" fillId="0" borderId="1" xfId="116" applyNumberFormat="1" applyFont="1" applyBorder="1" applyAlignment="1">
      <alignment vertical="center"/>
    </xf>
    <xf numFmtId="43" fontId="1" fillId="0" borderId="1" xfId="116" applyNumberFormat="1" applyFont="1" applyBorder="1" applyAlignment="1">
      <alignment vertical="center"/>
    </xf>
    <xf numFmtId="0" fontId="1" fillId="3" borderId="1" xfId="81" applyFont="1" applyFill="1" applyBorder="1" applyAlignment="1">
      <alignment vertical="center"/>
    </xf>
    <xf numFmtId="189" fontId="5" fillId="0" borderId="1" xfId="116" applyNumberFormat="1" applyFont="1" applyBorder="1" applyAlignment="1">
      <alignment vertical="center"/>
    </xf>
    <xf numFmtId="43" fontId="5" fillId="0" borderId="1" xfId="116" applyNumberFormat="1" applyFont="1" applyBorder="1" applyAlignment="1">
      <alignment vertical="center"/>
    </xf>
    <xf numFmtId="0" fontId="5" fillId="0" borderId="1" xfId="81" applyFont="1" applyBorder="1" applyAlignment="1">
      <alignment horizontal="center" vertical="center"/>
    </xf>
    <xf numFmtId="176" fontId="5" fillId="2" borderId="1" xfId="116" applyNumberFormat="1" applyFont="1" applyFill="1" applyBorder="1" applyAlignment="1">
      <alignment horizontal="center" vertical="center"/>
    </xf>
    <xf numFmtId="0" fontId="1" fillId="0" borderId="0" xfId="83" applyFont="1" applyFill="1" applyAlignment="1">
      <alignment vertical="center"/>
    </xf>
    <xf numFmtId="0" fontId="33" fillId="0" borderId="0" xfId="83" applyFont="1" applyFill="1" applyAlignment="1">
      <alignment vertical="center"/>
    </xf>
    <xf numFmtId="0" fontId="2" fillId="0" borderId="0" xfId="83"/>
    <xf numFmtId="0" fontId="34" fillId="0" borderId="0" xfId="83" applyFont="1" applyFill="1" applyAlignment="1">
      <alignment horizontal="center" vertical="center"/>
    </xf>
    <xf numFmtId="0" fontId="2" fillId="0" borderId="0" xfId="102" applyFont="1" applyFill="1" applyAlignment="1">
      <alignment horizontal="right" vertical="center"/>
    </xf>
    <xf numFmtId="0" fontId="1" fillId="0" borderId="6" xfId="83" applyNumberFormat="1" applyFont="1" applyFill="1" applyBorder="1" applyAlignment="1">
      <alignment horizontal="center" vertical="center"/>
    </xf>
    <xf numFmtId="0" fontId="1" fillId="0" borderId="7" xfId="83" applyNumberFormat="1" applyFont="1" applyFill="1" applyBorder="1" applyAlignment="1">
      <alignment horizontal="center" vertical="center"/>
    </xf>
    <xf numFmtId="0" fontId="1" fillId="0" borderId="8" xfId="83" applyNumberFormat="1" applyFont="1" applyFill="1" applyBorder="1" applyAlignment="1">
      <alignment horizontal="center" vertical="center"/>
    </xf>
    <xf numFmtId="0" fontId="1" fillId="0" borderId="1" xfId="83" applyNumberFormat="1" applyFont="1" applyFill="1" applyBorder="1" applyAlignment="1">
      <alignment horizontal="center" vertical="center"/>
    </xf>
    <xf numFmtId="0" fontId="1" fillId="0" borderId="1" xfId="83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left" vertical="center"/>
    </xf>
    <xf numFmtId="176" fontId="12" fillId="0" borderId="1" xfId="114" applyNumberFormat="1" applyFont="1" applyBorder="1" applyAlignment="1">
      <alignment vertical="center"/>
    </xf>
    <xf numFmtId="176" fontId="0" fillId="0" borderId="0" xfId="0" applyNumberFormat="1" applyFill="1" applyAlignment="1">
      <alignment vertical="center"/>
    </xf>
    <xf numFmtId="1" fontId="5" fillId="0" borderId="1" xfId="83" applyNumberFormat="1" applyFont="1" applyFill="1" applyBorder="1" applyAlignment="1" applyProtection="1">
      <alignment vertical="center"/>
      <protection locked="0"/>
    </xf>
    <xf numFmtId="1" fontId="1" fillId="0" borderId="1" xfId="83" applyNumberFormat="1" applyFont="1" applyFill="1" applyBorder="1" applyAlignment="1" applyProtection="1">
      <alignment horizontal="left" vertical="center"/>
      <protection locked="0"/>
    </xf>
    <xf numFmtId="1" fontId="1" fillId="0" borderId="1" xfId="83" applyNumberFormat="1" applyFont="1" applyFill="1" applyBorder="1" applyAlignment="1" applyProtection="1">
      <alignment vertical="center"/>
      <protection locked="0"/>
    </xf>
    <xf numFmtId="3" fontId="1" fillId="0" borderId="1" xfId="83" applyNumberFormat="1" applyFont="1" applyFill="1" applyBorder="1" applyAlignment="1" applyProtection="1">
      <alignment vertical="center"/>
    </xf>
    <xf numFmtId="176" fontId="12" fillId="2" borderId="1" xfId="114" applyNumberFormat="1" applyFont="1" applyFill="1" applyBorder="1" applyAlignment="1">
      <alignment vertical="center"/>
    </xf>
    <xf numFmtId="176" fontId="12" fillId="0" borderId="1" xfId="114" applyNumberFormat="1" applyFont="1" applyFill="1" applyBorder="1" applyAlignment="1">
      <alignment vertical="center"/>
    </xf>
    <xf numFmtId="0" fontId="5" fillId="0" borderId="1" xfId="83" applyFont="1" applyFill="1" applyBorder="1" applyAlignment="1">
      <alignment horizontal="center" vertical="center"/>
    </xf>
    <xf numFmtId="0" fontId="2" fillId="0" borderId="0" xfId="83" applyFont="1" applyFill="1" applyAlignment="1">
      <alignment vertical="center"/>
    </xf>
    <xf numFmtId="176" fontId="2" fillId="0" borderId="0" xfId="83" applyNumberFormat="1" applyFont="1" applyFill="1" applyAlignment="1">
      <alignment vertical="center"/>
    </xf>
  </cellXfs>
  <cellStyles count="12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Currency_1995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Calc Currency (0)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强调文字颜色 2" xfId="31" builtinId="33"/>
    <cellStyle name="Currency [0]" xfId="32"/>
    <cellStyle name="20% - 强调文字颜色 6" xfId="33" builtinId="50"/>
    <cellStyle name="链接单元格" xfId="34" builtinId="24"/>
    <cellStyle name="汇总" xfId="35" builtinId="25"/>
    <cellStyle name="好" xfId="36" builtinId="26"/>
    <cellStyle name="适中" xfId="37" builtinId="28"/>
    <cellStyle name="HEADING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HEADING1" xfId="47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Comma_1995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ColLevel_1" xfId="59"/>
    <cellStyle name="Comma [0]" xfId="60"/>
    <cellStyle name="comma zerodec" xfId="61"/>
    <cellStyle name="Currency1" xfId="62"/>
    <cellStyle name="Date" xfId="63"/>
    <cellStyle name="Dollar (zero dec)" xfId="64"/>
    <cellStyle name="Fixed" xfId="65"/>
    <cellStyle name="Header1" xfId="66"/>
    <cellStyle name="Header2" xfId="67"/>
    <cellStyle name="Header2 2" xfId="68"/>
    <cellStyle name="no dec" xfId="69"/>
    <cellStyle name="Norma,_laroux_4_营业在建 (2)_E21" xfId="70"/>
    <cellStyle name="Normal" xfId="71"/>
    <cellStyle name="Percent_laroux" xfId="72"/>
    <cellStyle name="RowLevel_1" xfId="73"/>
    <cellStyle name="Total" xfId="74"/>
    <cellStyle name="千位[0]_，" xfId="75"/>
    <cellStyle name="表标题" xfId="76"/>
    <cellStyle name="表标题 2" xfId="77"/>
    <cellStyle name="表标题 3" xfId="78"/>
    <cellStyle name="常规 10" xfId="79"/>
    <cellStyle name="常规 11" xfId="80"/>
    <cellStyle name="常规 12" xfId="81"/>
    <cellStyle name="常规 42" xfId="82"/>
    <cellStyle name="常规 2 2 2" xfId="83"/>
    <cellStyle name="常规 2 2 2 2 2 2" xfId="84"/>
    <cellStyle name="常规 2 2 5 2 2" xfId="85"/>
    <cellStyle name="常规 2 3" xfId="86"/>
    <cellStyle name="常规 2 3 4" xfId="87"/>
    <cellStyle name="常规 2 4" xfId="88"/>
    <cellStyle name="常规 3" xfId="89"/>
    <cellStyle name="常规 3 2" xfId="90"/>
    <cellStyle name="常规 35" xfId="91"/>
    <cellStyle name="常规 4" xfId="92"/>
    <cellStyle name="常规 4 2" xfId="93"/>
    <cellStyle name="常规 41" xfId="94"/>
    <cellStyle name="常规 5" xfId="95"/>
    <cellStyle name="常规 6 2" xfId="96"/>
    <cellStyle name="常规 7" xfId="97"/>
    <cellStyle name="常规 8" xfId="98"/>
    <cellStyle name="常规 9" xfId="99"/>
    <cellStyle name="常规_表9 2" xfId="100"/>
    <cellStyle name="后继超链接 2" xfId="101"/>
    <cellStyle name="常规_表二_1" xfId="102"/>
    <cellStyle name="分级显示行_1_13区汇总" xfId="103"/>
    <cellStyle name="归盒啦_95" xfId="104"/>
    <cellStyle name="后继超链接" xfId="105"/>
    <cellStyle name="霓付 [0]_95" xfId="106"/>
    <cellStyle name="霓付_95" xfId="107"/>
    <cellStyle name="烹拳 [0]_95" xfId="108"/>
    <cellStyle name="烹拳_95" xfId="109"/>
    <cellStyle name="普通_“三部” (2)" xfId="110"/>
    <cellStyle name="千分位[0]_F01-1" xfId="111"/>
    <cellStyle name="千分位_97-917" xfId="112"/>
    <cellStyle name="千位_，" xfId="113"/>
    <cellStyle name="千位分隔 2" xfId="114"/>
    <cellStyle name="千位分隔 2 2" xfId="115"/>
    <cellStyle name="千位分隔 3" xfId="116"/>
    <cellStyle name="千位分隔 4 2" xfId="117"/>
    <cellStyle name="千位分隔[0] 3 3" xfId="118"/>
    <cellStyle name="钎霖_4岿角利" xfId="119"/>
    <cellStyle name="数字" xfId="120"/>
    <cellStyle name="数字 2" xfId="121"/>
    <cellStyle name="数字 3" xfId="122"/>
    <cellStyle name="未定义" xfId="123"/>
    <cellStyle name="小数" xfId="124"/>
    <cellStyle name="小数 2" xfId="125"/>
    <cellStyle name="小数 3" xfId="126"/>
    <cellStyle name="样式 1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10.16.0.103:8818/page/plat/query/reportQuery.jsp?code=debt_xz_zqjjh_cb&amp;adcode=420281&amp;agcode=&amp;userid=072349ADE6FC459F89F4DDCABC59F495&amp;menucode=211310100030120&amp;token=f52cd751520654ac7d3d09d6976fa600&amp;fin_dep_code=null&amp;title=%E5%82%A8%E5%A4%87%E9%A1%B9%E7%9B%AE%E6%9F%A5%E8%AF%A2%EF%BC%88%E4%B8%93%E9%A1%B9%EF%BC%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D19" sqref="D19"/>
    </sheetView>
  </sheetViews>
  <sheetFormatPr defaultColWidth="9" defaultRowHeight="13.5"/>
  <cols>
    <col min="1" max="1" width="38" style="1" customWidth="1"/>
    <col min="2" max="2" width="12.875" style="1" customWidth="1"/>
    <col min="3" max="3" width="12.5" style="1" customWidth="1"/>
    <col min="4" max="4" width="34" style="1" customWidth="1"/>
    <col min="5" max="5" width="13.25" style="1" customWidth="1"/>
    <col min="6" max="6" width="13.875" style="1" customWidth="1"/>
    <col min="7" max="8" width="10.5" style="1" customWidth="1"/>
    <col min="9" max="10" width="9" style="1"/>
    <col min="11" max="11" width="10.5" style="1" customWidth="1"/>
    <col min="12" max="16384" width="9" style="1"/>
  </cols>
  <sheetData>
    <row r="1" ht="14.25" spans="1:6">
      <c r="A1" s="320" t="s">
        <v>0</v>
      </c>
      <c r="B1" s="321"/>
      <c r="C1" s="322"/>
      <c r="D1" s="322"/>
      <c r="E1" s="322"/>
      <c r="F1" s="322"/>
    </row>
    <row r="2" ht="27" spans="1:6">
      <c r="A2" s="323" t="s">
        <v>1</v>
      </c>
      <c r="B2" s="323"/>
      <c r="C2" s="323"/>
      <c r="D2" s="323"/>
      <c r="E2" s="323"/>
      <c r="F2" s="323"/>
    </row>
    <row r="3" ht="14.25" spans="1:6">
      <c r="A3" s="321"/>
      <c r="B3" s="321"/>
      <c r="C3" s="322"/>
      <c r="D3" s="322"/>
      <c r="E3" s="322"/>
      <c r="F3" s="324" t="s">
        <v>2</v>
      </c>
    </row>
    <row r="4" ht="26.25" customHeight="1" spans="1:6">
      <c r="A4" s="325" t="s">
        <v>3</v>
      </c>
      <c r="B4" s="326"/>
      <c r="C4" s="326"/>
      <c r="D4" s="325" t="s">
        <v>4</v>
      </c>
      <c r="E4" s="326"/>
      <c r="F4" s="327"/>
    </row>
    <row r="5" ht="21" customHeight="1" spans="1:6">
      <c r="A5" s="328" t="s">
        <v>5</v>
      </c>
      <c r="B5" s="329" t="s">
        <v>6</v>
      </c>
      <c r="C5" s="329" t="s">
        <v>7</v>
      </c>
      <c r="D5" s="328" t="s">
        <v>5</v>
      </c>
      <c r="E5" s="329" t="s">
        <v>6</v>
      </c>
      <c r="F5" s="329" t="s">
        <v>7</v>
      </c>
    </row>
    <row r="6" ht="21" customHeight="1" spans="1:11">
      <c r="A6" s="330" t="s">
        <v>8</v>
      </c>
      <c r="B6" s="331">
        <v>451500</v>
      </c>
      <c r="C6" s="331">
        <v>270000</v>
      </c>
      <c r="D6" s="330" t="s">
        <v>9</v>
      </c>
      <c r="E6" s="331">
        <v>623410</v>
      </c>
      <c r="F6" s="331">
        <f>912960-40000-15000+2861+822-(818+2482-497)+3250+1224</f>
        <v>863314</v>
      </c>
      <c r="H6" s="332"/>
      <c r="K6" s="332"/>
    </row>
    <row r="7" ht="21" customHeight="1" spans="1:11">
      <c r="A7" s="333" t="s">
        <v>10</v>
      </c>
      <c r="B7" s="331">
        <f>B8+B12+B13+B16+B20</f>
        <v>313100</v>
      </c>
      <c r="C7" s="331">
        <f>C8+C12+C13+C16+C20</f>
        <v>708749</v>
      </c>
      <c r="D7" s="333" t="s">
        <v>11</v>
      </c>
      <c r="E7" s="331">
        <f>E8+E11</f>
        <v>141190</v>
      </c>
      <c r="F7" s="331">
        <f>F8+F11</f>
        <v>115434.764401903</v>
      </c>
      <c r="G7" s="332"/>
      <c r="H7" s="332"/>
      <c r="K7" s="332"/>
    </row>
    <row r="8" ht="21" customHeight="1" spans="1:11">
      <c r="A8" s="334" t="s">
        <v>12</v>
      </c>
      <c r="B8" s="331">
        <f>SUM(B9:B11)</f>
        <v>199204</v>
      </c>
      <c r="C8" s="331">
        <f>SUM(C9:C11)</f>
        <v>422734</v>
      </c>
      <c r="D8" s="334" t="s">
        <v>13</v>
      </c>
      <c r="E8" s="331">
        <f>SUM(E9:E10)</f>
        <v>78916</v>
      </c>
      <c r="F8" s="331">
        <f>SUM(F9:F10)</f>
        <v>53160.7644019026</v>
      </c>
      <c r="G8" s="332"/>
      <c r="H8" s="332"/>
      <c r="K8" s="332"/>
    </row>
    <row r="9" ht="21" customHeight="1" spans="1:8">
      <c r="A9" s="334" t="s">
        <v>14</v>
      </c>
      <c r="B9" s="331">
        <v>2541</v>
      </c>
      <c r="C9" s="331">
        <v>2541</v>
      </c>
      <c r="D9" s="334" t="s">
        <v>15</v>
      </c>
      <c r="E9" s="331">
        <v>72583</v>
      </c>
      <c r="F9" s="331">
        <f>75546/306522*190000</f>
        <v>46827.7644019026</v>
      </c>
      <c r="H9" s="332"/>
    </row>
    <row r="10" ht="21" customHeight="1" spans="1:8">
      <c r="A10" s="335" t="s">
        <v>16</v>
      </c>
      <c r="B10" s="331">
        <v>196663</v>
      </c>
      <c r="C10" s="331">
        <f>308157+80482</f>
        <v>388639</v>
      </c>
      <c r="D10" s="334" t="s">
        <v>17</v>
      </c>
      <c r="E10" s="331">
        <v>6333</v>
      </c>
      <c r="F10" s="331">
        <v>6333</v>
      </c>
      <c r="G10" s="332"/>
      <c r="H10" s="332"/>
    </row>
    <row r="11" ht="21" customHeight="1" spans="1:8">
      <c r="A11" s="336" t="s">
        <v>18</v>
      </c>
      <c r="B11" s="331"/>
      <c r="C11" s="331">
        <v>31554</v>
      </c>
      <c r="D11" s="334" t="s">
        <v>19</v>
      </c>
      <c r="E11" s="331">
        <v>62274</v>
      </c>
      <c r="F11" s="331">
        <v>62274</v>
      </c>
      <c r="G11" s="332"/>
      <c r="H11" s="332"/>
    </row>
    <row r="12" ht="21" customHeight="1" spans="1:8">
      <c r="A12" s="336" t="s">
        <v>20</v>
      </c>
      <c r="B12" s="331">
        <v>62274</v>
      </c>
      <c r="C12" s="337">
        <f>96169+19000</f>
        <v>115169</v>
      </c>
      <c r="D12" s="334" t="s">
        <v>21</v>
      </c>
      <c r="E12" s="331"/>
      <c r="F12" s="331"/>
      <c r="G12" s="332"/>
      <c r="H12" s="332"/>
    </row>
    <row r="13" ht="21" customHeight="1" spans="1:8">
      <c r="A13" s="335" t="s">
        <v>22</v>
      </c>
      <c r="B13" s="331"/>
      <c r="C13" s="331">
        <v>39996</v>
      </c>
      <c r="D13" s="334" t="s">
        <v>23</v>
      </c>
      <c r="E13" s="331"/>
      <c r="F13" s="331"/>
      <c r="H13" s="332"/>
    </row>
    <row r="14" ht="21" customHeight="1" spans="1:8">
      <c r="A14" s="335" t="s">
        <v>24</v>
      </c>
      <c r="B14" s="331"/>
      <c r="C14" s="331">
        <v>39996</v>
      </c>
      <c r="D14" s="334" t="s">
        <v>25</v>
      </c>
      <c r="E14" s="331"/>
      <c r="F14" s="331"/>
      <c r="H14" s="332"/>
    </row>
    <row r="15" ht="21" customHeight="1" spans="1:8">
      <c r="A15" s="335" t="s">
        <v>26</v>
      </c>
      <c r="B15" s="331"/>
      <c r="C15" s="331"/>
      <c r="D15" s="334" t="s">
        <v>27</v>
      </c>
      <c r="E15" s="331"/>
      <c r="F15" s="331"/>
      <c r="H15" s="332"/>
    </row>
    <row r="16" ht="21" customHeight="1" spans="1:8">
      <c r="A16" s="335" t="s">
        <v>28</v>
      </c>
      <c r="B16" s="331">
        <v>37622</v>
      </c>
      <c r="C16" s="331">
        <f>SUM(C17:C19)</f>
        <v>83016</v>
      </c>
      <c r="D16" s="334" t="s">
        <v>29</v>
      </c>
      <c r="E16" s="331"/>
      <c r="F16" s="331"/>
      <c r="H16" s="332"/>
    </row>
    <row r="17" ht="21" customHeight="1" spans="1:8">
      <c r="A17" s="335" t="s">
        <v>30</v>
      </c>
      <c r="B17" s="331">
        <v>37622</v>
      </c>
      <c r="C17" s="331">
        <v>37622</v>
      </c>
      <c r="D17" s="334" t="s">
        <v>31</v>
      </c>
      <c r="E17" s="331"/>
      <c r="F17" s="331"/>
      <c r="H17" s="332"/>
    </row>
    <row r="18" ht="21" customHeight="1" spans="1:8">
      <c r="A18" s="335" t="s">
        <v>32</v>
      </c>
      <c r="B18" s="331"/>
      <c r="C18" s="331"/>
      <c r="D18" s="334" t="s">
        <v>33</v>
      </c>
      <c r="E18" s="331"/>
      <c r="F18" s="331"/>
      <c r="H18" s="332"/>
    </row>
    <row r="19" ht="21" customHeight="1" spans="1:8">
      <c r="A19" s="335" t="s">
        <v>34</v>
      </c>
      <c r="B19" s="331"/>
      <c r="C19" s="338">
        <v>45394</v>
      </c>
      <c r="D19" s="334"/>
      <c r="E19" s="331"/>
      <c r="F19" s="331"/>
      <c r="H19" s="332"/>
    </row>
    <row r="20" ht="21" customHeight="1" spans="1:8">
      <c r="A20" s="335" t="s">
        <v>35</v>
      </c>
      <c r="B20" s="331">
        <v>14000</v>
      </c>
      <c r="C20" s="331">
        <f>47000-390+1224</f>
        <v>47834</v>
      </c>
      <c r="D20" s="334"/>
      <c r="E20" s="331"/>
      <c r="F20" s="331"/>
      <c r="H20" s="332"/>
    </row>
    <row r="21" ht="21" customHeight="1" spans="1:11">
      <c r="A21" s="339" t="s">
        <v>36</v>
      </c>
      <c r="B21" s="331">
        <f t="shared" ref="B21:F21" si="0">B6+B7</f>
        <v>764600</v>
      </c>
      <c r="C21" s="331">
        <f t="shared" si="0"/>
        <v>978749</v>
      </c>
      <c r="D21" s="339" t="s">
        <v>37</v>
      </c>
      <c r="E21" s="331">
        <f t="shared" si="0"/>
        <v>764600</v>
      </c>
      <c r="F21" s="331">
        <f t="shared" si="0"/>
        <v>978748.764401903</v>
      </c>
      <c r="H21" s="332"/>
      <c r="K21" s="332"/>
    </row>
    <row r="22" ht="14.25" spans="1:6">
      <c r="A22" s="340"/>
      <c r="B22" s="340"/>
      <c r="C22" s="341"/>
      <c r="D22" s="340"/>
      <c r="E22" s="340"/>
      <c r="F22" s="340"/>
    </row>
    <row r="23" ht="14.25" spans="1:6">
      <c r="A23" s="340"/>
      <c r="B23" s="340"/>
      <c r="C23" s="340"/>
      <c r="D23" s="340"/>
      <c r="E23" s="340"/>
      <c r="F23" s="341"/>
    </row>
    <row r="24" ht="14.25" spans="1:6">
      <c r="A24" s="340"/>
      <c r="B24" s="340"/>
      <c r="C24" s="340"/>
      <c r="D24" s="340"/>
      <c r="E24" s="340"/>
      <c r="F24" s="340"/>
    </row>
    <row r="25" ht="14.25" spans="1:6">
      <c r="A25" s="340"/>
      <c r="B25" s="340"/>
      <c r="C25" s="322"/>
      <c r="D25" s="340"/>
      <c r="E25" s="340"/>
      <c r="F25" s="340"/>
    </row>
    <row r="26" ht="14.25" spans="1:6">
      <c r="A26" s="340"/>
      <c r="B26" s="340"/>
      <c r="C26" s="322"/>
      <c r="D26" s="340"/>
      <c r="E26" s="340"/>
      <c r="F26" s="322"/>
    </row>
    <row r="27" ht="14.25" spans="1:6">
      <c r="A27" s="322"/>
      <c r="B27" s="322"/>
      <c r="C27" s="322"/>
      <c r="D27" s="322"/>
      <c r="E27" s="322"/>
      <c r="F27" s="322"/>
    </row>
    <row r="28" ht="14.25" spans="1:6">
      <c r="A28" s="322"/>
      <c r="B28" s="322"/>
      <c r="D28" s="322"/>
      <c r="E28" s="322"/>
      <c r="F28" s="322"/>
    </row>
    <row r="29" ht="14.25" spans="1:5">
      <c r="A29" s="322"/>
      <c r="B29" s="322"/>
      <c r="D29" s="322"/>
      <c r="E29" s="322"/>
    </row>
  </sheetData>
  <mergeCells count="3">
    <mergeCell ref="A2:F2"/>
    <mergeCell ref="A4:C4"/>
    <mergeCell ref="D4:F4"/>
  </mergeCells>
  <printOptions horizontalCentered="1"/>
  <pageMargins left="0.748031496062992" right="0.748031496062992" top="0.984251968503937" bottom="0.6" header="0.511811023622047" footer="0.51181102362204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11" sqref="H11"/>
    </sheetView>
  </sheetViews>
  <sheetFormatPr defaultColWidth="9" defaultRowHeight="13.5"/>
  <cols>
    <col min="1" max="1" width="9" style="1"/>
    <col min="2" max="2" width="22.375" style="1" customWidth="1"/>
    <col min="3" max="3" width="15.5" style="1" customWidth="1"/>
    <col min="4" max="4" width="15" style="1" customWidth="1"/>
    <col min="5" max="5" width="19.375" style="1" customWidth="1"/>
    <col min="6" max="7" width="9" style="1"/>
    <col min="8" max="8" width="12.125" style="1" customWidth="1"/>
    <col min="9" max="9" width="16.5" style="1" customWidth="1"/>
    <col min="10" max="16384" width="9" style="1"/>
  </cols>
  <sheetData>
    <row r="1" ht="14.25" spans="1:5">
      <c r="A1" s="1" t="s">
        <v>894</v>
      </c>
      <c r="B1" s="22"/>
      <c r="C1" s="22"/>
      <c r="D1" s="22"/>
      <c r="E1" s="22"/>
    </row>
    <row r="2" ht="52.5" customHeight="1" spans="1:5">
      <c r="A2" s="23" t="s">
        <v>895</v>
      </c>
      <c r="B2" s="23"/>
      <c r="C2" s="23"/>
      <c r="D2" s="23"/>
      <c r="E2" s="23"/>
    </row>
    <row r="3" ht="28.5" customHeight="1" spans="1:5">
      <c r="A3" s="24" t="s">
        <v>2</v>
      </c>
      <c r="B3" s="24"/>
      <c r="C3" s="24"/>
      <c r="D3" s="24"/>
      <c r="E3" s="24"/>
    </row>
    <row r="4" ht="38.1" customHeight="1" spans="1:5">
      <c r="A4" s="25" t="s">
        <v>850</v>
      </c>
      <c r="B4" s="25" t="s">
        <v>885</v>
      </c>
      <c r="C4" s="25" t="s">
        <v>886</v>
      </c>
      <c r="D4" s="25" t="s">
        <v>887</v>
      </c>
      <c r="E4" s="25" t="s">
        <v>888</v>
      </c>
    </row>
    <row r="5" ht="38.1" customHeight="1" spans="1:9">
      <c r="A5" s="26">
        <v>1</v>
      </c>
      <c r="B5" s="27" t="s">
        <v>896</v>
      </c>
      <c r="C5" s="28">
        <v>1530</v>
      </c>
      <c r="D5" s="28">
        <v>331</v>
      </c>
      <c r="E5" s="28">
        <f t="shared" ref="E5:E11" si="0">C5-D5</f>
        <v>1199</v>
      </c>
      <c r="H5" s="29"/>
      <c r="I5" s="32"/>
    </row>
    <row r="6" ht="38.1" customHeight="1" spans="1:9">
      <c r="A6" s="26">
        <v>2</v>
      </c>
      <c r="B6" s="26" t="s">
        <v>890</v>
      </c>
      <c r="C6" s="28">
        <v>10821</v>
      </c>
      <c r="D6" s="28">
        <f>2368+3063</f>
        <v>5431</v>
      </c>
      <c r="E6" s="28">
        <f t="shared" si="0"/>
        <v>5390</v>
      </c>
      <c r="H6" s="29"/>
      <c r="I6" s="32"/>
    </row>
    <row r="7" ht="38.1" customHeight="1" spans="1:9">
      <c r="A7" s="26">
        <v>3</v>
      </c>
      <c r="B7" s="26" t="s">
        <v>891</v>
      </c>
      <c r="C7" s="28">
        <v>17941</v>
      </c>
      <c r="D7" s="28">
        <v>14560</v>
      </c>
      <c r="E7" s="28">
        <f t="shared" si="0"/>
        <v>3381</v>
      </c>
      <c r="H7" s="29"/>
      <c r="I7" s="32"/>
    </row>
    <row r="8" ht="38.1" customHeight="1" spans="1:9">
      <c r="A8" s="26">
        <v>4</v>
      </c>
      <c r="B8" s="26" t="s">
        <v>892</v>
      </c>
      <c r="C8" s="28">
        <v>212</v>
      </c>
      <c r="D8" s="28">
        <v>15</v>
      </c>
      <c r="E8" s="28">
        <f t="shared" si="0"/>
        <v>197</v>
      </c>
      <c r="H8" s="29"/>
      <c r="I8" s="32"/>
    </row>
    <row r="9" ht="38.1" customHeight="1" spans="1:9">
      <c r="A9" s="26">
        <v>5</v>
      </c>
      <c r="B9" s="27" t="s">
        <v>897</v>
      </c>
      <c r="C9" s="28">
        <v>11295</v>
      </c>
      <c r="D9" s="28">
        <v>5777</v>
      </c>
      <c r="E9" s="28">
        <f t="shared" si="0"/>
        <v>5518</v>
      </c>
      <c r="H9" s="29"/>
      <c r="I9" s="32"/>
    </row>
    <row r="10" ht="38.1" customHeight="1" spans="1:9">
      <c r="A10" s="26">
        <v>6</v>
      </c>
      <c r="B10" s="27" t="s">
        <v>898</v>
      </c>
      <c r="C10" s="28">
        <v>3409</v>
      </c>
      <c r="D10" s="28">
        <v>201</v>
      </c>
      <c r="E10" s="28">
        <f t="shared" si="0"/>
        <v>3208</v>
      </c>
      <c r="H10" s="29"/>
      <c r="I10" s="32"/>
    </row>
    <row r="11" ht="38.1" customHeight="1" spans="1:9">
      <c r="A11" s="26">
        <v>7</v>
      </c>
      <c r="B11" s="27" t="s">
        <v>899</v>
      </c>
      <c r="C11" s="28">
        <v>186</v>
      </c>
      <c r="D11" s="28">
        <v>19</v>
      </c>
      <c r="E11" s="28">
        <f t="shared" si="0"/>
        <v>167</v>
      </c>
      <c r="H11" s="29"/>
      <c r="I11" s="32"/>
    </row>
    <row r="12" ht="38.1" customHeight="1" spans="1:5">
      <c r="A12" s="26"/>
      <c r="B12" s="30" t="s">
        <v>893</v>
      </c>
      <c r="C12" s="31">
        <f>SUM(C5:C11)</f>
        <v>45394</v>
      </c>
      <c r="D12" s="31">
        <f>SUM(D5:D11)</f>
        <v>26334</v>
      </c>
      <c r="E12" s="31">
        <f>SUM(E5:E11)</f>
        <v>19060</v>
      </c>
    </row>
  </sheetData>
  <mergeCells count="2">
    <mergeCell ref="A2:E2"/>
    <mergeCell ref="A3:E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pane ySplit="4" topLeftCell="A5" activePane="bottomLeft" state="frozen"/>
      <selection/>
      <selection pane="bottomLeft" activeCell="H15" sqref="H15"/>
    </sheetView>
  </sheetViews>
  <sheetFormatPr defaultColWidth="9" defaultRowHeight="13.5" outlineLevelCol="3"/>
  <cols>
    <col min="1" max="1" width="26.625" style="1" customWidth="1"/>
    <col min="2" max="2" width="17.625" style="1" customWidth="1"/>
    <col min="3" max="3" width="19.125" style="1" customWidth="1"/>
    <col min="4" max="4" width="16.875" style="2" customWidth="1"/>
    <col min="5" max="5" width="12.125" style="1" customWidth="1"/>
    <col min="6" max="16384" width="9" style="1"/>
  </cols>
  <sheetData>
    <row r="1" ht="22.5" customHeight="1" spans="1:4">
      <c r="A1" s="3" t="s">
        <v>900</v>
      </c>
      <c r="B1" s="4"/>
      <c r="C1" s="4"/>
      <c r="D1" s="5"/>
    </row>
    <row r="2" ht="24" customHeight="1" spans="1:4">
      <c r="A2" s="6" t="s">
        <v>901</v>
      </c>
      <c r="B2" s="7"/>
      <c r="C2" s="7"/>
      <c r="D2" s="7"/>
    </row>
    <row r="3" ht="24" customHeight="1" spans="1:4">
      <c r="A3" s="8"/>
      <c r="B3" s="9"/>
      <c r="C3" s="9"/>
      <c r="D3" s="10" t="s">
        <v>2</v>
      </c>
    </row>
    <row r="4" ht="23.25" customHeight="1" spans="1:4">
      <c r="A4" s="11" t="s">
        <v>902</v>
      </c>
      <c r="B4" s="12" t="s">
        <v>903</v>
      </c>
      <c r="C4" s="12" t="s">
        <v>904</v>
      </c>
      <c r="D4" s="12" t="s">
        <v>905</v>
      </c>
    </row>
    <row r="5" ht="23.25" customHeight="1" spans="1:4">
      <c r="A5" s="13" t="s">
        <v>856</v>
      </c>
      <c r="B5" s="14">
        <f>B6+B15+B22</f>
        <v>187258</v>
      </c>
      <c r="C5" s="14">
        <f t="shared" ref="C5:D5" si="0">C6+C15+C22</f>
        <v>166892.65</v>
      </c>
      <c r="D5" s="14">
        <f t="shared" si="0"/>
        <v>20365.35</v>
      </c>
    </row>
    <row r="6" ht="23.25" customHeight="1" spans="1:4">
      <c r="A6" s="15" t="s">
        <v>906</v>
      </c>
      <c r="B6" s="14">
        <f>SUM(B7:B14)</f>
        <v>16430</v>
      </c>
      <c r="C6" s="14">
        <f>SUM(C7:C14)</f>
        <v>14788.65</v>
      </c>
      <c r="D6" s="14">
        <f>SUM(D7:D14)</f>
        <v>1641.35</v>
      </c>
    </row>
    <row r="7" ht="23.25" customHeight="1" spans="1:4">
      <c r="A7" s="16" t="s">
        <v>907</v>
      </c>
      <c r="B7" s="12">
        <v>2060</v>
      </c>
      <c r="C7" s="12">
        <f>B7-D7</f>
        <v>1854.46</v>
      </c>
      <c r="D7" s="12">
        <v>205.54</v>
      </c>
    </row>
    <row r="8" ht="23.25" customHeight="1" spans="1:4">
      <c r="A8" s="16" t="s">
        <v>908</v>
      </c>
      <c r="B8" s="12">
        <v>180</v>
      </c>
      <c r="C8" s="12">
        <f t="shared" ref="C8:C14" si="1">B8-D8</f>
        <v>162.45</v>
      </c>
      <c r="D8" s="12">
        <v>17.55</v>
      </c>
    </row>
    <row r="9" ht="23.25" customHeight="1" spans="1:4">
      <c r="A9" s="17" t="s">
        <v>909</v>
      </c>
      <c r="B9" s="12">
        <v>1670</v>
      </c>
      <c r="C9" s="12">
        <f t="shared" si="1"/>
        <v>1503.5</v>
      </c>
      <c r="D9" s="12">
        <v>166.5</v>
      </c>
    </row>
    <row r="10" ht="23.25" customHeight="1" spans="1:4">
      <c r="A10" s="17" t="s">
        <v>910</v>
      </c>
      <c r="B10" s="12">
        <v>690</v>
      </c>
      <c r="C10" s="12">
        <f t="shared" si="1"/>
        <v>620.86</v>
      </c>
      <c r="D10" s="12">
        <v>69.14</v>
      </c>
    </row>
    <row r="11" ht="23.25" customHeight="1" spans="1:4">
      <c r="A11" s="16" t="s">
        <v>911</v>
      </c>
      <c r="B11" s="12">
        <v>1720</v>
      </c>
      <c r="C11" s="12">
        <f t="shared" si="1"/>
        <v>1548.1</v>
      </c>
      <c r="D11" s="12">
        <v>171.9</v>
      </c>
    </row>
    <row r="12" ht="23.25" customHeight="1" spans="1:4">
      <c r="A12" s="17" t="s">
        <v>912</v>
      </c>
      <c r="B12" s="12">
        <v>210</v>
      </c>
      <c r="C12" s="12">
        <f t="shared" si="1"/>
        <v>188.68</v>
      </c>
      <c r="D12" s="12">
        <v>21.32</v>
      </c>
    </row>
    <row r="13" ht="23.25" customHeight="1" spans="1:4">
      <c r="A13" s="17" t="s">
        <v>913</v>
      </c>
      <c r="B13" s="12">
        <v>610</v>
      </c>
      <c r="C13" s="12">
        <f t="shared" si="1"/>
        <v>549.15</v>
      </c>
      <c r="D13" s="12">
        <v>60.85</v>
      </c>
    </row>
    <row r="14" ht="23.25" customHeight="1" spans="1:4">
      <c r="A14" s="17" t="s">
        <v>914</v>
      </c>
      <c r="B14" s="12">
        <v>9290</v>
      </c>
      <c r="C14" s="12">
        <f t="shared" si="1"/>
        <v>8361.45</v>
      </c>
      <c r="D14" s="12">
        <v>928.55</v>
      </c>
    </row>
    <row r="15" ht="23.25" customHeight="1" spans="1:4">
      <c r="A15" s="18" t="s">
        <v>915</v>
      </c>
      <c r="B15" s="19">
        <f>SUM(B16:B21)</f>
        <v>35471</v>
      </c>
      <c r="C15" s="19">
        <f t="shared" ref="C15:D15" si="2">SUM(C16:C21)</f>
        <v>35076</v>
      </c>
      <c r="D15" s="19">
        <f t="shared" si="2"/>
        <v>395</v>
      </c>
    </row>
    <row r="16" ht="23.25" customHeight="1" spans="1:4">
      <c r="A16" s="20" t="s">
        <v>914</v>
      </c>
      <c r="B16" s="21">
        <v>4308</v>
      </c>
      <c r="C16" s="21">
        <v>4257</v>
      </c>
      <c r="D16" s="21">
        <f t="shared" ref="D16:D21" si="3">B16-C16</f>
        <v>51</v>
      </c>
    </row>
    <row r="17" ht="23.25" customHeight="1" spans="1:4">
      <c r="A17" s="20" t="s">
        <v>913</v>
      </c>
      <c r="B17" s="21">
        <v>1330</v>
      </c>
      <c r="C17" s="21">
        <v>1323</v>
      </c>
      <c r="D17" s="21">
        <f t="shared" si="3"/>
        <v>7</v>
      </c>
    </row>
    <row r="18" ht="23.25" customHeight="1" spans="1:4">
      <c r="A18" s="20" t="s">
        <v>909</v>
      </c>
      <c r="B18" s="21">
        <v>10507</v>
      </c>
      <c r="C18" s="21">
        <v>10400</v>
      </c>
      <c r="D18" s="21">
        <f t="shared" si="3"/>
        <v>107</v>
      </c>
    </row>
    <row r="19" ht="23.25" customHeight="1" spans="1:4">
      <c r="A19" s="20" t="s">
        <v>910</v>
      </c>
      <c r="B19" s="21">
        <v>4445</v>
      </c>
      <c r="C19" s="21">
        <v>4300</v>
      </c>
      <c r="D19" s="21">
        <f t="shared" si="3"/>
        <v>145</v>
      </c>
    </row>
    <row r="20" ht="23.25" customHeight="1" spans="1:4">
      <c r="A20" s="20" t="s">
        <v>907</v>
      </c>
      <c r="B20" s="21">
        <v>14756</v>
      </c>
      <c r="C20" s="21">
        <v>14681</v>
      </c>
      <c r="D20" s="21">
        <f t="shared" si="3"/>
        <v>75</v>
      </c>
    </row>
    <row r="21" ht="23.25" customHeight="1" spans="1:4">
      <c r="A21" s="20" t="s">
        <v>916</v>
      </c>
      <c r="B21" s="21">
        <v>125</v>
      </c>
      <c r="C21" s="21">
        <v>115</v>
      </c>
      <c r="D21" s="21">
        <f t="shared" si="3"/>
        <v>10</v>
      </c>
    </row>
    <row r="22" ht="23.25" customHeight="1" spans="1:4">
      <c r="A22" s="18" t="s">
        <v>917</v>
      </c>
      <c r="B22" s="19">
        <f>SUM(B23:B30)</f>
        <v>135357</v>
      </c>
      <c r="C22" s="19">
        <f t="shared" ref="C22:D22" si="4">SUM(C23:C30)</f>
        <v>117028</v>
      </c>
      <c r="D22" s="19">
        <f t="shared" si="4"/>
        <v>18329</v>
      </c>
    </row>
    <row r="23" ht="23.25" customHeight="1" spans="1:4">
      <c r="A23" s="17" t="s">
        <v>908</v>
      </c>
      <c r="B23" s="21">
        <v>10448</v>
      </c>
      <c r="C23" s="21">
        <f>7527+2870</f>
        <v>10397</v>
      </c>
      <c r="D23" s="21">
        <f t="shared" ref="D23:D30" si="5">B23-C23</f>
        <v>51</v>
      </c>
    </row>
    <row r="24" ht="23.25" customHeight="1" spans="1:4">
      <c r="A24" s="17" t="s">
        <v>912</v>
      </c>
      <c r="B24" s="21">
        <v>1448</v>
      </c>
      <c r="C24" s="21">
        <v>1215</v>
      </c>
      <c r="D24" s="21">
        <f t="shared" si="5"/>
        <v>233</v>
      </c>
    </row>
    <row r="25" ht="23.25" customHeight="1" spans="1:4">
      <c r="A25" s="17" t="s">
        <v>914</v>
      </c>
      <c r="B25" s="21">
        <v>14630</v>
      </c>
      <c r="C25" s="21">
        <f>5961+1350</f>
        <v>7311</v>
      </c>
      <c r="D25" s="21">
        <f t="shared" si="5"/>
        <v>7319</v>
      </c>
    </row>
    <row r="26" ht="23.25" customHeight="1" spans="1:4">
      <c r="A26" s="17" t="s">
        <v>913</v>
      </c>
      <c r="B26" s="21">
        <v>15181</v>
      </c>
      <c r="C26" s="21">
        <v>14566</v>
      </c>
      <c r="D26" s="21">
        <f t="shared" si="5"/>
        <v>615</v>
      </c>
    </row>
    <row r="27" ht="23.25" customHeight="1" spans="1:4">
      <c r="A27" s="17" t="s">
        <v>909</v>
      </c>
      <c r="B27" s="21">
        <v>3222</v>
      </c>
      <c r="C27" s="21">
        <v>2746</v>
      </c>
      <c r="D27" s="21">
        <f t="shared" si="5"/>
        <v>476</v>
      </c>
    </row>
    <row r="28" ht="23.25" customHeight="1" spans="1:4">
      <c r="A28" s="17" t="s">
        <v>910</v>
      </c>
      <c r="B28" s="21">
        <v>31395</v>
      </c>
      <c r="C28" s="21">
        <v>27090</v>
      </c>
      <c r="D28" s="21">
        <f t="shared" si="5"/>
        <v>4305</v>
      </c>
    </row>
    <row r="29" ht="23.25" customHeight="1" spans="1:4">
      <c r="A29" s="17" t="s">
        <v>907</v>
      </c>
      <c r="B29" s="21">
        <v>11428</v>
      </c>
      <c r="C29" s="21">
        <v>7057</v>
      </c>
      <c r="D29" s="21">
        <f t="shared" si="5"/>
        <v>4371</v>
      </c>
    </row>
    <row r="30" ht="23.25" customHeight="1" spans="1:4">
      <c r="A30" s="17" t="s">
        <v>916</v>
      </c>
      <c r="B30" s="21">
        <v>47605</v>
      </c>
      <c r="C30" s="21">
        <v>46646</v>
      </c>
      <c r="D30" s="21">
        <f t="shared" si="5"/>
        <v>959</v>
      </c>
    </row>
  </sheetData>
  <mergeCells count="1">
    <mergeCell ref="A2:D2"/>
  </mergeCells>
  <printOptions horizontalCentered="1"/>
  <pageMargins left="0.748031496062992" right="0.748031496062992" top="0.551181102362205" bottom="0.551181102362205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pane ySplit="4" topLeftCell="A11" activePane="bottomLeft" state="frozen"/>
      <selection/>
      <selection pane="bottomLeft" activeCell="E14" sqref="E14"/>
    </sheetView>
  </sheetViews>
  <sheetFormatPr defaultColWidth="9" defaultRowHeight="13.5" outlineLevelCol="6"/>
  <cols>
    <col min="1" max="1" width="34.5" style="1" customWidth="1"/>
    <col min="2" max="3" width="14.125" style="1" customWidth="1"/>
    <col min="4" max="4" width="14.75" style="1" customWidth="1"/>
    <col min="5" max="5" width="16" style="1" customWidth="1"/>
    <col min="6" max="6" width="16.75" style="1" customWidth="1"/>
    <col min="7" max="7" width="16.875" style="1" customWidth="1"/>
    <col min="8" max="16376" width="9" style="1"/>
  </cols>
  <sheetData>
    <row r="1" s="1" customFormat="1" spans="1:7">
      <c r="A1" s="300" t="s">
        <v>38</v>
      </c>
      <c r="B1" s="301"/>
      <c r="C1" s="302"/>
      <c r="D1" s="302"/>
      <c r="E1" s="302"/>
      <c r="F1" s="301"/>
      <c r="G1" s="301"/>
    </row>
    <row r="2" s="1" customFormat="1" ht="24.75" customHeight="1" spans="1:7">
      <c r="A2" s="303" t="s">
        <v>39</v>
      </c>
      <c r="B2" s="303"/>
      <c r="C2" s="303"/>
      <c r="D2" s="303"/>
      <c r="E2" s="303"/>
      <c r="F2" s="303"/>
      <c r="G2" s="303"/>
    </row>
    <row r="3" s="1" customFormat="1" ht="14.25" customHeight="1" spans="1:7">
      <c r="A3" s="301"/>
      <c r="B3" s="301"/>
      <c r="C3" s="302"/>
      <c r="D3" s="302"/>
      <c r="E3" s="302"/>
      <c r="F3" s="301"/>
      <c r="G3" s="304" t="s">
        <v>2</v>
      </c>
    </row>
    <row r="4" s="1" customFormat="1" ht="30" customHeight="1" spans="1:7">
      <c r="A4" s="305" t="s">
        <v>40</v>
      </c>
      <c r="B4" s="305" t="s">
        <v>41</v>
      </c>
      <c r="C4" s="306" t="s">
        <v>42</v>
      </c>
      <c r="D4" s="306" t="s">
        <v>43</v>
      </c>
      <c r="E4" s="306" t="s">
        <v>44</v>
      </c>
      <c r="F4" s="305" t="s">
        <v>45</v>
      </c>
      <c r="G4" s="305" t="s">
        <v>46</v>
      </c>
    </row>
    <row r="5" s="299" customFormat="1" ht="18.75" customHeight="1" spans="1:7">
      <c r="A5" s="307" t="s">
        <v>47</v>
      </c>
      <c r="B5" s="308">
        <f>SUM(B6:B19)</f>
        <v>313117.3</v>
      </c>
      <c r="C5" s="308">
        <f t="shared" ref="C5:D5" si="0">SUM(C6:C19)</f>
        <v>306265</v>
      </c>
      <c r="D5" s="308">
        <f t="shared" si="0"/>
        <v>352520</v>
      </c>
      <c r="E5" s="308">
        <f t="shared" ref="E5" si="1">SUM(E6:E19)</f>
        <v>190000</v>
      </c>
      <c r="F5" s="309">
        <f>E5/D5*100</f>
        <v>53.8976511970952</v>
      </c>
      <c r="G5" s="310">
        <f>(E5-C5)/C5*100</f>
        <v>-37.9622222585016</v>
      </c>
    </row>
    <row r="6" s="1" customFormat="1" ht="18.75" customHeight="1" spans="1:7">
      <c r="A6" s="311" t="s">
        <v>48</v>
      </c>
      <c r="B6" s="312">
        <v>135838.5</v>
      </c>
      <c r="C6" s="312">
        <v>136068</v>
      </c>
      <c r="D6" s="312">
        <v>170000</v>
      </c>
      <c r="E6" s="312">
        <v>90900</v>
      </c>
      <c r="F6" s="313">
        <f>E6/D6*100</f>
        <v>53.4705882352941</v>
      </c>
      <c r="G6" s="314">
        <f>(E6-C6)/C6*100</f>
        <v>-33.1951671223212</v>
      </c>
    </row>
    <row r="7" s="1" customFormat="1" ht="18.75" customHeight="1" spans="1:7">
      <c r="A7" s="311" t="s">
        <v>49</v>
      </c>
      <c r="B7" s="312">
        <v>526</v>
      </c>
      <c r="C7" s="312">
        <v>279</v>
      </c>
      <c r="D7" s="312"/>
      <c r="E7" s="312"/>
      <c r="F7" s="313"/>
      <c r="G7" s="314"/>
    </row>
    <row r="8" s="1" customFormat="1" ht="18.75" customHeight="1" spans="1:7">
      <c r="A8" s="311" t="s">
        <v>50</v>
      </c>
      <c r="B8" s="312">
        <v>63277.2</v>
      </c>
      <c r="C8" s="312">
        <v>69260</v>
      </c>
      <c r="D8" s="312">
        <v>70000</v>
      </c>
      <c r="E8" s="312">
        <v>38500</v>
      </c>
      <c r="F8" s="313">
        <f t="shared" ref="F8:F28" si="2">E8/D8*100</f>
        <v>55</v>
      </c>
      <c r="G8" s="314">
        <f t="shared" ref="G8:G28" si="3">(E8-C8)/C8*100</f>
        <v>-44.4123592261045</v>
      </c>
    </row>
    <row r="9" s="1" customFormat="1" ht="18.75" customHeight="1" spans="1:7">
      <c r="A9" s="311" t="s">
        <v>51</v>
      </c>
      <c r="B9" s="312">
        <v>8025.6</v>
      </c>
      <c r="C9" s="312">
        <v>5429</v>
      </c>
      <c r="D9" s="312">
        <v>6400</v>
      </c>
      <c r="E9" s="312">
        <v>3400</v>
      </c>
      <c r="F9" s="313">
        <f t="shared" si="2"/>
        <v>53.125</v>
      </c>
      <c r="G9" s="314">
        <f t="shared" si="3"/>
        <v>-37.3733652606373</v>
      </c>
    </row>
    <row r="10" s="1" customFormat="1" ht="18.75" customHeight="1" spans="1:7">
      <c r="A10" s="311" t="s">
        <v>52</v>
      </c>
      <c r="B10" s="312">
        <v>10114</v>
      </c>
      <c r="C10" s="312">
        <v>12043</v>
      </c>
      <c r="D10" s="312">
        <v>12400</v>
      </c>
      <c r="E10" s="312">
        <v>11500</v>
      </c>
      <c r="F10" s="313">
        <f t="shared" si="2"/>
        <v>92.741935483871</v>
      </c>
      <c r="G10" s="314">
        <f t="shared" si="3"/>
        <v>-4.50884331146724</v>
      </c>
    </row>
    <row r="11" s="1" customFormat="1" ht="18.75" customHeight="1" spans="1:7">
      <c r="A11" s="311" t="s">
        <v>53</v>
      </c>
      <c r="B11" s="312">
        <v>21913</v>
      </c>
      <c r="C11" s="312">
        <v>21272</v>
      </c>
      <c r="D11" s="312">
        <v>27000</v>
      </c>
      <c r="E11" s="312">
        <v>14300</v>
      </c>
      <c r="F11" s="313">
        <f t="shared" si="2"/>
        <v>52.962962962963</v>
      </c>
      <c r="G11" s="314">
        <f t="shared" si="3"/>
        <v>-32.7754795035728</v>
      </c>
    </row>
    <row r="12" s="1" customFormat="1" ht="18.75" customHeight="1" spans="1:7">
      <c r="A12" s="311" t="s">
        <v>54</v>
      </c>
      <c r="B12" s="312">
        <v>6542</v>
      </c>
      <c r="C12" s="312">
        <v>5934</v>
      </c>
      <c r="D12" s="312">
        <v>8500</v>
      </c>
      <c r="E12" s="312">
        <v>5200</v>
      </c>
      <c r="F12" s="313">
        <f t="shared" si="2"/>
        <v>61.1764705882353</v>
      </c>
      <c r="G12" s="314">
        <f t="shared" si="3"/>
        <v>-12.3693966970003</v>
      </c>
    </row>
    <row r="13" s="1" customFormat="1" ht="18.75" customHeight="1" spans="1:7">
      <c r="A13" s="311" t="s">
        <v>55</v>
      </c>
      <c r="B13" s="312">
        <v>2928</v>
      </c>
      <c r="C13" s="312">
        <v>3070</v>
      </c>
      <c r="D13" s="312">
        <v>3800</v>
      </c>
      <c r="E13" s="312">
        <v>2500</v>
      </c>
      <c r="F13" s="313">
        <f t="shared" si="2"/>
        <v>65.7894736842105</v>
      </c>
      <c r="G13" s="314">
        <f t="shared" si="3"/>
        <v>-18.5667752442997</v>
      </c>
    </row>
    <row r="14" s="1" customFormat="1" ht="18.75" customHeight="1" spans="1:7">
      <c r="A14" s="311" t="s">
        <v>56</v>
      </c>
      <c r="B14" s="312">
        <v>11009</v>
      </c>
      <c r="C14" s="312">
        <v>7250</v>
      </c>
      <c r="D14" s="312">
        <v>15000</v>
      </c>
      <c r="E14" s="312">
        <v>5000</v>
      </c>
      <c r="F14" s="313">
        <f t="shared" si="2"/>
        <v>33.3333333333333</v>
      </c>
      <c r="G14" s="314">
        <f t="shared" si="3"/>
        <v>-31.0344827586207</v>
      </c>
    </row>
    <row r="15" s="1" customFormat="1" ht="18.75" customHeight="1" spans="1:7">
      <c r="A15" s="311" t="s">
        <v>57</v>
      </c>
      <c r="B15" s="312">
        <v>7652</v>
      </c>
      <c r="C15" s="312">
        <v>8675</v>
      </c>
      <c r="D15" s="312">
        <v>10000</v>
      </c>
      <c r="E15" s="312">
        <v>5200</v>
      </c>
      <c r="F15" s="313">
        <f t="shared" si="2"/>
        <v>52</v>
      </c>
      <c r="G15" s="314">
        <f t="shared" si="3"/>
        <v>-40.0576368876081</v>
      </c>
    </row>
    <row r="16" s="1" customFormat="1" ht="18.75" customHeight="1" spans="1:7">
      <c r="A16" s="311" t="s">
        <v>58</v>
      </c>
      <c r="B16" s="312">
        <v>2127</v>
      </c>
      <c r="C16" s="312">
        <v>2072</v>
      </c>
      <c r="D16" s="312">
        <v>2600</v>
      </c>
      <c r="E16" s="312">
        <v>2100</v>
      </c>
      <c r="F16" s="313">
        <f t="shared" si="2"/>
        <v>80.7692307692308</v>
      </c>
      <c r="G16" s="314">
        <f t="shared" si="3"/>
        <v>1.35135135135135</v>
      </c>
    </row>
    <row r="17" s="1" customFormat="1" ht="18.75" customHeight="1" spans="1:7">
      <c r="A17" s="311" t="s">
        <v>59</v>
      </c>
      <c r="B17" s="312">
        <v>21044</v>
      </c>
      <c r="C17" s="312">
        <v>7413</v>
      </c>
      <c r="D17" s="312">
        <v>7200</v>
      </c>
      <c r="E17" s="312"/>
      <c r="F17" s="313"/>
      <c r="G17" s="314"/>
    </row>
    <row r="18" s="1" customFormat="1" ht="18.75" customHeight="1" spans="1:7">
      <c r="A18" s="311" t="s">
        <v>60</v>
      </c>
      <c r="B18" s="312">
        <v>21158</v>
      </c>
      <c r="C18" s="312">
        <v>26135</v>
      </c>
      <c r="D18" s="312">
        <v>18420</v>
      </c>
      <c r="E18" s="312">
        <v>10400</v>
      </c>
      <c r="F18" s="313">
        <f t="shared" si="2"/>
        <v>56.4603691639522</v>
      </c>
      <c r="G18" s="314">
        <f t="shared" si="3"/>
        <v>-60.2066194757987</v>
      </c>
    </row>
    <row r="19" s="1" customFormat="1" ht="18.75" customHeight="1" spans="1:7">
      <c r="A19" s="315" t="s">
        <v>61</v>
      </c>
      <c r="B19" s="312">
        <v>963</v>
      </c>
      <c r="C19" s="312">
        <v>1365</v>
      </c>
      <c r="D19" s="312">
        <v>1200</v>
      </c>
      <c r="E19" s="312">
        <v>1000</v>
      </c>
      <c r="F19" s="313">
        <f t="shared" si="2"/>
        <v>83.3333333333333</v>
      </c>
      <c r="G19" s="314">
        <f t="shared" si="3"/>
        <v>-26.7399267399267</v>
      </c>
    </row>
    <row r="20" s="299" customFormat="1" ht="18.75" customHeight="1" spans="1:7">
      <c r="A20" s="307" t="s">
        <v>62</v>
      </c>
      <c r="B20" s="308">
        <f>SUM(B21:B27)</f>
        <v>136945</v>
      </c>
      <c r="C20" s="308">
        <f t="shared" ref="C20:E20" si="4">SUM(C21:C27)</f>
        <v>123903</v>
      </c>
      <c r="D20" s="308">
        <f t="shared" si="4"/>
        <v>98980</v>
      </c>
      <c r="E20" s="308">
        <f t="shared" si="4"/>
        <v>80000</v>
      </c>
      <c r="F20" s="316">
        <f t="shared" si="2"/>
        <v>80.8244089715094</v>
      </c>
      <c r="G20" s="317">
        <f t="shared" si="3"/>
        <v>-35.4333631954029</v>
      </c>
    </row>
    <row r="21" s="1" customFormat="1" ht="18.75" customHeight="1" spans="1:7">
      <c r="A21" s="311" t="s">
        <v>63</v>
      </c>
      <c r="B21" s="312">
        <v>24885</v>
      </c>
      <c r="C21" s="312">
        <v>19121</v>
      </c>
      <c r="D21" s="312">
        <v>19980</v>
      </c>
      <c r="E21" s="312">
        <v>8500</v>
      </c>
      <c r="F21" s="313">
        <f t="shared" si="2"/>
        <v>42.5425425425425</v>
      </c>
      <c r="G21" s="314">
        <f t="shared" si="3"/>
        <v>-55.5462580408974</v>
      </c>
    </row>
    <row r="22" s="1" customFormat="1" ht="18.75" customHeight="1" spans="1:7">
      <c r="A22" s="311" t="s">
        <v>64</v>
      </c>
      <c r="B22" s="312">
        <v>7464</v>
      </c>
      <c r="C22" s="312">
        <v>14398</v>
      </c>
      <c r="D22" s="312">
        <v>7800</v>
      </c>
      <c r="E22" s="312">
        <v>7100</v>
      </c>
      <c r="F22" s="313">
        <f t="shared" si="2"/>
        <v>91.025641025641</v>
      </c>
      <c r="G22" s="314">
        <f t="shared" si="3"/>
        <v>-50.6875954993749</v>
      </c>
    </row>
    <row r="23" s="1" customFormat="1" ht="18.75" customHeight="1" spans="1:7">
      <c r="A23" s="311" t="s">
        <v>65</v>
      </c>
      <c r="B23" s="312">
        <v>17488</v>
      </c>
      <c r="C23" s="312">
        <v>13439</v>
      </c>
      <c r="D23" s="312">
        <v>18000</v>
      </c>
      <c r="E23" s="312">
        <v>16300</v>
      </c>
      <c r="F23" s="313">
        <f t="shared" si="2"/>
        <v>90.5555555555556</v>
      </c>
      <c r="G23" s="314">
        <f t="shared" si="3"/>
        <v>21.2887863680333</v>
      </c>
    </row>
    <row r="24" s="1" customFormat="1" ht="18.75" customHeight="1" spans="1:7">
      <c r="A24" s="311" t="s">
        <v>66</v>
      </c>
      <c r="B24" s="312">
        <v>2966</v>
      </c>
      <c r="C24" s="312">
        <v>3163</v>
      </c>
      <c r="D24" s="312">
        <v>2000</v>
      </c>
      <c r="E24" s="312">
        <v>1800</v>
      </c>
      <c r="F24" s="313">
        <f t="shared" si="2"/>
        <v>90</v>
      </c>
      <c r="G24" s="314">
        <f t="shared" si="3"/>
        <v>-43.0920012646222</v>
      </c>
    </row>
    <row r="25" s="1" customFormat="1" ht="18.75" customHeight="1" spans="1:7">
      <c r="A25" s="311" t="s">
        <v>67</v>
      </c>
      <c r="B25" s="312">
        <v>77650</v>
      </c>
      <c r="C25" s="312">
        <v>71078</v>
      </c>
      <c r="D25" s="312">
        <v>50200</v>
      </c>
      <c r="E25" s="312">
        <v>45400</v>
      </c>
      <c r="F25" s="313">
        <f t="shared" si="2"/>
        <v>90.4382470119522</v>
      </c>
      <c r="G25" s="314">
        <f t="shared" si="3"/>
        <v>-36.1265089057092</v>
      </c>
    </row>
    <row r="26" s="1" customFormat="1" ht="18.75" customHeight="1" spans="1:7">
      <c r="A26" s="315" t="s">
        <v>68</v>
      </c>
      <c r="B26" s="312">
        <v>5839</v>
      </c>
      <c r="C26" s="312">
        <v>1016</v>
      </c>
      <c r="D26" s="312">
        <v>1000</v>
      </c>
      <c r="E26" s="312">
        <v>900</v>
      </c>
      <c r="F26" s="313">
        <f t="shared" si="2"/>
        <v>90</v>
      </c>
      <c r="G26" s="314">
        <f t="shared" si="3"/>
        <v>-11.4173228346457</v>
      </c>
    </row>
    <row r="27" s="1" customFormat="1" ht="18.75" customHeight="1" spans="1:7">
      <c r="A27" s="311" t="s">
        <v>69</v>
      </c>
      <c r="B27" s="312">
        <v>653</v>
      </c>
      <c r="C27" s="312">
        <v>1688</v>
      </c>
      <c r="D27" s="312">
        <v>0</v>
      </c>
      <c r="E27" s="312"/>
      <c r="F27" s="313"/>
      <c r="G27" s="314"/>
    </row>
    <row r="28" ht="18.75" customHeight="1" spans="1:7">
      <c r="A28" s="318" t="s">
        <v>70</v>
      </c>
      <c r="B28" s="319">
        <f>B5+B20</f>
        <v>450062.3</v>
      </c>
      <c r="C28" s="319">
        <f t="shared" ref="C28:E28" si="5">C5+C20</f>
        <v>430168</v>
      </c>
      <c r="D28" s="319">
        <f t="shared" si="5"/>
        <v>451500</v>
      </c>
      <c r="E28" s="319">
        <f t="shared" si="5"/>
        <v>270000</v>
      </c>
      <c r="F28" s="316">
        <f t="shared" si="2"/>
        <v>59.8006644518272</v>
      </c>
      <c r="G28" s="317">
        <f t="shared" si="3"/>
        <v>-37.2338249242157</v>
      </c>
    </row>
  </sheetData>
  <mergeCells count="1">
    <mergeCell ref="A2:G2"/>
  </mergeCells>
  <printOptions horizontalCentered="1"/>
  <pageMargins left="0.393700787401575" right="0.47244094488189" top="0.393700787401575" bottom="0.15748031496063" header="0.15748031496063" footer="0.1574803149606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519"/>
  <sheetViews>
    <sheetView topLeftCell="B1" workbookViewId="0">
      <selection activeCell="C7" sqref="C7"/>
    </sheetView>
  </sheetViews>
  <sheetFormatPr defaultColWidth="9" defaultRowHeight="13.5"/>
  <cols>
    <col min="1" max="1" width="8.5" hidden="1" customWidth="1"/>
    <col min="2" max="2" width="28.5" style="246" customWidth="1"/>
    <col min="3" max="3" width="16.75" customWidth="1"/>
    <col min="4" max="4" width="19.375" style="247" customWidth="1"/>
    <col min="5" max="5" width="7.375" style="247" hidden="1" customWidth="1"/>
    <col min="6" max="6" width="7.75" style="247" hidden="1" customWidth="1"/>
    <col min="7" max="7" width="7.5" style="247" hidden="1" customWidth="1"/>
    <col min="8" max="8" width="8" style="247" hidden="1" customWidth="1"/>
    <col min="9" max="9" width="4.5" style="247" hidden="1" customWidth="1"/>
    <col min="10" max="10" width="16.75" style="247" customWidth="1"/>
    <col min="11" max="11" width="9" style="248" hidden="1" customWidth="1"/>
    <col min="12" max="12" width="8.5" style="248" hidden="1" customWidth="1"/>
    <col min="13" max="16" width="9" style="248" hidden="1" customWidth="1"/>
    <col min="17" max="18" width="8.875" style="248" hidden="1" customWidth="1"/>
    <col min="19" max="19" width="8.375" style="248" hidden="1" customWidth="1"/>
    <col min="20" max="21" width="9" style="248" hidden="1" customWidth="1"/>
    <col min="22" max="24" width="9" style="249" hidden="1" customWidth="1"/>
  </cols>
  <sheetData>
    <row r="1" spans="1:2">
      <c r="A1" s="250" t="s">
        <v>38</v>
      </c>
      <c r="B1" s="246" t="s">
        <v>71</v>
      </c>
    </row>
    <row r="2" ht="30" customHeight="1" spans="1:10">
      <c r="A2" s="251" t="s">
        <v>72</v>
      </c>
      <c r="B2" s="252"/>
      <c r="C2" s="251"/>
      <c r="D2" s="253"/>
      <c r="E2" s="253"/>
      <c r="F2" s="253"/>
      <c r="G2" s="253"/>
      <c r="H2" s="253"/>
      <c r="I2" s="253"/>
      <c r="J2" s="253"/>
    </row>
    <row r="3" ht="21" customHeight="1" spans="1:10">
      <c r="A3" s="251"/>
      <c r="B3" s="252"/>
      <c r="J3" s="274" t="s">
        <v>2</v>
      </c>
    </row>
    <row r="4" ht="27" customHeight="1" spans="1:24">
      <c r="A4" s="206" t="s">
        <v>73</v>
      </c>
      <c r="B4" s="254" t="s">
        <v>74</v>
      </c>
      <c r="C4" s="255" t="s">
        <v>75</v>
      </c>
      <c r="D4" s="256" t="s">
        <v>76</v>
      </c>
      <c r="E4" s="257"/>
      <c r="F4" s="257"/>
      <c r="G4" s="257"/>
      <c r="H4" s="257"/>
      <c r="I4" s="257"/>
      <c r="J4" s="256" t="s">
        <v>7</v>
      </c>
      <c r="K4" s="275" t="s">
        <v>77</v>
      </c>
      <c r="L4" s="276" t="s">
        <v>78</v>
      </c>
      <c r="M4" s="277" t="s">
        <v>79</v>
      </c>
      <c r="N4" s="277" t="s">
        <v>80</v>
      </c>
      <c r="O4" s="276" t="s">
        <v>81</v>
      </c>
      <c r="P4" s="276" t="s">
        <v>82</v>
      </c>
      <c r="Q4" s="284" t="s">
        <v>83</v>
      </c>
      <c r="R4" s="284" t="s">
        <v>84</v>
      </c>
      <c r="S4" s="277" t="s">
        <v>85</v>
      </c>
      <c r="T4" s="277" t="s">
        <v>86</v>
      </c>
      <c r="U4" s="284" t="s">
        <v>87</v>
      </c>
      <c r="V4" s="277" t="s">
        <v>88</v>
      </c>
      <c r="W4" s="285"/>
      <c r="X4" s="285"/>
    </row>
    <row r="5" ht="36" hidden="1" spans="1:24">
      <c r="A5" s="258"/>
      <c r="B5" s="259"/>
      <c r="C5" s="260"/>
      <c r="D5" s="257" t="s">
        <v>89</v>
      </c>
      <c r="E5" s="257" t="s">
        <v>90</v>
      </c>
      <c r="F5" s="257" t="s">
        <v>91</v>
      </c>
      <c r="G5" s="257" t="s">
        <v>92</v>
      </c>
      <c r="H5" s="257" t="s">
        <v>93</v>
      </c>
      <c r="I5" s="257" t="s">
        <v>94</v>
      </c>
      <c r="J5" s="257"/>
      <c r="K5" s="278"/>
      <c r="L5" s="279"/>
      <c r="M5" s="280"/>
      <c r="N5" s="280"/>
      <c r="O5" s="279"/>
      <c r="P5" s="279"/>
      <c r="Q5" s="286"/>
      <c r="R5" s="286"/>
      <c r="S5" s="280"/>
      <c r="T5" s="280"/>
      <c r="U5" s="286"/>
      <c r="V5" s="280"/>
      <c r="W5" s="287"/>
      <c r="X5" s="287"/>
    </row>
    <row r="6" hidden="1" spans="1:24">
      <c r="A6" s="261"/>
      <c r="B6" s="262" t="s">
        <v>95</v>
      </c>
      <c r="C6" s="263">
        <f t="shared" ref="C6:X6" si="0">C8+C92+C112+C139+C151+C180+C250+C288+C320+C338+C409+C428+C441+C448+C451+C453+C468+C476+C482+C501+C502+C506+C514</f>
        <v>623410</v>
      </c>
      <c r="D6" s="263">
        <f t="shared" si="0"/>
        <v>239904</v>
      </c>
      <c r="E6" s="263">
        <f t="shared" si="0"/>
        <v>89833</v>
      </c>
      <c r="F6" s="263">
        <f t="shared" si="0"/>
        <v>31554</v>
      </c>
      <c r="G6" s="263">
        <f t="shared" si="0"/>
        <v>39996</v>
      </c>
      <c r="H6" s="263">
        <f t="shared" si="0"/>
        <v>33895</v>
      </c>
      <c r="I6" s="263">
        <f t="shared" si="0"/>
        <v>72402.1</v>
      </c>
      <c r="J6" s="263">
        <f t="shared" si="0"/>
        <v>863314</v>
      </c>
      <c r="K6" s="263">
        <f t="shared" si="0"/>
        <v>-20869</v>
      </c>
      <c r="L6" s="263">
        <f t="shared" si="0"/>
        <v>26334</v>
      </c>
      <c r="M6" s="263">
        <f t="shared" si="0"/>
        <v>640</v>
      </c>
      <c r="N6" s="263">
        <f t="shared" si="0"/>
        <v>235</v>
      </c>
      <c r="O6" s="263">
        <f t="shared" si="0"/>
        <v>-4422.9</v>
      </c>
      <c r="P6" s="263">
        <f t="shared" si="0"/>
        <v>5179</v>
      </c>
      <c r="Q6" s="263">
        <f t="shared" si="0"/>
        <v>68808</v>
      </c>
      <c r="R6" s="263">
        <f t="shared" si="0"/>
        <v>15827</v>
      </c>
      <c r="S6" s="263">
        <f t="shared" si="0"/>
        <v>-395</v>
      </c>
      <c r="T6" s="263">
        <f t="shared" si="0"/>
        <v>-1641</v>
      </c>
      <c r="U6" s="263">
        <f t="shared" si="0"/>
        <v>7707</v>
      </c>
      <c r="V6" s="263">
        <f t="shared" si="0"/>
        <v>-25000</v>
      </c>
      <c r="W6" s="263">
        <f t="shared" si="0"/>
        <v>0</v>
      </c>
      <c r="X6" s="263">
        <f t="shared" si="0"/>
        <v>0</v>
      </c>
    </row>
    <row r="7" ht="28.5" customHeight="1" spans="1:24">
      <c r="A7" s="264"/>
      <c r="B7" s="254" t="s">
        <v>95</v>
      </c>
      <c r="C7" s="265">
        <f>SUBTOTAL(9,C8:C514)</f>
        <v>623410</v>
      </c>
      <c r="D7" s="265">
        <f t="shared" ref="D7:J7" si="1">SUBTOTAL(9,D8:D514)</f>
        <v>239904</v>
      </c>
      <c r="E7" s="266">
        <f t="shared" si="1"/>
        <v>89833</v>
      </c>
      <c r="F7" s="266">
        <f t="shared" si="1"/>
        <v>31554</v>
      </c>
      <c r="G7" s="266">
        <f t="shared" si="1"/>
        <v>39996</v>
      </c>
      <c r="H7" s="266">
        <f t="shared" si="1"/>
        <v>33895</v>
      </c>
      <c r="I7" s="266">
        <f t="shared" si="1"/>
        <v>72402.1</v>
      </c>
      <c r="J7" s="265">
        <f t="shared" si="1"/>
        <v>863314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8" ht="24.95" customHeight="1" spans="1:24">
      <c r="A8" s="267">
        <v>201</v>
      </c>
      <c r="B8" s="254" t="s">
        <v>96</v>
      </c>
      <c r="C8" s="265">
        <f>C9+C14+C18+C24+C28+C33+C40+C42+C46+C48+C51+C57+C61+C64+C67+C71+C74+C77+C80+C83+C90</f>
        <v>86227</v>
      </c>
      <c r="D8" s="265">
        <f t="shared" ref="D8:X8" si="2">D9+D14+D18+D24+D28+D33+D40+D42+D46+D48+D51+D57+D61+D64+D67+D71+D74+D77+D80+D83+D90</f>
        <v>10823</v>
      </c>
      <c r="E8" s="266">
        <f t="shared" si="2"/>
        <v>87</v>
      </c>
      <c r="F8" s="266">
        <f t="shared" si="2"/>
        <v>150</v>
      </c>
      <c r="G8" s="266">
        <f t="shared" si="2"/>
        <v>1219</v>
      </c>
      <c r="H8" s="266">
        <f t="shared" si="2"/>
        <v>4500</v>
      </c>
      <c r="I8" s="266">
        <f t="shared" si="2"/>
        <v>4867</v>
      </c>
      <c r="J8" s="265">
        <f t="shared" si="2"/>
        <v>97050</v>
      </c>
      <c r="K8" s="263">
        <f t="shared" si="2"/>
        <v>-991</v>
      </c>
      <c r="L8" s="263">
        <f t="shared" si="2"/>
        <v>343</v>
      </c>
      <c r="M8" s="263">
        <f t="shared" si="2"/>
        <v>0</v>
      </c>
      <c r="N8" s="263">
        <f t="shared" si="2"/>
        <v>378</v>
      </c>
      <c r="O8" s="263">
        <f t="shared" si="2"/>
        <v>40</v>
      </c>
      <c r="P8" s="263">
        <f t="shared" si="2"/>
        <v>100</v>
      </c>
      <c r="Q8" s="263">
        <f t="shared" si="2"/>
        <v>2939</v>
      </c>
      <c r="R8" s="263">
        <f t="shared" si="2"/>
        <v>0</v>
      </c>
      <c r="S8" s="263">
        <f t="shared" si="2"/>
        <v>-147</v>
      </c>
      <c r="T8" s="263">
        <f t="shared" si="2"/>
        <v>-362</v>
      </c>
      <c r="U8" s="263">
        <f t="shared" si="2"/>
        <v>3867</v>
      </c>
      <c r="V8" s="263">
        <f t="shared" si="2"/>
        <v>-1300</v>
      </c>
      <c r="W8" s="263">
        <f t="shared" si="2"/>
        <v>0</v>
      </c>
      <c r="X8" s="263">
        <f t="shared" si="2"/>
        <v>0</v>
      </c>
    </row>
    <row r="9" hidden="1" spans="1:24">
      <c r="A9" s="268">
        <v>20101</v>
      </c>
      <c r="B9" s="262" t="s">
        <v>97</v>
      </c>
      <c r="C9" s="263">
        <f>SUM(C10:C13)</f>
        <v>2257</v>
      </c>
      <c r="D9" s="269">
        <f t="shared" ref="D9:X9" si="3">SUM(D10:D13)</f>
        <v>99</v>
      </c>
      <c r="E9" s="269">
        <f t="shared" si="3"/>
        <v>0</v>
      </c>
      <c r="F9" s="269">
        <f t="shared" si="3"/>
        <v>0</v>
      </c>
      <c r="G9" s="269">
        <f t="shared" si="3"/>
        <v>20</v>
      </c>
      <c r="H9" s="269">
        <f t="shared" si="3"/>
        <v>0</v>
      </c>
      <c r="I9" s="269">
        <f t="shared" si="3"/>
        <v>79</v>
      </c>
      <c r="J9" s="269">
        <f t="shared" si="3"/>
        <v>2356</v>
      </c>
      <c r="K9" s="281">
        <f t="shared" si="3"/>
        <v>0</v>
      </c>
      <c r="L9" s="281">
        <f t="shared" si="3"/>
        <v>0</v>
      </c>
      <c r="M9" s="281">
        <f t="shared" si="3"/>
        <v>0</v>
      </c>
      <c r="N9" s="281">
        <f t="shared" si="3"/>
        <v>0</v>
      </c>
      <c r="O9" s="281">
        <f t="shared" si="3"/>
        <v>0</v>
      </c>
      <c r="P9" s="281">
        <f t="shared" si="3"/>
        <v>0</v>
      </c>
      <c r="Q9" s="281">
        <f t="shared" si="3"/>
        <v>89</v>
      </c>
      <c r="R9" s="281">
        <f t="shared" si="3"/>
        <v>0</v>
      </c>
      <c r="S9" s="281">
        <f t="shared" si="3"/>
        <v>0</v>
      </c>
      <c r="T9" s="281">
        <f t="shared" si="3"/>
        <v>-10</v>
      </c>
      <c r="U9" s="281">
        <f t="shared" si="3"/>
        <v>0</v>
      </c>
      <c r="V9" s="281">
        <f t="shared" si="3"/>
        <v>0</v>
      </c>
      <c r="W9" s="281">
        <f t="shared" si="3"/>
        <v>0</v>
      </c>
      <c r="X9" s="281">
        <f t="shared" si="3"/>
        <v>0</v>
      </c>
    </row>
    <row r="10" hidden="1" spans="1:24">
      <c r="A10" s="268">
        <v>2010101</v>
      </c>
      <c r="B10" s="270" t="s">
        <v>98</v>
      </c>
      <c r="C10" s="271">
        <v>1798</v>
      </c>
      <c r="D10" s="272">
        <f>E10+F10+G10+H10+I10</f>
        <v>-10</v>
      </c>
      <c r="E10" s="272">
        <v>0</v>
      </c>
      <c r="F10" s="272">
        <v>0</v>
      </c>
      <c r="G10" s="272">
        <v>0</v>
      </c>
      <c r="H10" s="272"/>
      <c r="I10" s="273">
        <f>SUM(K10:X10)</f>
        <v>-10</v>
      </c>
      <c r="J10" s="282">
        <f>C10+D10</f>
        <v>1788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283">
        <v>0</v>
      </c>
      <c r="R10" s="283"/>
      <c r="S10" s="283">
        <v>0</v>
      </c>
      <c r="T10" s="288">
        <v>-10</v>
      </c>
      <c r="U10" s="283">
        <v>0</v>
      </c>
      <c r="V10" s="289"/>
      <c r="W10" s="289"/>
      <c r="X10" s="289"/>
    </row>
    <row r="11" hidden="1" spans="1:24">
      <c r="A11" s="268">
        <v>2010102</v>
      </c>
      <c r="B11" s="270" t="s">
        <v>99</v>
      </c>
      <c r="C11" s="271"/>
      <c r="D11" s="272">
        <f>E11+F11+G11+H11+I11</f>
        <v>20</v>
      </c>
      <c r="E11" s="272">
        <v>0</v>
      </c>
      <c r="F11" s="272">
        <v>0</v>
      </c>
      <c r="G11" s="272">
        <v>20</v>
      </c>
      <c r="H11" s="272"/>
      <c r="I11" s="273">
        <f>SUM(K11:X11)</f>
        <v>0</v>
      </c>
      <c r="J11" s="282">
        <f>C11+D11</f>
        <v>20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  <c r="R11" s="283"/>
      <c r="S11" s="283">
        <v>0</v>
      </c>
      <c r="T11" s="288">
        <v>0</v>
      </c>
      <c r="U11" s="283">
        <v>0</v>
      </c>
      <c r="V11" s="289"/>
      <c r="W11" s="289"/>
      <c r="X11" s="289"/>
    </row>
    <row r="12" ht="12" hidden="1" customHeight="1" spans="1:24">
      <c r="A12" s="268">
        <v>2010104</v>
      </c>
      <c r="B12" s="270" t="s">
        <v>100</v>
      </c>
      <c r="C12" s="271">
        <v>101</v>
      </c>
      <c r="D12" s="272">
        <f>E12+F12+G12+H12+I12</f>
        <v>0</v>
      </c>
      <c r="E12" s="272">
        <v>0</v>
      </c>
      <c r="F12" s="272">
        <v>0</v>
      </c>
      <c r="G12" s="272">
        <v>0</v>
      </c>
      <c r="H12" s="272"/>
      <c r="I12" s="273">
        <f>SUM(K12:X12)</f>
        <v>0</v>
      </c>
      <c r="J12" s="282">
        <f>C12+D12</f>
        <v>101</v>
      </c>
      <c r="K12" s="283">
        <v>0</v>
      </c>
      <c r="L12" s="283">
        <v>0</v>
      </c>
      <c r="M12" s="283">
        <v>0</v>
      </c>
      <c r="N12" s="283">
        <v>0</v>
      </c>
      <c r="O12" s="283">
        <v>0</v>
      </c>
      <c r="P12" s="283">
        <v>0</v>
      </c>
      <c r="Q12" s="283">
        <v>0</v>
      </c>
      <c r="R12" s="283"/>
      <c r="S12" s="283">
        <v>0</v>
      </c>
      <c r="T12" s="288">
        <v>0</v>
      </c>
      <c r="U12" s="283">
        <v>0</v>
      </c>
      <c r="V12" s="289"/>
      <c r="W12" s="289"/>
      <c r="X12" s="289"/>
    </row>
    <row r="13" hidden="1" spans="1:24">
      <c r="A13" s="268">
        <v>2010199</v>
      </c>
      <c r="B13" s="270" t="s">
        <v>101</v>
      </c>
      <c r="C13" s="271">
        <v>358</v>
      </c>
      <c r="D13" s="272">
        <f>E13+F13+G13+H13+I13</f>
        <v>89</v>
      </c>
      <c r="E13" s="272">
        <v>0</v>
      </c>
      <c r="F13" s="272">
        <v>0</v>
      </c>
      <c r="G13" s="272">
        <v>0</v>
      </c>
      <c r="H13" s="272"/>
      <c r="I13" s="273">
        <f>SUM(K13:X13)</f>
        <v>89</v>
      </c>
      <c r="J13" s="282">
        <f>C13+D13</f>
        <v>447</v>
      </c>
      <c r="K13" s="283">
        <v>0</v>
      </c>
      <c r="L13" s="283">
        <v>0</v>
      </c>
      <c r="M13" s="283">
        <v>0</v>
      </c>
      <c r="N13" s="283">
        <v>0</v>
      </c>
      <c r="O13" s="283">
        <v>0</v>
      </c>
      <c r="P13" s="283">
        <v>0</v>
      </c>
      <c r="Q13" s="283">
        <v>89</v>
      </c>
      <c r="R13" s="283"/>
      <c r="S13" s="283">
        <v>0</v>
      </c>
      <c r="T13" s="288">
        <v>0</v>
      </c>
      <c r="U13" s="283">
        <v>0</v>
      </c>
      <c r="V13" s="289"/>
      <c r="W13" s="289"/>
      <c r="X13" s="289"/>
    </row>
    <row r="14" hidden="1" spans="1:24">
      <c r="A14" s="268">
        <v>20102</v>
      </c>
      <c r="B14" s="262" t="s">
        <v>102</v>
      </c>
      <c r="C14" s="263">
        <f t="shared" ref="C14:X14" si="4">SUM(C15:C17)</f>
        <v>1622</v>
      </c>
      <c r="D14" s="269">
        <f t="shared" si="4"/>
        <v>26</v>
      </c>
      <c r="E14" s="269">
        <f t="shared" si="4"/>
        <v>0</v>
      </c>
      <c r="F14" s="269">
        <f t="shared" si="4"/>
        <v>10</v>
      </c>
      <c r="G14" s="269">
        <f t="shared" si="4"/>
        <v>0</v>
      </c>
      <c r="H14" s="269">
        <f t="shared" si="4"/>
        <v>0</v>
      </c>
      <c r="I14" s="269">
        <f t="shared" si="4"/>
        <v>16</v>
      </c>
      <c r="J14" s="269">
        <f t="shared" si="4"/>
        <v>1648</v>
      </c>
      <c r="K14" s="281">
        <f t="shared" si="4"/>
        <v>0</v>
      </c>
      <c r="L14" s="281">
        <f t="shared" si="4"/>
        <v>0</v>
      </c>
      <c r="M14" s="281">
        <f t="shared" si="4"/>
        <v>0</v>
      </c>
      <c r="N14" s="281">
        <f t="shared" si="4"/>
        <v>0</v>
      </c>
      <c r="O14" s="281">
        <f t="shared" si="4"/>
        <v>0</v>
      </c>
      <c r="P14" s="281">
        <f t="shared" si="4"/>
        <v>0</v>
      </c>
      <c r="Q14" s="281">
        <f t="shared" si="4"/>
        <v>24</v>
      </c>
      <c r="R14" s="281">
        <f t="shared" si="4"/>
        <v>0</v>
      </c>
      <c r="S14" s="281">
        <f t="shared" si="4"/>
        <v>0</v>
      </c>
      <c r="T14" s="281">
        <f t="shared" si="4"/>
        <v>-8</v>
      </c>
      <c r="U14" s="281">
        <f t="shared" si="4"/>
        <v>0</v>
      </c>
      <c r="V14" s="281">
        <f t="shared" si="4"/>
        <v>0</v>
      </c>
      <c r="W14" s="281">
        <f t="shared" si="4"/>
        <v>0</v>
      </c>
      <c r="X14" s="281">
        <f t="shared" si="4"/>
        <v>0</v>
      </c>
    </row>
    <row r="15" hidden="1" spans="1:24">
      <c r="A15" s="268">
        <v>2010201</v>
      </c>
      <c r="B15" s="270" t="s">
        <v>98</v>
      </c>
      <c r="C15" s="271">
        <v>1403</v>
      </c>
      <c r="D15" s="272">
        <f>E15+F15+G15+H15+I15</f>
        <v>-8</v>
      </c>
      <c r="E15" s="272">
        <v>0</v>
      </c>
      <c r="F15" s="272">
        <v>0</v>
      </c>
      <c r="G15" s="272">
        <v>0</v>
      </c>
      <c r="H15" s="272"/>
      <c r="I15" s="273">
        <f>SUM(K15:X15)</f>
        <v>-8</v>
      </c>
      <c r="J15" s="282">
        <f>C15+D15</f>
        <v>1395</v>
      </c>
      <c r="K15" s="283">
        <v>0</v>
      </c>
      <c r="L15" s="283">
        <v>0</v>
      </c>
      <c r="M15" s="283">
        <v>0</v>
      </c>
      <c r="N15" s="283">
        <v>0</v>
      </c>
      <c r="O15" s="283">
        <v>0</v>
      </c>
      <c r="P15" s="283">
        <v>0</v>
      </c>
      <c r="Q15" s="283">
        <v>0</v>
      </c>
      <c r="R15" s="283"/>
      <c r="S15" s="283">
        <v>0</v>
      </c>
      <c r="T15" s="288">
        <v>-8</v>
      </c>
      <c r="U15" s="283">
        <v>0</v>
      </c>
      <c r="V15" s="289"/>
      <c r="W15" s="289"/>
      <c r="X15" s="289"/>
    </row>
    <row r="16" hidden="1" spans="1:24">
      <c r="A16" s="268">
        <v>2010204</v>
      </c>
      <c r="B16" s="270" t="s">
        <v>103</v>
      </c>
      <c r="C16" s="271">
        <v>80</v>
      </c>
      <c r="D16" s="272">
        <f>E16+F16+G16+H16+I16</f>
        <v>10</v>
      </c>
      <c r="E16" s="272">
        <v>0</v>
      </c>
      <c r="F16" s="272">
        <v>10</v>
      </c>
      <c r="G16" s="272">
        <v>0</v>
      </c>
      <c r="H16" s="272"/>
      <c r="I16" s="273">
        <f>SUM(K16:X16)</f>
        <v>0</v>
      </c>
      <c r="J16" s="282">
        <f>C16+D16</f>
        <v>90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  <c r="P16" s="283">
        <v>0</v>
      </c>
      <c r="Q16" s="283">
        <v>0</v>
      </c>
      <c r="R16" s="283"/>
      <c r="S16" s="283">
        <v>0</v>
      </c>
      <c r="T16" s="288">
        <v>0</v>
      </c>
      <c r="U16" s="283">
        <v>0</v>
      </c>
      <c r="V16" s="289"/>
      <c r="W16" s="289"/>
      <c r="X16" s="289"/>
    </row>
    <row r="17" hidden="1" spans="1:24">
      <c r="A17" s="268">
        <v>2010299</v>
      </c>
      <c r="B17" s="270" t="s">
        <v>104</v>
      </c>
      <c r="C17" s="271">
        <v>139</v>
      </c>
      <c r="D17" s="272">
        <f>E17+F17+G17+H17+I17</f>
        <v>24</v>
      </c>
      <c r="E17" s="272">
        <v>0</v>
      </c>
      <c r="F17" s="272">
        <v>0</v>
      </c>
      <c r="G17" s="272">
        <v>0</v>
      </c>
      <c r="H17" s="272"/>
      <c r="I17" s="273">
        <f>SUM(K17:X17)</f>
        <v>24</v>
      </c>
      <c r="J17" s="282">
        <f>C17+D17</f>
        <v>163</v>
      </c>
      <c r="K17" s="283">
        <v>0</v>
      </c>
      <c r="L17" s="283">
        <v>0</v>
      </c>
      <c r="M17" s="283">
        <v>0</v>
      </c>
      <c r="N17" s="283">
        <v>0</v>
      </c>
      <c r="O17" s="283">
        <v>0</v>
      </c>
      <c r="P17" s="283">
        <v>0</v>
      </c>
      <c r="Q17" s="283">
        <v>24</v>
      </c>
      <c r="R17" s="283"/>
      <c r="S17" s="283">
        <v>0</v>
      </c>
      <c r="T17" s="288">
        <v>0</v>
      </c>
      <c r="U17" s="283">
        <v>0</v>
      </c>
      <c r="V17" s="289"/>
      <c r="W17" s="289"/>
      <c r="X17" s="289"/>
    </row>
    <row r="18" hidden="1" spans="1:24">
      <c r="A18" s="268">
        <v>20103</v>
      </c>
      <c r="B18" s="262" t="s">
        <v>105</v>
      </c>
      <c r="C18" s="263">
        <f t="shared" ref="C18:X18" si="5">SUM(C19:C23)</f>
        <v>31130</v>
      </c>
      <c r="D18" s="269">
        <f t="shared" si="5"/>
        <v>5839</v>
      </c>
      <c r="E18" s="269">
        <f t="shared" si="5"/>
        <v>50</v>
      </c>
      <c r="F18" s="269">
        <f t="shared" si="5"/>
        <v>0</v>
      </c>
      <c r="G18" s="269">
        <f t="shared" si="5"/>
        <v>50</v>
      </c>
      <c r="H18" s="269">
        <f t="shared" si="5"/>
        <v>4500</v>
      </c>
      <c r="I18" s="269">
        <f t="shared" si="5"/>
        <v>1239</v>
      </c>
      <c r="J18" s="269">
        <f t="shared" si="5"/>
        <v>36969</v>
      </c>
      <c r="K18" s="281">
        <f t="shared" si="5"/>
        <v>-69</v>
      </c>
      <c r="L18" s="281">
        <f t="shared" si="5"/>
        <v>73</v>
      </c>
      <c r="M18" s="281">
        <f t="shared" si="5"/>
        <v>0</v>
      </c>
      <c r="N18" s="281">
        <f t="shared" si="5"/>
        <v>160</v>
      </c>
      <c r="O18" s="281">
        <f t="shared" si="5"/>
        <v>0</v>
      </c>
      <c r="P18" s="281">
        <f t="shared" si="5"/>
        <v>0</v>
      </c>
      <c r="Q18" s="281">
        <f t="shared" si="5"/>
        <v>849</v>
      </c>
      <c r="R18" s="281">
        <f t="shared" si="5"/>
        <v>0</v>
      </c>
      <c r="S18" s="281">
        <f t="shared" si="5"/>
        <v>-24</v>
      </c>
      <c r="T18" s="281">
        <f t="shared" si="5"/>
        <v>-164</v>
      </c>
      <c r="U18" s="281">
        <f t="shared" si="5"/>
        <v>414</v>
      </c>
      <c r="V18" s="281">
        <f t="shared" si="5"/>
        <v>0</v>
      </c>
      <c r="W18" s="281">
        <f t="shared" si="5"/>
        <v>0</v>
      </c>
      <c r="X18" s="281">
        <f t="shared" si="5"/>
        <v>0</v>
      </c>
    </row>
    <row r="19" hidden="1" spans="1:24">
      <c r="A19" s="268">
        <v>2010301</v>
      </c>
      <c r="B19" s="270" t="s">
        <v>98</v>
      </c>
      <c r="C19" s="271">
        <v>20894</v>
      </c>
      <c r="D19" s="272">
        <f>E19+F19+G19+H19+I19</f>
        <v>-26</v>
      </c>
      <c r="E19" s="272">
        <v>0</v>
      </c>
      <c r="F19" s="272">
        <v>0</v>
      </c>
      <c r="G19" s="272">
        <v>0</v>
      </c>
      <c r="H19" s="272"/>
      <c r="I19" s="273">
        <f>SUM(K19:X19)</f>
        <v>-26</v>
      </c>
      <c r="J19" s="282">
        <f>C19+D19</f>
        <v>20868</v>
      </c>
      <c r="K19" s="283">
        <v>0</v>
      </c>
      <c r="L19" s="283">
        <v>0</v>
      </c>
      <c r="M19" s="283">
        <v>0</v>
      </c>
      <c r="N19" s="283">
        <v>122</v>
      </c>
      <c r="O19" s="283">
        <v>0</v>
      </c>
      <c r="P19" s="283">
        <v>0</v>
      </c>
      <c r="Q19" s="283">
        <v>0</v>
      </c>
      <c r="R19" s="283"/>
      <c r="S19" s="283">
        <v>0</v>
      </c>
      <c r="T19" s="288">
        <v>-148</v>
      </c>
      <c r="U19" s="283">
        <v>0</v>
      </c>
      <c r="V19" s="289"/>
      <c r="W19" s="289"/>
      <c r="X19" s="289"/>
    </row>
    <row r="20" hidden="1" spans="1:24">
      <c r="A20" s="268">
        <v>2010303</v>
      </c>
      <c r="B20" s="270" t="s">
        <v>106</v>
      </c>
      <c r="C20" s="271">
        <v>454</v>
      </c>
      <c r="D20" s="272">
        <f>E20+F20+G20+H20+I20</f>
        <v>0</v>
      </c>
      <c r="E20" s="272">
        <v>0</v>
      </c>
      <c r="F20" s="272">
        <v>0</v>
      </c>
      <c r="G20" s="272">
        <v>0</v>
      </c>
      <c r="H20" s="272"/>
      <c r="I20" s="273">
        <f>SUM(K20:X20)</f>
        <v>0</v>
      </c>
      <c r="J20" s="282">
        <f>C20+D20</f>
        <v>454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3">
        <v>0</v>
      </c>
      <c r="Q20" s="283">
        <v>0</v>
      </c>
      <c r="R20" s="283"/>
      <c r="S20" s="283">
        <v>0</v>
      </c>
      <c r="T20" s="288">
        <v>0</v>
      </c>
      <c r="U20" s="283">
        <v>0</v>
      </c>
      <c r="V20" s="289"/>
      <c r="W20" s="289"/>
      <c r="X20" s="289"/>
    </row>
    <row r="21" hidden="1" spans="1:24">
      <c r="A21" s="268">
        <v>2010308</v>
      </c>
      <c r="B21" s="270" t="s">
        <v>107</v>
      </c>
      <c r="C21" s="271">
        <v>400</v>
      </c>
      <c r="D21" s="272">
        <f>E21+F21+G21+H21+I21</f>
        <v>0</v>
      </c>
      <c r="E21" s="272">
        <v>0</v>
      </c>
      <c r="F21" s="272">
        <v>0</v>
      </c>
      <c r="G21" s="272">
        <v>0</v>
      </c>
      <c r="H21" s="272"/>
      <c r="I21" s="273">
        <f>SUM(K21:X21)</f>
        <v>0</v>
      </c>
      <c r="J21" s="282">
        <f>C21+D21</f>
        <v>400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83">
        <v>0</v>
      </c>
      <c r="Q21" s="283">
        <v>0</v>
      </c>
      <c r="R21" s="283"/>
      <c r="S21" s="283">
        <v>0</v>
      </c>
      <c r="T21" s="288">
        <v>0</v>
      </c>
      <c r="U21" s="283">
        <v>0</v>
      </c>
      <c r="V21" s="289"/>
      <c r="W21" s="289"/>
      <c r="X21" s="289"/>
    </row>
    <row r="22" hidden="1" spans="1:24">
      <c r="A22" s="268">
        <v>2010350</v>
      </c>
      <c r="B22" s="270" t="s">
        <v>108</v>
      </c>
      <c r="C22" s="271">
        <v>550</v>
      </c>
      <c r="D22" s="272">
        <f>E22+F22+G22+H22+I22</f>
        <v>-4</v>
      </c>
      <c r="E22" s="272">
        <v>0</v>
      </c>
      <c r="F22" s="272"/>
      <c r="G22" s="272">
        <v>0</v>
      </c>
      <c r="H22" s="272"/>
      <c r="I22" s="273">
        <f>SUM(K22:X22)</f>
        <v>-4</v>
      </c>
      <c r="J22" s="282">
        <f>C22+D22</f>
        <v>546</v>
      </c>
      <c r="K22" s="283">
        <v>0</v>
      </c>
      <c r="L22" s="283">
        <v>0</v>
      </c>
      <c r="M22" s="283">
        <v>0</v>
      </c>
      <c r="N22" s="283">
        <v>0</v>
      </c>
      <c r="O22" s="283">
        <v>0</v>
      </c>
      <c r="P22" s="283">
        <v>0</v>
      </c>
      <c r="Q22" s="283">
        <v>0</v>
      </c>
      <c r="R22" s="283"/>
      <c r="S22" s="283">
        <v>0</v>
      </c>
      <c r="T22" s="288">
        <v>-4</v>
      </c>
      <c r="U22" s="283">
        <v>0</v>
      </c>
      <c r="V22" s="289"/>
      <c r="W22" s="289"/>
      <c r="X22" s="289"/>
    </row>
    <row r="23" hidden="1" spans="1:24">
      <c r="A23" s="268">
        <v>2010399</v>
      </c>
      <c r="B23" s="270" t="s">
        <v>109</v>
      </c>
      <c r="C23" s="271">
        <v>8832</v>
      </c>
      <c r="D23" s="272">
        <f>E23+F23+G23+H23+I23</f>
        <v>5869</v>
      </c>
      <c r="E23" s="273">
        <v>50</v>
      </c>
      <c r="F23" s="272">
        <v>0</v>
      </c>
      <c r="G23" s="273">
        <v>50</v>
      </c>
      <c r="H23" s="273">
        <v>4500</v>
      </c>
      <c r="I23" s="273">
        <f>SUM(K23:X23)</f>
        <v>1269</v>
      </c>
      <c r="J23" s="282">
        <f>C23+D23</f>
        <v>14701</v>
      </c>
      <c r="K23" s="283">
        <v>-69</v>
      </c>
      <c r="L23" s="283">
        <v>73</v>
      </c>
      <c r="M23" s="283">
        <v>0</v>
      </c>
      <c r="N23" s="283">
        <v>38</v>
      </c>
      <c r="O23" s="283">
        <v>0</v>
      </c>
      <c r="P23" s="283">
        <v>0</v>
      </c>
      <c r="Q23" s="283">
        <v>849</v>
      </c>
      <c r="R23" s="283"/>
      <c r="S23" s="283">
        <v>-24</v>
      </c>
      <c r="T23" s="288">
        <v>-12</v>
      </c>
      <c r="U23" s="283">
        <v>414</v>
      </c>
      <c r="V23" s="289"/>
      <c r="W23" s="289"/>
      <c r="X23" s="289"/>
    </row>
    <row r="24" hidden="1" spans="1:24">
      <c r="A24" s="268">
        <v>20104</v>
      </c>
      <c r="B24" s="262" t="s">
        <v>110</v>
      </c>
      <c r="C24" s="263">
        <f t="shared" ref="C24:X24" si="6">SUM(C25:C27)</f>
        <v>2068</v>
      </c>
      <c r="D24" s="269">
        <f t="shared" si="6"/>
        <v>613</v>
      </c>
      <c r="E24" s="269">
        <f t="shared" si="6"/>
        <v>0</v>
      </c>
      <c r="F24" s="269">
        <f t="shared" si="6"/>
        <v>0</v>
      </c>
      <c r="G24" s="269">
        <f t="shared" si="6"/>
        <v>0</v>
      </c>
      <c r="H24" s="269">
        <f t="shared" si="6"/>
        <v>0</v>
      </c>
      <c r="I24" s="269">
        <f t="shared" si="6"/>
        <v>613</v>
      </c>
      <c r="J24" s="269">
        <f t="shared" si="6"/>
        <v>2681</v>
      </c>
      <c r="K24" s="281">
        <f t="shared" si="6"/>
        <v>0</v>
      </c>
      <c r="L24" s="281">
        <f t="shared" si="6"/>
        <v>0</v>
      </c>
      <c r="M24" s="281">
        <f t="shared" si="6"/>
        <v>0</v>
      </c>
      <c r="N24" s="281">
        <f t="shared" si="6"/>
        <v>83</v>
      </c>
      <c r="O24" s="281">
        <f t="shared" si="6"/>
        <v>40</v>
      </c>
      <c r="P24" s="281">
        <f t="shared" si="6"/>
        <v>0</v>
      </c>
      <c r="Q24" s="281">
        <f t="shared" si="6"/>
        <v>123</v>
      </c>
      <c r="R24" s="281">
        <f t="shared" si="6"/>
        <v>0</v>
      </c>
      <c r="S24" s="281">
        <f t="shared" si="6"/>
        <v>-5</v>
      </c>
      <c r="T24" s="281">
        <f t="shared" si="6"/>
        <v>-10</v>
      </c>
      <c r="U24" s="281">
        <f t="shared" si="6"/>
        <v>382</v>
      </c>
      <c r="V24" s="281">
        <f t="shared" si="6"/>
        <v>0</v>
      </c>
      <c r="W24" s="281">
        <f t="shared" si="6"/>
        <v>0</v>
      </c>
      <c r="X24" s="281">
        <f t="shared" si="6"/>
        <v>0</v>
      </c>
    </row>
    <row r="25" hidden="1" spans="1:24">
      <c r="A25" s="268">
        <v>2010401</v>
      </c>
      <c r="B25" s="270" t="s">
        <v>98</v>
      </c>
      <c r="C25" s="271">
        <v>1742</v>
      </c>
      <c r="D25" s="272">
        <f>E25+F25+G25+H25+I25</f>
        <v>7</v>
      </c>
      <c r="E25" s="272">
        <v>0</v>
      </c>
      <c r="F25" s="272">
        <v>0</v>
      </c>
      <c r="G25" s="272">
        <v>0</v>
      </c>
      <c r="H25" s="272"/>
      <c r="I25" s="273">
        <f>SUM(K25:X25)</f>
        <v>7</v>
      </c>
      <c r="J25" s="282">
        <f>C25+D25</f>
        <v>1749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17</v>
      </c>
      <c r="R25" s="283"/>
      <c r="S25" s="283">
        <v>0</v>
      </c>
      <c r="T25" s="288">
        <v>-10</v>
      </c>
      <c r="U25" s="283">
        <v>0</v>
      </c>
      <c r="V25" s="289"/>
      <c r="W25" s="289"/>
      <c r="X25" s="289"/>
    </row>
    <row r="26" hidden="1" spans="1:24">
      <c r="A26" s="268">
        <v>2010402</v>
      </c>
      <c r="B26" s="270" t="s">
        <v>99</v>
      </c>
      <c r="C26" s="271">
        <v>196</v>
      </c>
      <c r="D26" s="272">
        <f>E26+F26+G26+H26+I26</f>
        <v>-5</v>
      </c>
      <c r="E26" s="272">
        <v>0</v>
      </c>
      <c r="F26" s="272">
        <v>0</v>
      </c>
      <c r="G26" s="272">
        <v>0</v>
      </c>
      <c r="H26" s="272"/>
      <c r="I26" s="272">
        <f>SUM(K26:X26)</f>
        <v>-5</v>
      </c>
      <c r="J26" s="282">
        <f>C26+D26</f>
        <v>191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/>
      <c r="S26" s="283">
        <v>-5</v>
      </c>
      <c r="T26" s="288">
        <v>0</v>
      </c>
      <c r="U26" s="283">
        <v>0</v>
      </c>
      <c r="V26" s="289"/>
      <c r="W26" s="289"/>
      <c r="X26" s="289"/>
    </row>
    <row r="27" hidden="1" spans="1:24">
      <c r="A27" s="268">
        <v>2010499</v>
      </c>
      <c r="B27" s="270" t="s">
        <v>111</v>
      </c>
      <c r="C27" s="271">
        <v>130</v>
      </c>
      <c r="D27" s="272">
        <f>E27+F27+G27+H27+I27</f>
        <v>611</v>
      </c>
      <c r="E27" s="272">
        <v>0</v>
      </c>
      <c r="F27" s="272">
        <v>0</v>
      </c>
      <c r="G27" s="272">
        <v>0</v>
      </c>
      <c r="H27" s="272"/>
      <c r="I27" s="272">
        <f>SUM(K27:X27)</f>
        <v>611</v>
      </c>
      <c r="J27" s="282">
        <f>C27+D27</f>
        <v>741</v>
      </c>
      <c r="K27" s="283">
        <v>0</v>
      </c>
      <c r="L27" s="283">
        <v>0</v>
      </c>
      <c r="M27" s="283">
        <v>0</v>
      </c>
      <c r="N27" s="283">
        <v>83</v>
      </c>
      <c r="O27" s="283">
        <v>40</v>
      </c>
      <c r="P27" s="283">
        <v>0</v>
      </c>
      <c r="Q27" s="283">
        <f>76+30</f>
        <v>106</v>
      </c>
      <c r="R27" s="283"/>
      <c r="S27" s="283">
        <v>0</v>
      </c>
      <c r="T27" s="288">
        <v>0</v>
      </c>
      <c r="U27" s="283">
        <v>382</v>
      </c>
      <c r="V27" s="289"/>
      <c r="W27" s="289"/>
      <c r="X27" s="289"/>
    </row>
    <row r="28" hidden="1" spans="1:24">
      <c r="A28" s="268">
        <v>20105</v>
      </c>
      <c r="B28" s="262" t="s">
        <v>112</v>
      </c>
      <c r="C28" s="263">
        <f t="shared" ref="C28:X28" si="7">SUM(C29:C32)</f>
        <v>1178</v>
      </c>
      <c r="D28" s="269">
        <f t="shared" si="7"/>
        <v>379</v>
      </c>
      <c r="E28" s="269">
        <f t="shared" si="7"/>
        <v>0</v>
      </c>
      <c r="F28" s="269">
        <f t="shared" si="7"/>
        <v>0</v>
      </c>
      <c r="G28" s="269">
        <f t="shared" si="7"/>
        <v>0</v>
      </c>
      <c r="H28" s="269">
        <f t="shared" si="7"/>
        <v>0</v>
      </c>
      <c r="I28" s="269">
        <f t="shared" si="7"/>
        <v>379</v>
      </c>
      <c r="J28" s="269">
        <f t="shared" si="7"/>
        <v>1557</v>
      </c>
      <c r="K28" s="281">
        <f t="shared" si="7"/>
        <v>0</v>
      </c>
      <c r="L28" s="281">
        <f t="shared" si="7"/>
        <v>20</v>
      </c>
      <c r="M28" s="281">
        <f t="shared" si="7"/>
        <v>0</v>
      </c>
      <c r="N28" s="281">
        <f t="shared" si="7"/>
        <v>19</v>
      </c>
      <c r="O28" s="281">
        <f t="shared" si="7"/>
        <v>0</v>
      </c>
      <c r="P28" s="281">
        <f t="shared" si="7"/>
        <v>0</v>
      </c>
      <c r="Q28" s="281">
        <f t="shared" si="7"/>
        <v>347</v>
      </c>
      <c r="R28" s="281">
        <f t="shared" si="7"/>
        <v>0</v>
      </c>
      <c r="S28" s="281">
        <f t="shared" si="7"/>
        <v>-2</v>
      </c>
      <c r="T28" s="281">
        <f t="shared" si="7"/>
        <v>-5</v>
      </c>
      <c r="U28" s="281">
        <f t="shared" si="7"/>
        <v>0</v>
      </c>
      <c r="V28" s="281">
        <f t="shared" si="7"/>
        <v>0</v>
      </c>
      <c r="W28" s="281">
        <f t="shared" si="7"/>
        <v>0</v>
      </c>
      <c r="X28" s="281">
        <f t="shared" si="7"/>
        <v>0</v>
      </c>
    </row>
    <row r="29" hidden="1" spans="1:24">
      <c r="A29" s="268">
        <v>2010501</v>
      </c>
      <c r="B29" s="270" t="s">
        <v>98</v>
      </c>
      <c r="C29" s="271">
        <v>499</v>
      </c>
      <c r="D29" s="272">
        <f>E29+F29+G29+H29+I29</f>
        <v>15</v>
      </c>
      <c r="E29" s="272">
        <v>0</v>
      </c>
      <c r="F29" s="272">
        <v>0</v>
      </c>
      <c r="G29" s="272">
        <v>0</v>
      </c>
      <c r="H29" s="272"/>
      <c r="I29" s="273">
        <f>SUM(K29:X29)</f>
        <v>15</v>
      </c>
      <c r="J29" s="282">
        <f>C29+D29</f>
        <v>514</v>
      </c>
      <c r="K29" s="283">
        <v>0</v>
      </c>
      <c r="L29" s="283">
        <v>0</v>
      </c>
      <c r="M29" s="283">
        <v>0</v>
      </c>
      <c r="N29" s="283">
        <v>19</v>
      </c>
      <c r="O29" s="283">
        <v>0</v>
      </c>
      <c r="P29" s="283">
        <v>0</v>
      </c>
      <c r="Q29" s="283">
        <v>0</v>
      </c>
      <c r="R29" s="283"/>
      <c r="S29" s="283">
        <v>0</v>
      </c>
      <c r="T29" s="288">
        <v>-4</v>
      </c>
      <c r="U29" s="283">
        <v>0</v>
      </c>
      <c r="V29" s="289"/>
      <c r="W29" s="289"/>
      <c r="X29" s="289"/>
    </row>
    <row r="30" hidden="1" spans="1:24">
      <c r="A30" s="268">
        <v>2010507</v>
      </c>
      <c r="B30" s="270" t="s">
        <v>113</v>
      </c>
      <c r="C30" s="271"/>
      <c r="D30" s="272">
        <f>E30+F30+G30+H30+I30</f>
        <v>320</v>
      </c>
      <c r="E30" s="272">
        <v>0</v>
      </c>
      <c r="F30" s="272">
        <v>0</v>
      </c>
      <c r="G30" s="272">
        <v>0</v>
      </c>
      <c r="H30" s="272"/>
      <c r="I30" s="273">
        <f>SUM(K30:X30)</f>
        <v>320</v>
      </c>
      <c r="J30" s="282">
        <f>C30+D30</f>
        <v>320</v>
      </c>
      <c r="K30" s="283">
        <v>0</v>
      </c>
      <c r="L30" s="283">
        <v>20</v>
      </c>
      <c r="M30" s="283">
        <v>0</v>
      </c>
      <c r="N30" s="283">
        <v>0</v>
      </c>
      <c r="O30" s="283">
        <v>0</v>
      </c>
      <c r="P30" s="283">
        <v>0</v>
      </c>
      <c r="Q30" s="283">
        <v>300</v>
      </c>
      <c r="R30" s="283"/>
      <c r="S30" s="283">
        <v>0</v>
      </c>
      <c r="T30" s="288">
        <v>0</v>
      </c>
      <c r="U30" s="283">
        <v>0</v>
      </c>
      <c r="V30" s="289"/>
      <c r="W30" s="289"/>
      <c r="X30" s="289"/>
    </row>
    <row r="31" hidden="1" spans="1:24">
      <c r="A31" s="268">
        <v>2010550</v>
      </c>
      <c r="B31" s="270" t="s">
        <v>108</v>
      </c>
      <c r="C31" s="271">
        <v>196</v>
      </c>
      <c r="D31" s="272">
        <f>E31+F31+G31+H31+I31</f>
        <v>-1</v>
      </c>
      <c r="E31" s="272">
        <v>0</v>
      </c>
      <c r="F31" s="272">
        <v>0</v>
      </c>
      <c r="G31" s="272">
        <v>0</v>
      </c>
      <c r="H31" s="272"/>
      <c r="I31" s="273">
        <f>SUM(K31:X31)</f>
        <v>-1</v>
      </c>
      <c r="J31" s="282">
        <f>C31+D31</f>
        <v>195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/>
      <c r="S31" s="283">
        <v>0</v>
      </c>
      <c r="T31" s="288">
        <v>-1</v>
      </c>
      <c r="U31" s="283">
        <v>0</v>
      </c>
      <c r="V31" s="289"/>
      <c r="W31" s="289"/>
      <c r="X31" s="289"/>
    </row>
    <row r="32" hidden="1" spans="1:24">
      <c r="A32" s="268">
        <v>2010599</v>
      </c>
      <c r="B32" s="270" t="s">
        <v>114</v>
      </c>
      <c r="C32" s="271">
        <v>483</v>
      </c>
      <c r="D32" s="272">
        <f>E32+F32+G32+H32+I32</f>
        <v>45</v>
      </c>
      <c r="E32" s="272">
        <v>0</v>
      </c>
      <c r="F32" s="272">
        <v>0</v>
      </c>
      <c r="G32" s="272">
        <v>0</v>
      </c>
      <c r="H32" s="272"/>
      <c r="I32" s="273">
        <f>SUM(K32:X32)</f>
        <v>45</v>
      </c>
      <c r="J32" s="282">
        <f>C32+D32</f>
        <v>528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47</v>
      </c>
      <c r="R32" s="283"/>
      <c r="S32" s="283">
        <v>-2</v>
      </c>
      <c r="T32" s="288">
        <v>0</v>
      </c>
      <c r="U32" s="283">
        <v>0</v>
      </c>
      <c r="V32" s="289"/>
      <c r="W32" s="289"/>
      <c r="X32" s="289"/>
    </row>
    <row r="33" hidden="1" spans="1:24">
      <c r="A33" s="268">
        <v>20106</v>
      </c>
      <c r="B33" s="262" t="s">
        <v>115</v>
      </c>
      <c r="C33" s="263">
        <f t="shared" ref="C33:X33" si="8">SUM(C34:C39)</f>
        <v>9096</v>
      </c>
      <c r="D33" s="269">
        <f t="shared" si="8"/>
        <v>52</v>
      </c>
      <c r="E33" s="269">
        <f t="shared" si="8"/>
        <v>0</v>
      </c>
      <c r="F33" s="269">
        <f t="shared" si="8"/>
        <v>0</v>
      </c>
      <c r="G33" s="269">
        <f t="shared" si="8"/>
        <v>407</v>
      </c>
      <c r="H33" s="269">
        <f t="shared" si="8"/>
        <v>0</v>
      </c>
      <c r="I33" s="269">
        <f t="shared" si="8"/>
        <v>-355</v>
      </c>
      <c r="J33" s="269">
        <f t="shared" si="8"/>
        <v>9148</v>
      </c>
      <c r="K33" s="281">
        <f t="shared" si="8"/>
        <v>-303</v>
      </c>
      <c r="L33" s="281">
        <f t="shared" si="8"/>
        <v>0</v>
      </c>
      <c r="M33" s="281">
        <f t="shared" si="8"/>
        <v>0</v>
      </c>
      <c r="N33" s="281">
        <f t="shared" si="8"/>
        <v>19</v>
      </c>
      <c r="O33" s="281">
        <f t="shared" si="8"/>
        <v>0</v>
      </c>
      <c r="P33" s="281">
        <f t="shared" si="8"/>
        <v>0</v>
      </c>
      <c r="Q33" s="281">
        <f t="shared" si="8"/>
        <v>13</v>
      </c>
      <c r="R33" s="281">
        <f t="shared" si="8"/>
        <v>0</v>
      </c>
      <c r="S33" s="281">
        <f t="shared" si="8"/>
        <v>-30</v>
      </c>
      <c r="T33" s="281">
        <f t="shared" si="8"/>
        <v>-54</v>
      </c>
      <c r="U33" s="281">
        <f t="shared" si="8"/>
        <v>0</v>
      </c>
      <c r="V33" s="281">
        <f t="shared" si="8"/>
        <v>0</v>
      </c>
      <c r="W33" s="281">
        <f t="shared" si="8"/>
        <v>0</v>
      </c>
      <c r="X33" s="281">
        <f t="shared" si="8"/>
        <v>0</v>
      </c>
    </row>
    <row r="34" hidden="1" spans="1:24">
      <c r="A34" s="268">
        <v>2010601</v>
      </c>
      <c r="B34" s="270" t="s">
        <v>98</v>
      </c>
      <c r="C34" s="271">
        <v>3179</v>
      </c>
      <c r="D34" s="272">
        <f t="shared" ref="D34:D39" si="9">E34+F34+G34+H34+I34</f>
        <v>-23</v>
      </c>
      <c r="E34" s="272">
        <v>0</v>
      </c>
      <c r="F34" s="272">
        <v>0</v>
      </c>
      <c r="G34" s="272">
        <v>0</v>
      </c>
      <c r="H34" s="272"/>
      <c r="I34" s="273">
        <f t="shared" ref="I34:I39" si="10">SUM(K34:X34)</f>
        <v>-23</v>
      </c>
      <c r="J34" s="282">
        <f t="shared" ref="J34:J39" si="11">C34+D34</f>
        <v>3156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/>
      <c r="S34" s="283">
        <v>0</v>
      </c>
      <c r="T34" s="288">
        <v>-23</v>
      </c>
      <c r="U34" s="283">
        <v>0</v>
      </c>
      <c r="V34" s="289"/>
      <c r="W34" s="289"/>
      <c r="X34" s="289"/>
    </row>
    <row r="35" hidden="1" spans="1:24">
      <c r="A35" s="268">
        <v>2010602</v>
      </c>
      <c r="B35" s="270" t="s">
        <v>99</v>
      </c>
      <c r="C35" s="271"/>
      <c r="D35" s="272">
        <f t="shared" si="9"/>
        <v>8</v>
      </c>
      <c r="E35" s="272">
        <v>0</v>
      </c>
      <c r="F35" s="272">
        <v>0</v>
      </c>
      <c r="G35" s="272">
        <v>8</v>
      </c>
      <c r="H35" s="272"/>
      <c r="I35" s="273">
        <f t="shared" si="10"/>
        <v>0</v>
      </c>
      <c r="J35" s="282">
        <f t="shared" si="11"/>
        <v>8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/>
      <c r="S35" s="283">
        <v>0</v>
      </c>
      <c r="T35" s="288">
        <v>0</v>
      </c>
      <c r="U35" s="283">
        <v>0</v>
      </c>
      <c r="V35" s="289"/>
      <c r="W35" s="289"/>
      <c r="X35" s="289"/>
    </row>
    <row r="36" hidden="1" spans="1:24">
      <c r="A36" s="268">
        <v>2010605</v>
      </c>
      <c r="B36" s="270" t="s">
        <v>116</v>
      </c>
      <c r="C36" s="271">
        <v>53</v>
      </c>
      <c r="D36" s="272">
        <f t="shared" si="9"/>
        <v>1</v>
      </c>
      <c r="E36" s="272">
        <v>0</v>
      </c>
      <c r="F36" s="272">
        <v>0</v>
      </c>
      <c r="G36" s="272">
        <v>24</v>
      </c>
      <c r="H36" s="272"/>
      <c r="I36" s="273">
        <f t="shared" si="10"/>
        <v>-23</v>
      </c>
      <c r="J36" s="282">
        <f t="shared" si="11"/>
        <v>54</v>
      </c>
      <c r="K36" s="283">
        <v>-23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/>
      <c r="S36" s="283">
        <v>0</v>
      </c>
      <c r="T36" s="288">
        <v>0</v>
      </c>
      <c r="U36" s="283">
        <v>0</v>
      </c>
      <c r="V36" s="289"/>
      <c r="W36" s="289"/>
      <c r="X36" s="289"/>
    </row>
    <row r="37" hidden="1" spans="1:24">
      <c r="A37" s="268">
        <v>2010608</v>
      </c>
      <c r="B37" s="270" t="s">
        <v>117</v>
      </c>
      <c r="C37" s="271">
        <v>210</v>
      </c>
      <c r="D37" s="272">
        <f t="shared" si="9"/>
        <v>6</v>
      </c>
      <c r="E37" s="272">
        <v>0</v>
      </c>
      <c r="F37" s="272">
        <v>0</v>
      </c>
      <c r="G37" s="272">
        <v>0</v>
      </c>
      <c r="H37" s="272"/>
      <c r="I37" s="273">
        <f t="shared" si="10"/>
        <v>6</v>
      </c>
      <c r="J37" s="282">
        <f t="shared" si="11"/>
        <v>216</v>
      </c>
      <c r="K37" s="283">
        <v>0</v>
      </c>
      <c r="L37" s="283">
        <v>0</v>
      </c>
      <c r="M37" s="283">
        <v>0</v>
      </c>
      <c r="N37" s="283">
        <v>0</v>
      </c>
      <c r="O37" s="283">
        <v>0</v>
      </c>
      <c r="P37" s="283">
        <v>0</v>
      </c>
      <c r="Q37" s="283">
        <v>6</v>
      </c>
      <c r="R37" s="283"/>
      <c r="S37" s="283">
        <v>0</v>
      </c>
      <c r="T37" s="288">
        <v>0</v>
      </c>
      <c r="U37" s="283">
        <v>0</v>
      </c>
      <c r="V37" s="289"/>
      <c r="W37" s="289"/>
      <c r="X37" s="289"/>
    </row>
    <row r="38" hidden="1" spans="1:24">
      <c r="A38" s="268">
        <v>2010650</v>
      </c>
      <c r="B38" s="270" t="s">
        <v>108</v>
      </c>
      <c r="C38" s="271">
        <v>3636</v>
      </c>
      <c r="D38" s="272">
        <f t="shared" si="9"/>
        <v>-12</v>
      </c>
      <c r="E38" s="272">
        <v>0</v>
      </c>
      <c r="F38" s="272">
        <v>0</v>
      </c>
      <c r="G38" s="272">
        <v>0</v>
      </c>
      <c r="H38" s="272"/>
      <c r="I38" s="273">
        <f t="shared" si="10"/>
        <v>-12</v>
      </c>
      <c r="J38" s="282">
        <f t="shared" si="11"/>
        <v>3624</v>
      </c>
      <c r="K38" s="283">
        <v>0</v>
      </c>
      <c r="L38" s="283">
        <v>0</v>
      </c>
      <c r="M38" s="283">
        <v>0</v>
      </c>
      <c r="N38" s="283">
        <v>19</v>
      </c>
      <c r="O38" s="283">
        <v>0</v>
      </c>
      <c r="P38" s="283">
        <v>0</v>
      </c>
      <c r="Q38" s="283">
        <v>0</v>
      </c>
      <c r="R38" s="283"/>
      <c r="S38" s="283">
        <v>0</v>
      </c>
      <c r="T38" s="288">
        <v>-31</v>
      </c>
      <c r="U38" s="283">
        <v>0</v>
      </c>
      <c r="V38" s="289"/>
      <c r="W38" s="289"/>
      <c r="X38" s="289"/>
    </row>
    <row r="39" hidden="1" spans="1:24">
      <c r="A39" s="268">
        <v>2010699</v>
      </c>
      <c r="B39" s="270" t="s">
        <v>118</v>
      </c>
      <c r="C39" s="271">
        <v>2018</v>
      </c>
      <c r="D39" s="272">
        <f t="shared" si="9"/>
        <v>72</v>
      </c>
      <c r="E39" s="272">
        <v>0</v>
      </c>
      <c r="F39" s="272">
        <v>0</v>
      </c>
      <c r="G39" s="272">
        <v>375</v>
      </c>
      <c r="H39" s="272"/>
      <c r="I39" s="273">
        <f t="shared" si="10"/>
        <v>-303</v>
      </c>
      <c r="J39" s="282">
        <f t="shared" si="11"/>
        <v>2090</v>
      </c>
      <c r="K39" s="283">
        <v>-280</v>
      </c>
      <c r="L39" s="283">
        <v>0</v>
      </c>
      <c r="M39" s="283">
        <v>0</v>
      </c>
      <c r="N39" s="283">
        <v>0</v>
      </c>
      <c r="O39" s="283">
        <v>0</v>
      </c>
      <c r="P39" s="283">
        <v>0</v>
      </c>
      <c r="Q39" s="283">
        <v>7</v>
      </c>
      <c r="R39" s="283"/>
      <c r="S39" s="283">
        <v>-30</v>
      </c>
      <c r="T39" s="288">
        <v>0</v>
      </c>
      <c r="U39" s="283">
        <v>0</v>
      </c>
      <c r="V39" s="289"/>
      <c r="W39" s="289"/>
      <c r="X39" s="289"/>
    </row>
    <row r="40" hidden="1" spans="1:24">
      <c r="A40" s="268">
        <v>20107</v>
      </c>
      <c r="B40" s="262" t="s">
        <v>119</v>
      </c>
      <c r="C40" s="263">
        <f t="shared" ref="C40:X40" si="12">SUM(C41:C41)</f>
        <v>8452</v>
      </c>
      <c r="D40" s="269">
        <f t="shared" si="12"/>
        <v>0</v>
      </c>
      <c r="E40" s="269">
        <f t="shared" si="12"/>
        <v>0</v>
      </c>
      <c r="F40" s="269">
        <f t="shared" si="12"/>
        <v>0</v>
      </c>
      <c r="G40" s="269">
        <f t="shared" si="12"/>
        <v>0</v>
      </c>
      <c r="H40" s="269">
        <f t="shared" si="12"/>
        <v>0</v>
      </c>
      <c r="I40" s="269">
        <f t="shared" si="12"/>
        <v>0</v>
      </c>
      <c r="J40" s="269">
        <f t="shared" si="12"/>
        <v>8452</v>
      </c>
      <c r="K40" s="281">
        <f t="shared" si="12"/>
        <v>0</v>
      </c>
      <c r="L40" s="281">
        <f t="shared" si="12"/>
        <v>0</v>
      </c>
      <c r="M40" s="281">
        <f t="shared" si="12"/>
        <v>0</v>
      </c>
      <c r="N40" s="281">
        <f t="shared" si="12"/>
        <v>0</v>
      </c>
      <c r="O40" s="281">
        <f t="shared" si="12"/>
        <v>0</v>
      </c>
      <c r="P40" s="281">
        <f t="shared" si="12"/>
        <v>0</v>
      </c>
      <c r="Q40" s="281">
        <f t="shared" si="12"/>
        <v>0</v>
      </c>
      <c r="R40" s="281">
        <f t="shared" si="12"/>
        <v>0</v>
      </c>
      <c r="S40" s="281">
        <f t="shared" si="12"/>
        <v>0</v>
      </c>
      <c r="T40" s="281">
        <f t="shared" si="12"/>
        <v>0</v>
      </c>
      <c r="U40" s="281">
        <f t="shared" si="12"/>
        <v>0</v>
      </c>
      <c r="V40" s="281">
        <f t="shared" si="12"/>
        <v>0</v>
      </c>
      <c r="W40" s="281">
        <f t="shared" si="12"/>
        <v>0</v>
      </c>
      <c r="X40" s="281">
        <f t="shared" si="12"/>
        <v>0</v>
      </c>
    </row>
    <row r="41" hidden="1" spans="1:24">
      <c r="A41" s="268">
        <v>2010799</v>
      </c>
      <c r="B41" s="270" t="s">
        <v>120</v>
      </c>
      <c r="C41" s="271">
        <v>8452</v>
      </c>
      <c r="D41" s="272">
        <f>E41+F41+G41+H41+I41</f>
        <v>0</v>
      </c>
      <c r="E41" s="272">
        <v>0</v>
      </c>
      <c r="F41" s="272">
        <v>0</v>
      </c>
      <c r="G41" s="272">
        <v>0</v>
      </c>
      <c r="H41" s="272"/>
      <c r="I41" s="273">
        <f>SUM(K41:X41)</f>
        <v>0</v>
      </c>
      <c r="J41" s="282">
        <f>C41+D41</f>
        <v>8452</v>
      </c>
      <c r="K41" s="283"/>
      <c r="L41" s="283">
        <v>0</v>
      </c>
      <c r="M41" s="283">
        <v>0</v>
      </c>
      <c r="N41" s="283">
        <v>0</v>
      </c>
      <c r="O41" s="283">
        <v>0</v>
      </c>
      <c r="P41" s="283">
        <v>0</v>
      </c>
      <c r="Q41" s="283">
        <v>0</v>
      </c>
      <c r="R41" s="283"/>
      <c r="S41" s="283">
        <v>0</v>
      </c>
      <c r="T41" s="288">
        <v>0</v>
      </c>
      <c r="U41" s="283">
        <v>0</v>
      </c>
      <c r="V41" s="289"/>
      <c r="W41" s="289"/>
      <c r="X41" s="289"/>
    </row>
    <row r="42" hidden="1" spans="1:24">
      <c r="A42" s="268">
        <v>20108</v>
      </c>
      <c r="B42" s="262" t="s">
        <v>121</v>
      </c>
      <c r="C42" s="263">
        <f t="shared" ref="C42:X42" si="13">SUM(C43:C45)</f>
        <v>1537</v>
      </c>
      <c r="D42" s="269">
        <f t="shared" si="13"/>
        <v>506</v>
      </c>
      <c r="E42" s="269">
        <f t="shared" si="13"/>
        <v>8</v>
      </c>
      <c r="F42" s="269">
        <f t="shared" si="13"/>
        <v>0</v>
      </c>
      <c r="G42" s="269">
        <f t="shared" si="13"/>
        <v>10</v>
      </c>
      <c r="H42" s="269">
        <f t="shared" si="13"/>
        <v>0</v>
      </c>
      <c r="I42" s="269">
        <f t="shared" si="13"/>
        <v>488</v>
      </c>
      <c r="J42" s="269">
        <f t="shared" si="13"/>
        <v>2043</v>
      </c>
      <c r="K42" s="281">
        <f t="shared" si="13"/>
        <v>0</v>
      </c>
      <c r="L42" s="281">
        <f t="shared" si="13"/>
        <v>0</v>
      </c>
      <c r="M42" s="281">
        <f t="shared" si="13"/>
        <v>0</v>
      </c>
      <c r="N42" s="281">
        <f t="shared" si="13"/>
        <v>40</v>
      </c>
      <c r="O42" s="281">
        <f t="shared" si="13"/>
        <v>0</v>
      </c>
      <c r="P42" s="281">
        <f t="shared" si="13"/>
        <v>0</v>
      </c>
      <c r="Q42" s="281">
        <f t="shared" si="13"/>
        <v>464</v>
      </c>
      <c r="R42" s="281">
        <f t="shared" si="13"/>
        <v>0</v>
      </c>
      <c r="S42" s="281">
        <f t="shared" si="13"/>
        <v>-11</v>
      </c>
      <c r="T42" s="281">
        <f t="shared" si="13"/>
        <v>-5</v>
      </c>
      <c r="U42" s="281">
        <f t="shared" si="13"/>
        <v>0</v>
      </c>
      <c r="V42" s="281">
        <f t="shared" si="13"/>
        <v>0</v>
      </c>
      <c r="W42" s="281">
        <f t="shared" si="13"/>
        <v>0</v>
      </c>
      <c r="X42" s="281">
        <f t="shared" si="13"/>
        <v>0</v>
      </c>
    </row>
    <row r="43" hidden="1" spans="1:24">
      <c r="A43" s="268">
        <v>2010801</v>
      </c>
      <c r="B43" s="270" t="s">
        <v>98</v>
      </c>
      <c r="C43" s="271">
        <v>798</v>
      </c>
      <c r="D43" s="272">
        <f>E43+F43+G43+H43+I43</f>
        <v>35</v>
      </c>
      <c r="E43" s="272">
        <v>0</v>
      </c>
      <c r="F43" s="272">
        <v>0</v>
      </c>
      <c r="G43" s="272">
        <v>0</v>
      </c>
      <c r="H43" s="272"/>
      <c r="I43" s="273">
        <f>SUM(K43:X43)</f>
        <v>35</v>
      </c>
      <c r="J43" s="282">
        <f>C43+D43</f>
        <v>833</v>
      </c>
      <c r="K43" s="283">
        <v>0</v>
      </c>
      <c r="L43" s="283">
        <v>0</v>
      </c>
      <c r="M43" s="283">
        <v>0</v>
      </c>
      <c r="N43" s="283">
        <v>40</v>
      </c>
      <c r="O43" s="283">
        <v>0</v>
      </c>
      <c r="P43" s="283">
        <v>0</v>
      </c>
      <c r="Q43" s="283">
        <v>0</v>
      </c>
      <c r="R43" s="283"/>
      <c r="S43" s="283">
        <v>0</v>
      </c>
      <c r="T43" s="288">
        <v>-5</v>
      </c>
      <c r="U43" s="283">
        <v>0</v>
      </c>
      <c r="V43" s="289"/>
      <c r="W43" s="289"/>
      <c r="X43" s="289"/>
    </row>
    <row r="44" hidden="1" spans="1:24">
      <c r="A44" s="268">
        <v>2010804</v>
      </c>
      <c r="B44" s="270" t="s">
        <v>122</v>
      </c>
      <c r="C44" s="271"/>
      <c r="D44" s="272">
        <f>E44+F44+G44+H44+I44</f>
        <v>464</v>
      </c>
      <c r="E44" s="272">
        <v>0</v>
      </c>
      <c r="F44" s="272">
        <v>0</v>
      </c>
      <c r="G44" s="272">
        <v>0</v>
      </c>
      <c r="H44" s="272"/>
      <c r="I44" s="273">
        <f>SUM(K44:X44)</f>
        <v>464</v>
      </c>
      <c r="J44" s="282">
        <f>C44+D44</f>
        <v>464</v>
      </c>
      <c r="K44" s="283">
        <v>0</v>
      </c>
      <c r="L44" s="283">
        <v>0</v>
      </c>
      <c r="M44" s="283">
        <v>0</v>
      </c>
      <c r="N44" s="283">
        <v>0</v>
      </c>
      <c r="O44" s="283">
        <v>0</v>
      </c>
      <c r="P44" s="283">
        <v>0</v>
      </c>
      <c r="Q44" s="283">
        <v>464</v>
      </c>
      <c r="R44" s="283"/>
      <c r="S44" s="283">
        <v>0</v>
      </c>
      <c r="T44" s="288">
        <v>0</v>
      </c>
      <c r="U44" s="283">
        <v>0</v>
      </c>
      <c r="V44" s="289"/>
      <c r="W44" s="289"/>
      <c r="X44" s="289"/>
    </row>
    <row r="45" hidden="1" spans="1:24">
      <c r="A45" s="268">
        <v>2010899</v>
      </c>
      <c r="B45" s="270" t="s">
        <v>123</v>
      </c>
      <c r="C45" s="271">
        <v>739</v>
      </c>
      <c r="D45" s="272">
        <f>E45+F45+G45+H45+I45</f>
        <v>7</v>
      </c>
      <c r="E45" s="272">
        <v>8</v>
      </c>
      <c r="F45" s="272">
        <v>0</v>
      </c>
      <c r="G45" s="272">
        <v>10</v>
      </c>
      <c r="H45" s="272"/>
      <c r="I45" s="272">
        <f>SUM(K45:X45)</f>
        <v>-11</v>
      </c>
      <c r="J45" s="282">
        <f>C45+D45</f>
        <v>746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/>
      <c r="S45" s="283">
        <v>-11</v>
      </c>
      <c r="T45" s="288">
        <v>0</v>
      </c>
      <c r="U45" s="283">
        <v>0</v>
      </c>
      <c r="V45" s="289"/>
      <c r="W45" s="289"/>
      <c r="X45" s="289"/>
    </row>
    <row r="46" hidden="1" spans="1:24">
      <c r="A46" s="268">
        <v>20110</v>
      </c>
      <c r="B46" s="262" t="s">
        <v>124</v>
      </c>
      <c r="C46" s="263">
        <f t="shared" ref="C46:X46" si="14">SUM(C47:C47)</f>
        <v>194</v>
      </c>
      <c r="D46" s="269">
        <f t="shared" si="14"/>
        <v>219</v>
      </c>
      <c r="E46" s="269">
        <f t="shared" si="14"/>
        <v>-31</v>
      </c>
      <c r="F46" s="269">
        <f t="shared" si="14"/>
        <v>21</v>
      </c>
      <c r="G46" s="269">
        <f t="shared" si="14"/>
        <v>229</v>
      </c>
      <c r="H46" s="269">
        <f t="shared" si="14"/>
        <v>0</v>
      </c>
      <c r="I46" s="269">
        <f t="shared" si="14"/>
        <v>0</v>
      </c>
      <c r="J46" s="269">
        <f t="shared" si="14"/>
        <v>413</v>
      </c>
      <c r="K46" s="281">
        <f t="shared" si="14"/>
        <v>0</v>
      </c>
      <c r="L46" s="281">
        <f t="shared" si="14"/>
        <v>0</v>
      </c>
      <c r="M46" s="281">
        <f t="shared" si="14"/>
        <v>0</v>
      </c>
      <c r="N46" s="281">
        <f t="shared" si="14"/>
        <v>0</v>
      </c>
      <c r="O46" s="281">
        <f t="shared" si="14"/>
        <v>0</v>
      </c>
      <c r="P46" s="281">
        <f t="shared" si="14"/>
        <v>0</v>
      </c>
      <c r="Q46" s="281">
        <f t="shared" si="14"/>
        <v>0</v>
      </c>
      <c r="R46" s="281">
        <f t="shared" si="14"/>
        <v>0</v>
      </c>
      <c r="S46" s="281">
        <f t="shared" si="14"/>
        <v>0</v>
      </c>
      <c r="T46" s="281">
        <f t="shared" si="14"/>
        <v>0</v>
      </c>
      <c r="U46" s="281">
        <f t="shared" si="14"/>
        <v>0</v>
      </c>
      <c r="V46" s="281">
        <f t="shared" si="14"/>
        <v>0</v>
      </c>
      <c r="W46" s="281">
        <f t="shared" si="14"/>
        <v>0</v>
      </c>
      <c r="X46" s="281">
        <f t="shared" si="14"/>
        <v>0</v>
      </c>
    </row>
    <row r="47" hidden="1" spans="1:24">
      <c r="A47" s="268">
        <v>2011099</v>
      </c>
      <c r="B47" s="270" t="s">
        <v>125</v>
      </c>
      <c r="C47" s="271">
        <v>194</v>
      </c>
      <c r="D47" s="272">
        <f>E47+F47+G47+H47+I47</f>
        <v>219</v>
      </c>
      <c r="E47" s="272">
        <v>-31</v>
      </c>
      <c r="F47" s="272">
        <v>21</v>
      </c>
      <c r="G47" s="272">
        <v>229</v>
      </c>
      <c r="H47" s="272"/>
      <c r="I47" s="272">
        <f>SUM(K47:X47)</f>
        <v>0</v>
      </c>
      <c r="J47" s="282">
        <f>C47+D47</f>
        <v>413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/>
      <c r="S47" s="283">
        <v>0</v>
      </c>
      <c r="T47" s="288">
        <v>0</v>
      </c>
      <c r="U47" s="283">
        <v>0</v>
      </c>
      <c r="V47" s="289"/>
      <c r="W47" s="289"/>
      <c r="X47" s="289"/>
    </row>
    <row r="48" hidden="1" spans="1:24">
      <c r="A48" s="268">
        <v>20111</v>
      </c>
      <c r="B48" s="262" t="s">
        <v>126</v>
      </c>
      <c r="C48" s="263">
        <f t="shared" ref="C48:X48" si="15">SUM(C49:C50)</f>
        <v>3460</v>
      </c>
      <c r="D48" s="269">
        <f t="shared" si="15"/>
        <v>135</v>
      </c>
      <c r="E48" s="269">
        <f t="shared" si="15"/>
        <v>0</v>
      </c>
      <c r="F48" s="269">
        <f t="shared" si="15"/>
        <v>45</v>
      </c>
      <c r="G48" s="269">
        <f t="shared" si="15"/>
        <v>39</v>
      </c>
      <c r="H48" s="269">
        <f t="shared" si="15"/>
        <v>0</v>
      </c>
      <c r="I48" s="269">
        <f t="shared" si="15"/>
        <v>51</v>
      </c>
      <c r="J48" s="269">
        <f t="shared" si="15"/>
        <v>3595</v>
      </c>
      <c r="K48" s="281">
        <f t="shared" si="15"/>
        <v>0</v>
      </c>
      <c r="L48" s="281">
        <f t="shared" si="15"/>
        <v>0</v>
      </c>
      <c r="M48" s="281">
        <f t="shared" si="15"/>
        <v>0</v>
      </c>
      <c r="N48" s="281">
        <f t="shared" si="15"/>
        <v>0</v>
      </c>
      <c r="O48" s="281">
        <f t="shared" si="15"/>
        <v>0</v>
      </c>
      <c r="P48" s="281">
        <f t="shared" si="15"/>
        <v>0</v>
      </c>
      <c r="Q48" s="281">
        <f t="shared" si="15"/>
        <v>0</v>
      </c>
      <c r="R48" s="281">
        <f t="shared" si="15"/>
        <v>0</v>
      </c>
      <c r="S48" s="281">
        <f t="shared" si="15"/>
        <v>0</v>
      </c>
      <c r="T48" s="281">
        <f t="shared" si="15"/>
        <v>0</v>
      </c>
      <c r="U48" s="281">
        <f t="shared" si="15"/>
        <v>51</v>
      </c>
      <c r="V48" s="281">
        <f t="shared" si="15"/>
        <v>0</v>
      </c>
      <c r="W48" s="281">
        <f t="shared" si="15"/>
        <v>0</v>
      </c>
      <c r="X48" s="281">
        <f t="shared" si="15"/>
        <v>0</v>
      </c>
    </row>
    <row r="49" hidden="1" spans="1:24">
      <c r="A49" s="268">
        <v>2011101</v>
      </c>
      <c r="B49" s="270" t="s">
        <v>98</v>
      </c>
      <c r="C49" s="271">
        <v>2938</v>
      </c>
      <c r="D49" s="272">
        <f>E49+F49+G49+H49+I49</f>
        <v>0</v>
      </c>
      <c r="E49" s="272">
        <v>0</v>
      </c>
      <c r="F49" s="272">
        <v>0</v>
      </c>
      <c r="G49" s="272">
        <v>0</v>
      </c>
      <c r="H49" s="272"/>
      <c r="I49" s="272">
        <f>SUM(K49:X49)</f>
        <v>0</v>
      </c>
      <c r="J49" s="282">
        <f>C49+D49</f>
        <v>2938</v>
      </c>
      <c r="K49" s="283">
        <v>0</v>
      </c>
      <c r="L49" s="283">
        <v>0</v>
      </c>
      <c r="M49" s="283">
        <v>0</v>
      </c>
      <c r="N49" s="283">
        <v>0</v>
      </c>
      <c r="O49" s="283">
        <v>0</v>
      </c>
      <c r="P49" s="283">
        <v>0</v>
      </c>
      <c r="Q49" s="283">
        <v>0</v>
      </c>
      <c r="R49" s="283"/>
      <c r="S49" s="283">
        <v>0</v>
      </c>
      <c r="T49" s="288">
        <v>0</v>
      </c>
      <c r="U49" s="283">
        <v>0</v>
      </c>
      <c r="V49" s="289"/>
      <c r="W49" s="289"/>
      <c r="X49" s="289"/>
    </row>
    <row r="50" hidden="1" spans="1:24">
      <c r="A50" s="268">
        <v>2011199</v>
      </c>
      <c r="B50" s="270" t="s">
        <v>127</v>
      </c>
      <c r="C50" s="271">
        <v>522</v>
      </c>
      <c r="D50" s="272">
        <f>E50+F50+G50+H50+I50</f>
        <v>135</v>
      </c>
      <c r="E50" s="272">
        <v>0</v>
      </c>
      <c r="F50" s="272">
        <v>45</v>
      </c>
      <c r="G50" s="272">
        <v>39</v>
      </c>
      <c r="H50" s="272"/>
      <c r="I50" s="272">
        <f>SUM(K50:X50)</f>
        <v>51</v>
      </c>
      <c r="J50" s="282">
        <f>C50+D50</f>
        <v>657</v>
      </c>
      <c r="K50" s="283">
        <v>0</v>
      </c>
      <c r="L50" s="283">
        <v>0</v>
      </c>
      <c r="M50" s="283">
        <v>0</v>
      </c>
      <c r="N50" s="283">
        <v>0</v>
      </c>
      <c r="O50" s="283">
        <v>0</v>
      </c>
      <c r="P50" s="283">
        <v>0</v>
      </c>
      <c r="Q50" s="283">
        <v>0</v>
      </c>
      <c r="R50" s="283"/>
      <c r="S50" s="283">
        <v>0</v>
      </c>
      <c r="T50" s="288">
        <v>0</v>
      </c>
      <c r="U50" s="283">
        <v>51</v>
      </c>
      <c r="V50" s="289"/>
      <c r="W50" s="289"/>
      <c r="X50" s="289"/>
    </row>
    <row r="51" hidden="1" spans="1:24">
      <c r="A51" s="268">
        <v>20113</v>
      </c>
      <c r="B51" s="262" t="s">
        <v>128</v>
      </c>
      <c r="C51" s="263">
        <f t="shared" ref="C51:X51" si="16">SUM(C52:C56)</f>
        <v>6466</v>
      </c>
      <c r="D51" s="269">
        <f t="shared" si="16"/>
        <v>1672</v>
      </c>
      <c r="E51" s="269">
        <f t="shared" si="16"/>
        <v>0</v>
      </c>
      <c r="F51" s="269">
        <f t="shared" si="16"/>
        <v>0</v>
      </c>
      <c r="G51" s="269">
        <f t="shared" si="16"/>
        <v>0</v>
      </c>
      <c r="H51" s="269">
        <f t="shared" si="16"/>
        <v>0</v>
      </c>
      <c r="I51" s="269">
        <f t="shared" si="16"/>
        <v>1672</v>
      </c>
      <c r="J51" s="269">
        <f t="shared" si="16"/>
        <v>8138</v>
      </c>
      <c r="K51" s="281">
        <f t="shared" si="16"/>
        <v>-233</v>
      </c>
      <c r="L51" s="281">
        <f t="shared" si="16"/>
        <v>2</v>
      </c>
      <c r="M51" s="281">
        <f t="shared" si="16"/>
        <v>0</v>
      </c>
      <c r="N51" s="281">
        <f t="shared" si="16"/>
        <v>16</v>
      </c>
      <c r="O51" s="281">
        <f t="shared" si="16"/>
        <v>0</v>
      </c>
      <c r="P51" s="281">
        <f t="shared" si="16"/>
        <v>100</v>
      </c>
      <c r="Q51" s="281">
        <f t="shared" si="16"/>
        <v>314</v>
      </c>
      <c r="R51" s="281">
        <f t="shared" si="16"/>
        <v>0</v>
      </c>
      <c r="S51" s="281">
        <f t="shared" si="16"/>
        <v>0</v>
      </c>
      <c r="T51" s="281">
        <f t="shared" si="16"/>
        <v>-15</v>
      </c>
      <c r="U51" s="281">
        <f t="shared" si="16"/>
        <v>2788</v>
      </c>
      <c r="V51" s="281">
        <f t="shared" si="16"/>
        <v>-1300</v>
      </c>
      <c r="W51" s="281">
        <f t="shared" si="16"/>
        <v>0</v>
      </c>
      <c r="X51" s="281">
        <f t="shared" si="16"/>
        <v>0</v>
      </c>
    </row>
    <row r="52" hidden="1" spans="1:24">
      <c r="A52" s="268">
        <v>2011301</v>
      </c>
      <c r="B52" s="270" t="s">
        <v>98</v>
      </c>
      <c r="C52" s="271">
        <v>203</v>
      </c>
      <c r="D52" s="272">
        <f>E52+F52+G52+H52+I52</f>
        <v>-3</v>
      </c>
      <c r="E52" s="272">
        <v>0</v>
      </c>
      <c r="F52" s="272">
        <v>0</v>
      </c>
      <c r="G52" s="272">
        <v>0</v>
      </c>
      <c r="H52" s="272"/>
      <c r="I52" s="273">
        <f>SUM(K52:X52)</f>
        <v>-3</v>
      </c>
      <c r="J52" s="282">
        <f>C52+D52</f>
        <v>200</v>
      </c>
      <c r="K52" s="283">
        <v>0</v>
      </c>
      <c r="L52" s="283">
        <v>0</v>
      </c>
      <c r="M52" s="283">
        <v>0</v>
      </c>
      <c r="N52" s="283">
        <v>0</v>
      </c>
      <c r="O52" s="283">
        <v>0</v>
      </c>
      <c r="P52" s="283">
        <v>0</v>
      </c>
      <c r="Q52" s="283">
        <v>0</v>
      </c>
      <c r="R52" s="283"/>
      <c r="S52" s="283">
        <v>0</v>
      </c>
      <c r="T52" s="288">
        <v>-3</v>
      </c>
      <c r="U52" s="283">
        <v>0</v>
      </c>
      <c r="V52" s="289"/>
      <c r="W52" s="289"/>
      <c r="X52" s="289"/>
    </row>
    <row r="53" hidden="1" spans="1:24">
      <c r="A53" s="268">
        <v>2011302</v>
      </c>
      <c r="B53" s="270" t="s">
        <v>99</v>
      </c>
      <c r="C53" s="271">
        <v>728</v>
      </c>
      <c r="D53" s="272">
        <f>E53+F53+G53+H53+I53</f>
        <v>0</v>
      </c>
      <c r="E53" s="272">
        <v>0</v>
      </c>
      <c r="F53" s="272">
        <v>0</v>
      </c>
      <c r="G53" s="272">
        <v>0</v>
      </c>
      <c r="H53" s="272"/>
      <c r="I53" s="273">
        <f>SUM(K53:X53)</f>
        <v>0</v>
      </c>
      <c r="J53" s="282">
        <f>C53+D53</f>
        <v>728</v>
      </c>
      <c r="K53" s="283">
        <v>0</v>
      </c>
      <c r="L53" s="283">
        <v>0</v>
      </c>
      <c r="M53" s="283">
        <v>0</v>
      </c>
      <c r="N53" s="283">
        <v>0</v>
      </c>
      <c r="O53" s="283">
        <v>0</v>
      </c>
      <c r="P53" s="283">
        <v>0</v>
      </c>
      <c r="Q53" s="283">
        <v>0</v>
      </c>
      <c r="R53" s="283"/>
      <c r="S53" s="283">
        <v>0</v>
      </c>
      <c r="T53" s="288">
        <v>0</v>
      </c>
      <c r="U53" s="283">
        <v>0</v>
      </c>
      <c r="V53" s="289"/>
      <c r="W53" s="289"/>
      <c r="X53" s="289"/>
    </row>
    <row r="54" hidden="1" spans="1:24">
      <c r="A54" s="268">
        <v>2011308</v>
      </c>
      <c r="B54" s="270" t="s">
        <v>129</v>
      </c>
      <c r="C54" s="271">
        <v>3901</v>
      </c>
      <c r="D54" s="272">
        <f>E54+F54+G54+H54+I54</f>
        <v>1048</v>
      </c>
      <c r="E54" s="272">
        <v>0</v>
      </c>
      <c r="F54" s="272">
        <v>0</v>
      </c>
      <c r="G54" s="272">
        <v>0</v>
      </c>
      <c r="H54" s="272"/>
      <c r="I54" s="273">
        <f>SUM(K54:X54)</f>
        <v>1048</v>
      </c>
      <c r="J54" s="282">
        <f>C54+D54</f>
        <v>4949</v>
      </c>
      <c r="K54" s="283">
        <v>0</v>
      </c>
      <c r="L54" s="283">
        <v>0</v>
      </c>
      <c r="M54" s="283">
        <v>0</v>
      </c>
      <c r="N54" s="283">
        <v>0</v>
      </c>
      <c r="O54" s="283">
        <v>0</v>
      </c>
      <c r="P54" s="283">
        <v>100</v>
      </c>
      <c r="Q54" s="283">
        <v>249</v>
      </c>
      <c r="R54" s="283"/>
      <c r="S54" s="283">
        <v>0</v>
      </c>
      <c r="T54" s="288">
        <v>-1</v>
      </c>
      <c r="U54" s="283">
        <v>2000</v>
      </c>
      <c r="V54" s="289">
        <v>-1300</v>
      </c>
      <c r="W54" s="289"/>
      <c r="X54" s="289"/>
    </row>
    <row r="55" hidden="1" spans="1:24">
      <c r="A55" s="268">
        <v>2011350</v>
      </c>
      <c r="B55" s="270" t="s">
        <v>108</v>
      </c>
      <c r="C55" s="271">
        <v>423</v>
      </c>
      <c r="D55" s="272">
        <f>E55+F55+G55+H55+I55</f>
        <v>-4</v>
      </c>
      <c r="E55" s="272">
        <v>0</v>
      </c>
      <c r="F55" s="272">
        <v>0</v>
      </c>
      <c r="G55" s="272">
        <v>0</v>
      </c>
      <c r="H55" s="272"/>
      <c r="I55" s="273">
        <f>SUM(K55:X55)</f>
        <v>-4</v>
      </c>
      <c r="J55" s="282">
        <f>C55+D55</f>
        <v>419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283">
        <v>0</v>
      </c>
      <c r="Q55" s="283">
        <v>0</v>
      </c>
      <c r="R55" s="283"/>
      <c r="S55" s="283">
        <v>0</v>
      </c>
      <c r="T55" s="288">
        <v>-4</v>
      </c>
      <c r="U55" s="283">
        <v>0</v>
      </c>
      <c r="V55" s="289"/>
      <c r="W55" s="289"/>
      <c r="X55" s="289"/>
    </row>
    <row r="56" hidden="1" spans="1:24">
      <c r="A56" s="268">
        <v>2011399</v>
      </c>
      <c r="B56" s="270" t="s">
        <v>130</v>
      </c>
      <c r="C56" s="271">
        <v>1211</v>
      </c>
      <c r="D56" s="272">
        <f>E56+F56+G56+H56+I56</f>
        <v>631</v>
      </c>
      <c r="E56" s="272">
        <v>0</v>
      </c>
      <c r="F56" s="272">
        <v>0</v>
      </c>
      <c r="G56" s="272">
        <v>0</v>
      </c>
      <c r="H56" s="272"/>
      <c r="I56" s="273">
        <f>SUM(K56:X56)</f>
        <v>631</v>
      </c>
      <c r="J56" s="282">
        <f>C56+D56</f>
        <v>1842</v>
      </c>
      <c r="K56" s="283">
        <v>-233</v>
      </c>
      <c r="L56" s="283">
        <v>2</v>
      </c>
      <c r="M56" s="283">
        <v>0</v>
      </c>
      <c r="N56" s="283">
        <v>16</v>
      </c>
      <c r="O56" s="283">
        <v>0</v>
      </c>
      <c r="P56" s="283">
        <v>0</v>
      </c>
      <c r="Q56" s="283">
        <v>65</v>
      </c>
      <c r="R56" s="283"/>
      <c r="S56" s="283">
        <v>0</v>
      </c>
      <c r="T56" s="288">
        <v>-7</v>
      </c>
      <c r="U56" s="283">
        <v>788</v>
      </c>
      <c r="V56" s="289"/>
      <c r="W56" s="289"/>
      <c r="X56" s="289"/>
    </row>
    <row r="57" hidden="1" spans="1:24">
      <c r="A57" s="268">
        <v>20126</v>
      </c>
      <c r="B57" s="262" t="s">
        <v>131</v>
      </c>
      <c r="C57" s="263">
        <f t="shared" ref="C57:X57" si="17">SUM(C58:C60)</f>
        <v>749</v>
      </c>
      <c r="D57" s="269">
        <f t="shared" si="17"/>
        <v>49</v>
      </c>
      <c r="E57" s="269">
        <f t="shared" si="17"/>
        <v>0</v>
      </c>
      <c r="F57" s="269">
        <f t="shared" si="17"/>
        <v>20</v>
      </c>
      <c r="G57" s="269">
        <f t="shared" si="17"/>
        <v>20</v>
      </c>
      <c r="H57" s="269">
        <f t="shared" si="17"/>
        <v>0</v>
      </c>
      <c r="I57" s="269">
        <f t="shared" si="17"/>
        <v>9</v>
      </c>
      <c r="J57" s="269">
        <f t="shared" si="17"/>
        <v>798</v>
      </c>
      <c r="K57" s="281">
        <f t="shared" si="17"/>
        <v>0</v>
      </c>
      <c r="L57" s="281">
        <f t="shared" si="17"/>
        <v>0</v>
      </c>
      <c r="M57" s="281">
        <f t="shared" si="17"/>
        <v>0</v>
      </c>
      <c r="N57" s="281">
        <f t="shared" si="17"/>
        <v>17</v>
      </c>
      <c r="O57" s="281">
        <f t="shared" si="17"/>
        <v>0</v>
      </c>
      <c r="P57" s="281">
        <f t="shared" si="17"/>
        <v>0</v>
      </c>
      <c r="Q57" s="281">
        <f t="shared" si="17"/>
        <v>0</v>
      </c>
      <c r="R57" s="281">
        <f t="shared" si="17"/>
        <v>0</v>
      </c>
      <c r="S57" s="281">
        <f t="shared" si="17"/>
        <v>-2</v>
      </c>
      <c r="T57" s="281">
        <f t="shared" si="17"/>
        <v>-6</v>
      </c>
      <c r="U57" s="281">
        <f t="shared" si="17"/>
        <v>0</v>
      </c>
      <c r="V57" s="281">
        <f t="shared" si="17"/>
        <v>0</v>
      </c>
      <c r="W57" s="281">
        <f t="shared" si="17"/>
        <v>0</v>
      </c>
      <c r="X57" s="281">
        <f t="shared" si="17"/>
        <v>0</v>
      </c>
    </row>
    <row r="58" hidden="1" spans="1:24">
      <c r="A58" s="268">
        <v>2012601</v>
      </c>
      <c r="B58" s="270" t="s">
        <v>98</v>
      </c>
      <c r="C58" s="271">
        <v>625</v>
      </c>
      <c r="D58" s="272">
        <f>E58+F58+G58+H58+I58</f>
        <v>0</v>
      </c>
      <c r="E58" s="272">
        <v>0</v>
      </c>
      <c r="F58" s="272">
        <v>0</v>
      </c>
      <c r="G58" s="272">
        <v>0</v>
      </c>
      <c r="H58" s="272"/>
      <c r="I58" s="273">
        <f>SUM(K58:X58)</f>
        <v>0</v>
      </c>
      <c r="J58" s="282">
        <f>C58+D58</f>
        <v>625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/>
      <c r="S58" s="283">
        <v>0</v>
      </c>
      <c r="T58" s="288">
        <v>0</v>
      </c>
      <c r="U58" s="283">
        <v>0</v>
      </c>
      <c r="V58" s="289"/>
      <c r="W58" s="289"/>
      <c r="X58" s="289"/>
    </row>
    <row r="59" hidden="1" spans="1:24">
      <c r="A59" s="268">
        <v>2012604</v>
      </c>
      <c r="B59" s="270" t="s">
        <v>132</v>
      </c>
      <c r="C59" s="271">
        <v>82</v>
      </c>
      <c r="D59" s="272">
        <f>E59+F59+G59+H59+I59</f>
        <v>51</v>
      </c>
      <c r="E59" s="272">
        <v>0</v>
      </c>
      <c r="F59" s="272">
        <v>20</v>
      </c>
      <c r="G59" s="272">
        <v>20</v>
      </c>
      <c r="H59" s="272"/>
      <c r="I59" s="273">
        <f>SUM(K59:X59)</f>
        <v>11</v>
      </c>
      <c r="J59" s="282">
        <f>C59+D59</f>
        <v>133</v>
      </c>
      <c r="K59" s="283">
        <v>0</v>
      </c>
      <c r="L59" s="283">
        <v>0</v>
      </c>
      <c r="M59" s="283">
        <v>0</v>
      </c>
      <c r="N59" s="283">
        <v>17</v>
      </c>
      <c r="O59" s="283">
        <v>0</v>
      </c>
      <c r="P59" s="283">
        <v>0</v>
      </c>
      <c r="Q59" s="283">
        <v>0</v>
      </c>
      <c r="R59" s="283"/>
      <c r="S59" s="283">
        <v>0</v>
      </c>
      <c r="T59" s="288">
        <v>-6</v>
      </c>
      <c r="U59" s="283">
        <v>0</v>
      </c>
      <c r="V59" s="289"/>
      <c r="W59" s="289"/>
      <c r="X59" s="289"/>
    </row>
    <row r="60" hidden="1" spans="1:24">
      <c r="A60" s="268">
        <v>2012699</v>
      </c>
      <c r="B60" s="270" t="s">
        <v>133</v>
      </c>
      <c r="C60" s="271">
        <v>42</v>
      </c>
      <c r="D60" s="272">
        <f>E60+F60+G60+H60+I60</f>
        <v>-2</v>
      </c>
      <c r="E60" s="272">
        <v>0</v>
      </c>
      <c r="F60" s="272">
        <v>0</v>
      </c>
      <c r="G60" s="272">
        <v>0</v>
      </c>
      <c r="H60" s="272"/>
      <c r="I60" s="273">
        <f>SUM(K60:X60)</f>
        <v>-2</v>
      </c>
      <c r="J60" s="282">
        <f>C60+D60</f>
        <v>40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/>
      <c r="S60" s="283">
        <v>-2</v>
      </c>
      <c r="T60" s="288">
        <v>0</v>
      </c>
      <c r="U60" s="283">
        <v>0</v>
      </c>
      <c r="V60" s="289"/>
      <c r="W60" s="289"/>
      <c r="X60" s="289"/>
    </row>
    <row r="61" hidden="1" spans="1:24">
      <c r="A61" s="268">
        <v>20128</v>
      </c>
      <c r="B61" s="262" t="s">
        <v>134</v>
      </c>
      <c r="C61" s="263">
        <f t="shared" ref="C61:X61" si="18">SUM(C62:C63)</f>
        <v>681</v>
      </c>
      <c r="D61" s="269">
        <f t="shared" si="18"/>
        <v>-26</v>
      </c>
      <c r="E61" s="269">
        <f t="shared" si="18"/>
        <v>0</v>
      </c>
      <c r="F61" s="269">
        <f t="shared" si="18"/>
        <v>0</v>
      </c>
      <c r="G61" s="269">
        <f t="shared" si="18"/>
        <v>0</v>
      </c>
      <c r="H61" s="269">
        <f t="shared" si="18"/>
        <v>0</v>
      </c>
      <c r="I61" s="269">
        <f t="shared" si="18"/>
        <v>-26</v>
      </c>
      <c r="J61" s="269">
        <f t="shared" si="18"/>
        <v>655</v>
      </c>
      <c r="K61" s="281">
        <f t="shared" si="18"/>
        <v>-209</v>
      </c>
      <c r="L61" s="281">
        <f t="shared" si="18"/>
        <v>0</v>
      </c>
      <c r="M61" s="281">
        <f t="shared" si="18"/>
        <v>0</v>
      </c>
      <c r="N61" s="281">
        <f t="shared" si="18"/>
        <v>0</v>
      </c>
      <c r="O61" s="281">
        <f t="shared" si="18"/>
        <v>0</v>
      </c>
      <c r="P61" s="281">
        <f t="shared" si="18"/>
        <v>0</v>
      </c>
      <c r="Q61" s="281">
        <f t="shared" si="18"/>
        <v>185</v>
      </c>
      <c r="R61" s="281">
        <f t="shared" si="18"/>
        <v>0</v>
      </c>
      <c r="S61" s="281">
        <f t="shared" si="18"/>
        <v>0</v>
      </c>
      <c r="T61" s="281">
        <f t="shared" si="18"/>
        <v>-2</v>
      </c>
      <c r="U61" s="281">
        <f t="shared" si="18"/>
        <v>0</v>
      </c>
      <c r="V61" s="281">
        <f t="shared" si="18"/>
        <v>0</v>
      </c>
      <c r="W61" s="281">
        <f t="shared" si="18"/>
        <v>0</v>
      </c>
      <c r="X61" s="281">
        <f t="shared" si="18"/>
        <v>0</v>
      </c>
    </row>
    <row r="62" hidden="1" spans="1:24">
      <c r="A62" s="268">
        <v>2012801</v>
      </c>
      <c r="B62" s="270" t="s">
        <v>98</v>
      </c>
      <c r="C62" s="271">
        <v>276</v>
      </c>
      <c r="D62" s="272">
        <f>E62+F62+G62+H62+I62</f>
        <v>-2</v>
      </c>
      <c r="E62" s="272">
        <v>0</v>
      </c>
      <c r="F62" s="272">
        <v>0</v>
      </c>
      <c r="G62" s="272">
        <v>0</v>
      </c>
      <c r="H62" s="272"/>
      <c r="I62" s="273">
        <f>SUM(K62:X62)</f>
        <v>-2</v>
      </c>
      <c r="J62" s="282">
        <f>C62+D62</f>
        <v>274</v>
      </c>
      <c r="K62" s="283">
        <v>0</v>
      </c>
      <c r="L62" s="283">
        <v>0</v>
      </c>
      <c r="M62" s="283">
        <v>0</v>
      </c>
      <c r="N62" s="283">
        <v>0</v>
      </c>
      <c r="O62" s="283">
        <v>0</v>
      </c>
      <c r="P62" s="283">
        <v>0</v>
      </c>
      <c r="Q62" s="283">
        <v>0</v>
      </c>
      <c r="R62" s="283"/>
      <c r="S62" s="283">
        <v>0</v>
      </c>
      <c r="T62" s="288">
        <v>-2</v>
      </c>
      <c r="U62" s="283">
        <v>0</v>
      </c>
      <c r="V62" s="289"/>
      <c r="W62" s="289"/>
      <c r="X62" s="289"/>
    </row>
    <row r="63" hidden="1" spans="1:24">
      <c r="A63" s="268">
        <v>2012899</v>
      </c>
      <c r="B63" s="270" t="s">
        <v>135</v>
      </c>
      <c r="C63" s="271">
        <v>405</v>
      </c>
      <c r="D63" s="272">
        <f>E63+F63+G63+H63+I63</f>
        <v>-24</v>
      </c>
      <c r="E63" s="272">
        <v>0</v>
      </c>
      <c r="F63" s="272">
        <v>0</v>
      </c>
      <c r="G63" s="272">
        <v>0</v>
      </c>
      <c r="H63" s="272"/>
      <c r="I63" s="273">
        <f>SUM(K63:X63)</f>
        <v>-24</v>
      </c>
      <c r="J63" s="282">
        <f>C63+D63</f>
        <v>381</v>
      </c>
      <c r="K63" s="283">
        <v>-209</v>
      </c>
      <c r="L63" s="283">
        <v>0</v>
      </c>
      <c r="M63" s="283">
        <v>0</v>
      </c>
      <c r="N63" s="283">
        <v>0</v>
      </c>
      <c r="O63" s="283">
        <v>0</v>
      </c>
      <c r="P63" s="283">
        <v>0</v>
      </c>
      <c r="Q63" s="283">
        <v>185</v>
      </c>
      <c r="R63" s="283"/>
      <c r="S63" s="283">
        <v>0</v>
      </c>
      <c r="T63" s="288">
        <v>0</v>
      </c>
      <c r="U63" s="283">
        <v>0</v>
      </c>
      <c r="V63" s="289"/>
      <c r="W63" s="289"/>
      <c r="X63" s="289"/>
    </row>
    <row r="64" hidden="1" spans="1:24">
      <c r="A64" s="268">
        <v>20129</v>
      </c>
      <c r="B64" s="262" t="s">
        <v>136</v>
      </c>
      <c r="C64" s="263">
        <f t="shared" ref="C64:X64" si="19">SUM(C65:C66)</f>
        <v>789</v>
      </c>
      <c r="D64" s="269">
        <f t="shared" si="19"/>
        <v>-21</v>
      </c>
      <c r="E64" s="269">
        <f t="shared" si="19"/>
        <v>0</v>
      </c>
      <c r="F64" s="269">
        <f t="shared" si="19"/>
        <v>8</v>
      </c>
      <c r="G64" s="269">
        <f t="shared" si="19"/>
        <v>8</v>
      </c>
      <c r="H64" s="269">
        <f t="shared" si="19"/>
        <v>0</v>
      </c>
      <c r="I64" s="269">
        <f t="shared" si="19"/>
        <v>-37</v>
      </c>
      <c r="J64" s="269">
        <f t="shared" si="19"/>
        <v>768</v>
      </c>
      <c r="K64" s="281">
        <f t="shared" si="19"/>
        <v>-10</v>
      </c>
      <c r="L64" s="281">
        <f t="shared" si="19"/>
        <v>0</v>
      </c>
      <c r="M64" s="281">
        <f t="shared" si="19"/>
        <v>0</v>
      </c>
      <c r="N64" s="281">
        <f t="shared" si="19"/>
        <v>0</v>
      </c>
      <c r="O64" s="281">
        <f t="shared" si="19"/>
        <v>0</v>
      </c>
      <c r="P64" s="281">
        <f t="shared" si="19"/>
        <v>0</v>
      </c>
      <c r="Q64" s="281">
        <f t="shared" si="19"/>
        <v>5</v>
      </c>
      <c r="R64" s="281">
        <f t="shared" si="19"/>
        <v>0</v>
      </c>
      <c r="S64" s="281">
        <f t="shared" si="19"/>
        <v>-30</v>
      </c>
      <c r="T64" s="281">
        <f t="shared" si="19"/>
        <v>-2</v>
      </c>
      <c r="U64" s="281">
        <f t="shared" si="19"/>
        <v>0</v>
      </c>
      <c r="V64" s="281">
        <f t="shared" si="19"/>
        <v>0</v>
      </c>
      <c r="W64" s="281">
        <f t="shared" si="19"/>
        <v>0</v>
      </c>
      <c r="X64" s="281">
        <f t="shared" si="19"/>
        <v>0</v>
      </c>
    </row>
    <row r="65" hidden="1" spans="1:24">
      <c r="A65" s="268">
        <v>2012901</v>
      </c>
      <c r="B65" s="270" t="s">
        <v>98</v>
      </c>
      <c r="C65" s="271">
        <v>357</v>
      </c>
      <c r="D65" s="272">
        <f>E65+F65+G65+H65+I65</f>
        <v>-2</v>
      </c>
      <c r="E65" s="272">
        <v>0</v>
      </c>
      <c r="F65" s="272">
        <v>0</v>
      </c>
      <c r="G65" s="272">
        <v>0</v>
      </c>
      <c r="H65" s="272"/>
      <c r="I65" s="273">
        <f>SUM(K65:X65)</f>
        <v>-2</v>
      </c>
      <c r="J65" s="282">
        <f>C65+D65</f>
        <v>355</v>
      </c>
      <c r="K65" s="283">
        <v>0</v>
      </c>
      <c r="L65" s="283">
        <v>0</v>
      </c>
      <c r="M65" s="283">
        <v>0</v>
      </c>
      <c r="N65" s="283">
        <v>0</v>
      </c>
      <c r="O65" s="283">
        <v>0</v>
      </c>
      <c r="P65" s="283">
        <v>0</v>
      </c>
      <c r="Q65" s="283">
        <v>0</v>
      </c>
      <c r="R65" s="283"/>
      <c r="S65" s="283">
        <v>0</v>
      </c>
      <c r="T65" s="288">
        <v>-2</v>
      </c>
      <c r="U65" s="283">
        <v>0</v>
      </c>
      <c r="V65" s="289"/>
      <c r="W65" s="289"/>
      <c r="X65" s="289"/>
    </row>
    <row r="66" hidden="1" spans="1:24">
      <c r="A66" s="268">
        <v>2012999</v>
      </c>
      <c r="B66" s="270" t="s">
        <v>137</v>
      </c>
      <c r="C66" s="271">
        <v>432</v>
      </c>
      <c r="D66" s="272">
        <f>E66+F66+G66+H66+I66</f>
        <v>-19</v>
      </c>
      <c r="E66" s="272">
        <v>0</v>
      </c>
      <c r="F66" s="272">
        <v>8</v>
      </c>
      <c r="G66" s="272">
        <v>8</v>
      </c>
      <c r="H66" s="272"/>
      <c r="I66" s="273">
        <f>SUM(K66:X66)</f>
        <v>-35</v>
      </c>
      <c r="J66" s="282">
        <f>C66+D66</f>
        <v>413</v>
      </c>
      <c r="K66" s="283">
        <v>-10</v>
      </c>
      <c r="L66" s="283">
        <v>0</v>
      </c>
      <c r="M66" s="283">
        <v>0</v>
      </c>
      <c r="N66" s="283">
        <v>0</v>
      </c>
      <c r="O66" s="283">
        <v>0</v>
      </c>
      <c r="P66" s="283">
        <v>0</v>
      </c>
      <c r="Q66" s="283">
        <v>5</v>
      </c>
      <c r="R66" s="283"/>
      <c r="S66" s="283">
        <v>-30</v>
      </c>
      <c r="T66" s="288">
        <v>0</v>
      </c>
      <c r="U66" s="283">
        <v>0</v>
      </c>
      <c r="V66" s="289"/>
      <c r="W66" s="289"/>
      <c r="X66" s="289"/>
    </row>
    <row r="67" hidden="1" spans="1:24">
      <c r="A67" s="268">
        <v>20131</v>
      </c>
      <c r="B67" s="262" t="s">
        <v>138</v>
      </c>
      <c r="C67" s="263">
        <f t="shared" ref="C67:X67" si="20">SUM(C68:C70)</f>
        <v>2621</v>
      </c>
      <c r="D67" s="269">
        <f t="shared" si="20"/>
        <v>372</v>
      </c>
      <c r="E67" s="269">
        <f t="shared" si="20"/>
        <v>0</v>
      </c>
      <c r="F67" s="269">
        <f t="shared" si="20"/>
        <v>0</v>
      </c>
      <c r="G67" s="269">
        <f t="shared" si="20"/>
        <v>0</v>
      </c>
      <c r="H67" s="269">
        <f t="shared" si="20"/>
        <v>0</v>
      </c>
      <c r="I67" s="269">
        <f t="shared" si="20"/>
        <v>372</v>
      </c>
      <c r="J67" s="269">
        <f t="shared" si="20"/>
        <v>2993</v>
      </c>
      <c r="K67" s="281">
        <f t="shared" si="20"/>
        <v>0</v>
      </c>
      <c r="L67" s="281">
        <f t="shared" si="20"/>
        <v>58</v>
      </c>
      <c r="M67" s="281">
        <f t="shared" si="20"/>
        <v>0</v>
      </c>
      <c r="N67" s="281">
        <f t="shared" si="20"/>
        <v>0</v>
      </c>
      <c r="O67" s="281">
        <f t="shared" si="20"/>
        <v>0</v>
      </c>
      <c r="P67" s="281">
        <f t="shared" si="20"/>
        <v>0</v>
      </c>
      <c r="Q67" s="281">
        <f t="shared" si="20"/>
        <v>165</v>
      </c>
      <c r="R67" s="281">
        <f t="shared" si="20"/>
        <v>0</v>
      </c>
      <c r="S67" s="281">
        <f t="shared" si="20"/>
        <v>-8</v>
      </c>
      <c r="T67" s="281">
        <f t="shared" si="20"/>
        <v>-15</v>
      </c>
      <c r="U67" s="281">
        <f t="shared" si="20"/>
        <v>172</v>
      </c>
      <c r="V67" s="281">
        <f t="shared" si="20"/>
        <v>0</v>
      </c>
      <c r="W67" s="281">
        <f t="shared" si="20"/>
        <v>0</v>
      </c>
      <c r="X67" s="281">
        <f t="shared" si="20"/>
        <v>0</v>
      </c>
    </row>
    <row r="68" hidden="1" spans="1:24">
      <c r="A68" s="268">
        <v>2013101</v>
      </c>
      <c r="B68" s="270" t="s">
        <v>98</v>
      </c>
      <c r="C68" s="271">
        <v>2006</v>
      </c>
      <c r="D68" s="272">
        <f>E68+F68+G68+H68+I68</f>
        <v>-15</v>
      </c>
      <c r="E68" s="272">
        <v>0</v>
      </c>
      <c r="F68" s="272">
        <v>0</v>
      </c>
      <c r="G68" s="272">
        <v>0</v>
      </c>
      <c r="H68" s="272"/>
      <c r="I68" s="273">
        <f>SUM(K68:X68)</f>
        <v>-15</v>
      </c>
      <c r="J68" s="282">
        <f>C68+D68</f>
        <v>1991</v>
      </c>
      <c r="K68" s="283">
        <v>0</v>
      </c>
      <c r="L68" s="283">
        <v>0</v>
      </c>
      <c r="M68" s="283">
        <v>0</v>
      </c>
      <c r="N68" s="283">
        <v>0</v>
      </c>
      <c r="O68" s="283">
        <v>0</v>
      </c>
      <c r="P68" s="283">
        <v>0</v>
      </c>
      <c r="Q68" s="283">
        <v>0</v>
      </c>
      <c r="R68" s="283"/>
      <c r="S68" s="283">
        <v>0</v>
      </c>
      <c r="T68" s="288">
        <v>-15</v>
      </c>
      <c r="U68" s="283">
        <v>0</v>
      </c>
      <c r="V68" s="289"/>
      <c r="W68" s="289"/>
      <c r="X68" s="289"/>
    </row>
    <row r="69" hidden="1" spans="1:24">
      <c r="A69" s="268">
        <v>2013105</v>
      </c>
      <c r="B69" s="270" t="s">
        <v>139</v>
      </c>
      <c r="C69" s="271">
        <v>95</v>
      </c>
      <c r="D69" s="272">
        <f>E69+F69+G69+H69+I69</f>
        <v>0</v>
      </c>
      <c r="E69" s="272">
        <v>0</v>
      </c>
      <c r="F69" s="272">
        <v>0</v>
      </c>
      <c r="G69" s="272">
        <v>0</v>
      </c>
      <c r="H69" s="272"/>
      <c r="I69" s="273">
        <f>SUM(K69:X69)</f>
        <v>0</v>
      </c>
      <c r="J69" s="282">
        <f>C69+D69</f>
        <v>95</v>
      </c>
      <c r="K69" s="283">
        <v>0</v>
      </c>
      <c r="L69" s="283">
        <v>0</v>
      </c>
      <c r="M69" s="283">
        <v>0</v>
      </c>
      <c r="N69" s="283">
        <v>0</v>
      </c>
      <c r="O69" s="283">
        <v>0</v>
      </c>
      <c r="P69" s="283">
        <v>0</v>
      </c>
      <c r="Q69" s="283">
        <v>0</v>
      </c>
      <c r="R69" s="283"/>
      <c r="S69" s="283">
        <v>0</v>
      </c>
      <c r="T69" s="288">
        <v>0</v>
      </c>
      <c r="U69" s="283">
        <v>0</v>
      </c>
      <c r="V69" s="289"/>
      <c r="W69" s="289"/>
      <c r="X69" s="289"/>
    </row>
    <row r="70" hidden="1" spans="1:24">
      <c r="A70" s="268">
        <v>2013199</v>
      </c>
      <c r="B70" s="270" t="s">
        <v>140</v>
      </c>
      <c r="C70" s="271">
        <v>520</v>
      </c>
      <c r="D70" s="272">
        <f>E70+F70+G70+H70+I70</f>
        <v>387</v>
      </c>
      <c r="E70" s="272">
        <v>0</v>
      </c>
      <c r="F70" s="272">
        <v>0</v>
      </c>
      <c r="G70" s="272">
        <v>0</v>
      </c>
      <c r="H70" s="272"/>
      <c r="I70" s="273">
        <f>SUM(K70:X70)</f>
        <v>387</v>
      </c>
      <c r="J70" s="282">
        <f>C70+D70</f>
        <v>907</v>
      </c>
      <c r="K70" s="283">
        <v>0</v>
      </c>
      <c r="L70" s="283">
        <v>58</v>
      </c>
      <c r="M70" s="283">
        <v>0</v>
      </c>
      <c r="N70" s="283">
        <v>0</v>
      </c>
      <c r="O70" s="283">
        <v>0</v>
      </c>
      <c r="P70" s="283">
        <v>0</v>
      </c>
      <c r="Q70" s="283">
        <v>165</v>
      </c>
      <c r="R70" s="283"/>
      <c r="S70" s="283">
        <v>-8</v>
      </c>
      <c r="T70" s="288">
        <v>0</v>
      </c>
      <c r="U70" s="283">
        <v>172</v>
      </c>
      <c r="V70" s="289"/>
      <c r="W70" s="289"/>
      <c r="X70" s="289"/>
    </row>
    <row r="71" hidden="1" spans="1:24">
      <c r="A71" s="268">
        <v>20132</v>
      </c>
      <c r="B71" s="262" t="s">
        <v>141</v>
      </c>
      <c r="C71" s="263">
        <f t="shared" ref="C71:X71" si="21">SUM(C72:C73)</f>
        <v>2302</v>
      </c>
      <c r="D71" s="269">
        <f t="shared" si="21"/>
        <v>21</v>
      </c>
      <c r="E71" s="269">
        <f t="shared" si="21"/>
        <v>0</v>
      </c>
      <c r="F71" s="269">
        <f t="shared" si="21"/>
        <v>0</v>
      </c>
      <c r="G71" s="269">
        <f t="shared" si="21"/>
        <v>27</v>
      </c>
      <c r="H71" s="269">
        <f t="shared" si="21"/>
        <v>0</v>
      </c>
      <c r="I71" s="269">
        <f t="shared" si="21"/>
        <v>-6</v>
      </c>
      <c r="J71" s="269">
        <f t="shared" si="21"/>
        <v>2323</v>
      </c>
      <c r="K71" s="281">
        <f t="shared" si="21"/>
        <v>-300</v>
      </c>
      <c r="L71" s="281">
        <f t="shared" si="21"/>
        <v>190</v>
      </c>
      <c r="M71" s="281">
        <f t="shared" si="21"/>
        <v>0</v>
      </c>
      <c r="N71" s="281">
        <f t="shared" si="21"/>
        <v>0</v>
      </c>
      <c r="O71" s="281">
        <f t="shared" si="21"/>
        <v>0</v>
      </c>
      <c r="P71" s="281">
        <f t="shared" si="21"/>
        <v>0</v>
      </c>
      <c r="Q71" s="281">
        <f t="shared" si="21"/>
        <v>60</v>
      </c>
      <c r="R71" s="281">
        <f t="shared" si="21"/>
        <v>0</v>
      </c>
      <c r="S71" s="281">
        <f t="shared" si="21"/>
        <v>-7</v>
      </c>
      <c r="T71" s="281">
        <f t="shared" si="21"/>
        <v>-9</v>
      </c>
      <c r="U71" s="281">
        <f t="shared" si="21"/>
        <v>60</v>
      </c>
      <c r="V71" s="281">
        <f t="shared" si="21"/>
        <v>0</v>
      </c>
      <c r="W71" s="281">
        <f t="shared" si="21"/>
        <v>0</v>
      </c>
      <c r="X71" s="281">
        <f t="shared" si="21"/>
        <v>0</v>
      </c>
    </row>
    <row r="72" hidden="1" spans="1:24">
      <c r="A72" s="268">
        <v>2013201</v>
      </c>
      <c r="B72" s="270" t="s">
        <v>98</v>
      </c>
      <c r="C72" s="271">
        <v>1146</v>
      </c>
      <c r="D72" s="272">
        <f>E72+F72+G72+H72+I72</f>
        <v>-9</v>
      </c>
      <c r="E72" s="272">
        <v>0</v>
      </c>
      <c r="F72" s="272">
        <v>0</v>
      </c>
      <c r="G72" s="272">
        <v>0</v>
      </c>
      <c r="H72" s="272"/>
      <c r="I72" s="273">
        <f>SUM(K72:X72)</f>
        <v>-9</v>
      </c>
      <c r="J72" s="282">
        <f>C72+D72</f>
        <v>1137</v>
      </c>
      <c r="K72" s="283">
        <v>0</v>
      </c>
      <c r="L72" s="283">
        <v>0</v>
      </c>
      <c r="M72" s="283">
        <v>0</v>
      </c>
      <c r="N72" s="283">
        <v>0</v>
      </c>
      <c r="O72" s="283">
        <v>0</v>
      </c>
      <c r="P72" s="283">
        <v>0</v>
      </c>
      <c r="Q72" s="283">
        <v>0</v>
      </c>
      <c r="R72" s="283"/>
      <c r="S72" s="283">
        <v>0</v>
      </c>
      <c r="T72" s="288">
        <v>-9</v>
      </c>
      <c r="U72" s="283">
        <v>0</v>
      </c>
      <c r="V72" s="289"/>
      <c r="W72" s="289"/>
      <c r="X72" s="289"/>
    </row>
    <row r="73" hidden="1" spans="1:24">
      <c r="A73" s="268">
        <v>2013299</v>
      </c>
      <c r="B73" s="270" t="s">
        <v>142</v>
      </c>
      <c r="C73" s="271">
        <v>1156</v>
      </c>
      <c r="D73" s="272">
        <f>E73+F73+G73+H73+I73</f>
        <v>30</v>
      </c>
      <c r="E73" s="272">
        <v>0</v>
      </c>
      <c r="F73" s="272">
        <v>0</v>
      </c>
      <c r="G73" s="272">
        <v>27</v>
      </c>
      <c r="H73" s="272"/>
      <c r="I73" s="273">
        <f>SUM(K73:X73)</f>
        <v>3</v>
      </c>
      <c r="J73" s="282">
        <f>C73+D73</f>
        <v>1186</v>
      </c>
      <c r="K73" s="283">
        <v>-300</v>
      </c>
      <c r="L73" s="283">
        <v>190</v>
      </c>
      <c r="M73" s="283">
        <v>0</v>
      </c>
      <c r="N73" s="283">
        <v>0</v>
      </c>
      <c r="O73" s="283">
        <v>0</v>
      </c>
      <c r="P73" s="283">
        <v>0</v>
      </c>
      <c r="Q73" s="283">
        <v>60</v>
      </c>
      <c r="R73" s="283"/>
      <c r="S73" s="283">
        <v>-7</v>
      </c>
      <c r="T73" s="288">
        <v>0</v>
      </c>
      <c r="U73" s="283">
        <v>60</v>
      </c>
      <c r="V73" s="289"/>
      <c r="W73" s="289"/>
      <c r="X73" s="289"/>
    </row>
    <row r="74" hidden="1" spans="1:24">
      <c r="A74" s="268">
        <v>20133</v>
      </c>
      <c r="B74" s="262" t="s">
        <v>143</v>
      </c>
      <c r="C74" s="263">
        <f t="shared" ref="C74:X74" si="22">SUM(C75:C76)</f>
        <v>1918</v>
      </c>
      <c r="D74" s="269">
        <f t="shared" si="22"/>
        <v>465</v>
      </c>
      <c r="E74" s="269">
        <f t="shared" si="22"/>
        <v>0</v>
      </c>
      <c r="F74" s="269">
        <f t="shared" si="22"/>
        <v>14</v>
      </c>
      <c r="G74" s="269">
        <f t="shared" si="22"/>
        <v>314</v>
      </c>
      <c r="H74" s="269">
        <f t="shared" si="22"/>
        <v>0</v>
      </c>
      <c r="I74" s="269">
        <f t="shared" si="22"/>
        <v>137</v>
      </c>
      <c r="J74" s="269">
        <f t="shared" si="22"/>
        <v>2383</v>
      </c>
      <c r="K74" s="281">
        <f t="shared" si="22"/>
        <v>93</v>
      </c>
      <c r="L74" s="281">
        <f t="shared" si="22"/>
        <v>0</v>
      </c>
      <c r="M74" s="281">
        <f t="shared" si="22"/>
        <v>0</v>
      </c>
      <c r="N74" s="281">
        <f t="shared" si="22"/>
        <v>0</v>
      </c>
      <c r="O74" s="281">
        <f t="shared" si="22"/>
        <v>0</v>
      </c>
      <c r="P74" s="281">
        <f t="shared" si="22"/>
        <v>0</v>
      </c>
      <c r="Q74" s="281">
        <f t="shared" si="22"/>
        <v>48</v>
      </c>
      <c r="R74" s="281">
        <f t="shared" si="22"/>
        <v>0</v>
      </c>
      <c r="S74" s="281">
        <f t="shared" si="22"/>
        <v>0</v>
      </c>
      <c r="T74" s="281">
        <f t="shared" si="22"/>
        <v>-4</v>
      </c>
      <c r="U74" s="281">
        <f t="shared" si="22"/>
        <v>0</v>
      </c>
      <c r="V74" s="281">
        <f t="shared" si="22"/>
        <v>0</v>
      </c>
      <c r="W74" s="281">
        <f t="shared" si="22"/>
        <v>0</v>
      </c>
      <c r="X74" s="281">
        <f t="shared" si="22"/>
        <v>0</v>
      </c>
    </row>
    <row r="75" hidden="1" spans="1:24">
      <c r="A75" s="268">
        <v>2013301</v>
      </c>
      <c r="B75" s="270" t="s">
        <v>98</v>
      </c>
      <c r="C75" s="271">
        <v>502</v>
      </c>
      <c r="D75" s="272">
        <f>E75+F75+G75+H75+I75</f>
        <v>-4</v>
      </c>
      <c r="E75" s="272">
        <v>0</v>
      </c>
      <c r="F75" s="272">
        <v>0</v>
      </c>
      <c r="G75" s="272">
        <v>0</v>
      </c>
      <c r="H75" s="272"/>
      <c r="I75" s="273">
        <f>SUM(K75:X75)</f>
        <v>-4</v>
      </c>
      <c r="J75" s="282">
        <f>C75+D75</f>
        <v>498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/>
      <c r="S75" s="283">
        <v>0</v>
      </c>
      <c r="T75" s="288">
        <v>-4</v>
      </c>
      <c r="U75" s="283">
        <v>0</v>
      </c>
      <c r="V75" s="289"/>
      <c r="W75" s="289"/>
      <c r="X75" s="289"/>
    </row>
    <row r="76" hidden="1" spans="1:24">
      <c r="A76" s="268">
        <v>2013399</v>
      </c>
      <c r="B76" s="270" t="s">
        <v>144</v>
      </c>
      <c r="C76" s="271">
        <v>1416</v>
      </c>
      <c r="D76" s="272">
        <f>E76+F76+G76+H76+I76</f>
        <v>469</v>
      </c>
      <c r="E76" s="272">
        <v>0</v>
      </c>
      <c r="F76" s="272">
        <v>14</v>
      </c>
      <c r="G76" s="272">
        <v>314</v>
      </c>
      <c r="H76" s="272"/>
      <c r="I76" s="273">
        <f>SUM(K76:X76)</f>
        <v>141</v>
      </c>
      <c r="J76" s="282">
        <f>C76+D76</f>
        <v>1885</v>
      </c>
      <c r="K76" s="283">
        <v>93</v>
      </c>
      <c r="L76" s="283">
        <v>0</v>
      </c>
      <c r="M76" s="283">
        <v>0</v>
      </c>
      <c r="N76" s="283">
        <v>0</v>
      </c>
      <c r="O76" s="283">
        <v>0</v>
      </c>
      <c r="P76" s="283">
        <v>0</v>
      </c>
      <c r="Q76" s="283">
        <v>48</v>
      </c>
      <c r="R76" s="283"/>
      <c r="S76" s="283">
        <v>0</v>
      </c>
      <c r="T76" s="288">
        <v>0</v>
      </c>
      <c r="U76" s="283">
        <v>0</v>
      </c>
      <c r="V76" s="289"/>
      <c r="W76" s="289"/>
      <c r="X76" s="289"/>
    </row>
    <row r="77" hidden="1" spans="1:24">
      <c r="A77" s="268">
        <v>20134</v>
      </c>
      <c r="B77" s="262" t="s">
        <v>145</v>
      </c>
      <c r="C77" s="263">
        <f t="shared" ref="C77:X77" si="23">SUM(C78:C79)</f>
        <v>588</v>
      </c>
      <c r="D77" s="269">
        <f t="shared" si="23"/>
        <v>-8</v>
      </c>
      <c r="E77" s="269">
        <f t="shared" si="23"/>
        <v>-4</v>
      </c>
      <c r="F77" s="269">
        <f t="shared" si="23"/>
        <v>0</v>
      </c>
      <c r="G77" s="269">
        <f t="shared" si="23"/>
        <v>0</v>
      </c>
      <c r="H77" s="269">
        <f t="shared" si="23"/>
        <v>0</v>
      </c>
      <c r="I77" s="269">
        <f t="shared" si="23"/>
        <v>-4</v>
      </c>
      <c r="J77" s="269">
        <f t="shared" si="23"/>
        <v>580</v>
      </c>
      <c r="K77" s="281">
        <f t="shared" si="23"/>
        <v>0</v>
      </c>
      <c r="L77" s="281">
        <f t="shared" si="23"/>
        <v>0</v>
      </c>
      <c r="M77" s="281">
        <f t="shared" si="23"/>
        <v>0</v>
      </c>
      <c r="N77" s="281">
        <f t="shared" si="23"/>
        <v>0</v>
      </c>
      <c r="O77" s="281">
        <f t="shared" si="23"/>
        <v>0</v>
      </c>
      <c r="P77" s="281">
        <f t="shared" si="23"/>
        <v>0</v>
      </c>
      <c r="Q77" s="281">
        <f t="shared" si="23"/>
        <v>0</v>
      </c>
      <c r="R77" s="281">
        <f t="shared" si="23"/>
        <v>0</v>
      </c>
      <c r="S77" s="281">
        <f t="shared" si="23"/>
        <v>-1</v>
      </c>
      <c r="T77" s="281">
        <f t="shared" si="23"/>
        <v>-3</v>
      </c>
      <c r="U77" s="281">
        <f t="shared" si="23"/>
        <v>0</v>
      </c>
      <c r="V77" s="281">
        <f t="shared" si="23"/>
        <v>0</v>
      </c>
      <c r="W77" s="281">
        <f t="shared" si="23"/>
        <v>0</v>
      </c>
      <c r="X77" s="281">
        <f t="shared" si="23"/>
        <v>0</v>
      </c>
    </row>
    <row r="78" hidden="1" spans="1:24">
      <c r="A78" s="268">
        <v>2013401</v>
      </c>
      <c r="B78" s="270" t="s">
        <v>98</v>
      </c>
      <c r="C78" s="271">
        <v>425</v>
      </c>
      <c r="D78" s="272">
        <f>E78+F78+G78+H78+I78</f>
        <v>-3</v>
      </c>
      <c r="E78" s="272">
        <v>0</v>
      </c>
      <c r="F78" s="272">
        <v>0</v>
      </c>
      <c r="G78" s="272">
        <v>0</v>
      </c>
      <c r="H78" s="272"/>
      <c r="I78" s="273">
        <f>SUM(K78:X78)</f>
        <v>-3</v>
      </c>
      <c r="J78" s="282">
        <f>C78+D78</f>
        <v>422</v>
      </c>
      <c r="K78" s="283">
        <v>0</v>
      </c>
      <c r="L78" s="283">
        <v>0</v>
      </c>
      <c r="M78" s="283">
        <v>0</v>
      </c>
      <c r="N78" s="283">
        <v>0</v>
      </c>
      <c r="O78" s="283">
        <v>0</v>
      </c>
      <c r="P78" s="283">
        <v>0</v>
      </c>
      <c r="Q78" s="283">
        <v>0</v>
      </c>
      <c r="R78" s="283"/>
      <c r="S78" s="283">
        <v>0</v>
      </c>
      <c r="T78" s="288">
        <v>-3</v>
      </c>
      <c r="U78" s="283">
        <v>0</v>
      </c>
      <c r="V78" s="289"/>
      <c r="W78" s="289"/>
      <c r="X78" s="289"/>
    </row>
    <row r="79" hidden="1" spans="1:24">
      <c r="A79" s="268">
        <v>2013499</v>
      </c>
      <c r="B79" s="270" t="s">
        <v>146</v>
      </c>
      <c r="C79" s="271">
        <v>163</v>
      </c>
      <c r="D79" s="272">
        <f>E79+F79+G79+H79+I79</f>
        <v>-5</v>
      </c>
      <c r="E79" s="272">
        <v>-4</v>
      </c>
      <c r="F79" s="272">
        <v>0</v>
      </c>
      <c r="G79" s="272">
        <v>0</v>
      </c>
      <c r="H79" s="272"/>
      <c r="I79" s="273">
        <f>SUM(K79:X79)</f>
        <v>-1</v>
      </c>
      <c r="J79" s="282">
        <f>C79+D79</f>
        <v>158</v>
      </c>
      <c r="K79" s="283">
        <v>0</v>
      </c>
      <c r="L79" s="283">
        <v>0</v>
      </c>
      <c r="M79" s="283">
        <v>0</v>
      </c>
      <c r="N79" s="283">
        <v>0</v>
      </c>
      <c r="O79" s="283">
        <v>0</v>
      </c>
      <c r="P79" s="283">
        <v>0</v>
      </c>
      <c r="Q79" s="283">
        <v>0</v>
      </c>
      <c r="R79" s="283"/>
      <c r="S79" s="283">
        <v>-1</v>
      </c>
      <c r="T79" s="288">
        <v>0</v>
      </c>
      <c r="U79" s="283">
        <v>0</v>
      </c>
      <c r="V79" s="289"/>
      <c r="W79" s="289"/>
      <c r="X79" s="289"/>
    </row>
    <row r="80" hidden="1" spans="1:24">
      <c r="A80" s="268">
        <v>20136</v>
      </c>
      <c r="B80" s="262" t="s">
        <v>147</v>
      </c>
      <c r="C80" s="263">
        <f t="shared" ref="C80:X80" si="24">SUM(C81:C82)</f>
        <v>1595</v>
      </c>
      <c r="D80" s="269">
        <f t="shared" si="24"/>
        <v>173</v>
      </c>
      <c r="E80" s="269">
        <f t="shared" si="24"/>
        <v>64</v>
      </c>
      <c r="F80" s="269">
        <f t="shared" si="24"/>
        <v>0</v>
      </c>
      <c r="G80" s="269">
        <f t="shared" si="24"/>
        <v>31</v>
      </c>
      <c r="H80" s="269">
        <f t="shared" si="24"/>
        <v>0</v>
      </c>
      <c r="I80" s="269">
        <f t="shared" si="24"/>
        <v>78</v>
      </c>
      <c r="J80" s="269">
        <f t="shared" si="24"/>
        <v>1768</v>
      </c>
      <c r="K80" s="281">
        <f t="shared" si="24"/>
        <v>-50</v>
      </c>
      <c r="L80" s="281">
        <f t="shared" si="24"/>
        <v>0</v>
      </c>
      <c r="M80" s="281">
        <f t="shared" si="24"/>
        <v>0</v>
      </c>
      <c r="N80" s="281">
        <f t="shared" si="24"/>
        <v>0</v>
      </c>
      <c r="O80" s="281">
        <f t="shared" si="24"/>
        <v>0</v>
      </c>
      <c r="P80" s="281">
        <f t="shared" si="24"/>
        <v>0</v>
      </c>
      <c r="Q80" s="281">
        <f t="shared" si="24"/>
        <v>133</v>
      </c>
      <c r="R80" s="281">
        <f t="shared" si="24"/>
        <v>0</v>
      </c>
      <c r="S80" s="281">
        <f t="shared" si="24"/>
        <v>0</v>
      </c>
      <c r="T80" s="281">
        <f t="shared" si="24"/>
        <v>-5</v>
      </c>
      <c r="U80" s="281">
        <f t="shared" si="24"/>
        <v>0</v>
      </c>
      <c r="V80" s="281">
        <f t="shared" si="24"/>
        <v>0</v>
      </c>
      <c r="W80" s="281">
        <f t="shared" si="24"/>
        <v>0</v>
      </c>
      <c r="X80" s="281">
        <f t="shared" si="24"/>
        <v>0</v>
      </c>
    </row>
    <row r="81" hidden="1" spans="1:24">
      <c r="A81" s="268">
        <v>2013601</v>
      </c>
      <c r="B81" s="270" t="s">
        <v>98</v>
      </c>
      <c r="C81" s="271">
        <v>672</v>
      </c>
      <c r="D81" s="272">
        <f>E81+F81+G81+H81+I81</f>
        <v>-5</v>
      </c>
      <c r="E81" s="272">
        <v>0</v>
      </c>
      <c r="F81" s="272">
        <v>0</v>
      </c>
      <c r="G81" s="272">
        <v>0</v>
      </c>
      <c r="H81" s="272"/>
      <c r="I81" s="273">
        <f>SUM(K81:X81)</f>
        <v>-5</v>
      </c>
      <c r="J81" s="282">
        <f>C81+D81</f>
        <v>667</v>
      </c>
      <c r="K81" s="283">
        <v>0</v>
      </c>
      <c r="L81" s="283">
        <v>0</v>
      </c>
      <c r="M81" s="283">
        <v>0</v>
      </c>
      <c r="N81" s="283">
        <v>0</v>
      </c>
      <c r="O81" s="283">
        <v>0</v>
      </c>
      <c r="P81" s="283">
        <v>0</v>
      </c>
      <c r="Q81" s="283">
        <v>0</v>
      </c>
      <c r="R81" s="283"/>
      <c r="S81" s="283">
        <v>0</v>
      </c>
      <c r="T81" s="288">
        <v>-5</v>
      </c>
      <c r="U81" s="283">
        <v>0</v>
      </c>
      <c r="V81" s="289"/>
      <c r="W81" s="289"/>
      <c r="X81" s="289"/>
    </row>
    <row r="82" hidden="1" spans="1:24">
      <c r="A82" s="268">
        <v>2013699</v>
      </c>
      <c r="B82" s="270" t="s">
        <v>148</v>
      </c>
      <c r="C82" s="271">
        <v>923</v>
      </c>
      <c r="D82" s="272">
        <f>E82+F82+G82+H82+I82</f>
        <v>178</v>
      </c>
      <c r="E82" s="272">
        <v>64</v>
      </c>
      <c r="F82" s="272">
        <v>0</v>
      </c>
      <c r="G82" s="272">
        <v>31</v>
      </c>
      <c r="H82" s="272"/>
      <c r="I82" s="273">
        <f>SUM(K82:X82)</f>
        <v>83</v>
      </c>
      <c r="J82" s="282">
        <f>C82+D82</f>
        <v>1101</v>
      </c>
      <c r="K82" s="283">
        <v>-50</v>
      </c>
      <c r="L82" s="283">
        <v>0</v>
      </c>
      <c r="M82" s="283">
        <v>0</v>
      </c>
      <c r="N82" s="283">
        <v>0</v>
      </c>
      <c r="O82" s="283">
        <v>0</v>
      </c>
      <c r="P82" s="283">
        <v>0</v>
      </c>
      <c r="Q82" s="283">
        <v>133</v>
      </c>
      <c r="R82" s="283"/>
      <c r="S82" s="283">
        <v>0</v>
      </c>
      <c r="T82" s="288">
        <v>0</v>
      </c>
      <c r="U82" s="283">
        <v>0</v>
      </c>
      <c r="V82" s="289"/>
      <c r="W82" s="289"/>
      <c r="X82" s="289"/>
    </row>
    <row r="83" hidden="1" spans="1:24">
      <c r="A83" s="268">
        <v>20138</v>
      </c>
      <c r="B83" s="262" t="s">
        <v>149</v>
      </c>
      <c r="C83" s="263">
        <f t="shared" ref="C83:X83" si="25">SUM(C84:C89)</f>
        <v>6763</v>
      </c>
      <c r="D83" s="269">
        <f t="shared" si="25"/>
        <v>137</v>
      </c>
      <c r="E83" s="269">
        <f t="shared" si="25"/>
        <v>0</v>
      </c>
      <c r="F83" s="269">
        <f t="shared" si="25"/>
        <v>32</v>
      </c>
      <c r="G83" s="269">
        <f t="shared" si="25"/>
        <v>33</v>
      </c>
      <c r="H83" s="269">
        <f t="shared" si="25"/>
        <v>0</v>
      </c>
      <c r="I83" s="269">
        <f t="shared" si="25"/>
        <v>72</v>
      </c>
      <c r="J83" s="269">
        <f t="shared" si="25"/>
        <v>6900</v>
      </c>
      <c r="K83" s="281">
        <f t="shared" si="25"/>
        <v>0</v>
      </c>
      <c r="L83" s="281">
        <f t="shared" si="25"/>
        <v>0</v>
      </c>
      <c r="M83" s="281">
        <f t="shared" si="25"/>
        <v>0</v>
      </c>
      <c r="N83" s="281">
        <f t="shared" si="25"/>
        <v>24</v>
      </c>
      <c r="O83" s="281">
        <f t="shared" si="25"/>
        <v>0</v>
      </c>
      <c r="P83" s="281">
        <f t="shared" si="25"/>
        <v>0</v>
      </c>
      <c r="Q83" s="281">
        <f t="shared" si="25"/>
        <v>120</v>
      </c>
      <c r="R83" s="281">
        <f t="shared" si="25"/>
        <v>0</v>
      </c>
      <c r="S83" s="281">
        <f t="shared" si="25"/>
        <v>-27</v>
      </c>
      <c r="T83" s="281">
        <f t="shared" si="25"/>
        <v>-45</v>
      </c>
      <c r="U83" s="281">
        <f t="shared" si="25"/>
        <v>0</v>
      </c>
      <c r="V83" s="281">
        <f t="shared" si="25"/>
        <v>0</v>
      </c>
      <c r="W83" s="281">
        <f t="shared" si="25"/>
        <v>0</v>
      </c>
      <c r="X83" s="281">
        <f t="shared" si="25"/>
        <v>0</v>
      </c>
    </row>
    <row r="84" hidden="1" spans="1:24">
      <c r="A84" s="268">
        <v>2013801</v>
      </c>
      <c r="B84" s="270" t="s">
        <v>98</v>
      </c>
      <c r="C84" s="271">
        <v>6635</v>
      </c>
      <c r="D84" s="272">
        <f t="shared" ref="D84:D89" si="26">E84+F84+G84+H84+I84</f>
        <v>-21</v>
      </c>
      <c r="E84" s="272">
        <v>0</v>
      </c>
      <c r="F84" s="272">
        <v>0</v>
      </c>
      <c r="G84" s="272">
        <v>0</v>
      </c>
      <c r="H84" s="272"/>
      <c r="I84" s="273">
        <f t="shared" ref="I84:I89" si="27">SUM(K84:X84)</f>
        <v>-21</v>
      </c>
      <c r="J84" s="282">
        <f t="shared" ref="J84:J89" si="28">C84+D84</f>
        <v>6614</v>
      </c>
      <c r="K84" s="283">
        <v>0</v>
      </c>
      <c r="L84" s="283">
        <v>0</v>
      </c>
      <c r="M84" s="283">
        <v>0</v>
      </c>
      <c r="N84" s="283">
        <v>24</v>
      </c>
      <c r="O84" s="283">
        <v>0</v>
      </c>
      <c r="P84" s="283">
        <v>0</v>
      </c>
      <c r="Q84" s="283">
        <v>0</v>
      </c>
      <c r="R84" s="283"/>
      <c r="S84" s="283">
        <v>0</v>
      </c>
      <c r="T84" s="288">
        <v>-45</v>
      </c>
      <c r="U84" s="283">
        <v>0</v>
      </c>
      <c r="V84" s="289"/>
      <c r="W84" s="289"/>
      <c r="X84" s="289"/>
    </row>
    <row r="85" hidden="1" spans="1:24">
      <c r="A85" s="268">
        <v>2013802</v>
      </c>
      <c r="B85" s="270" t="s">
        <v>99</v>
      </c>
      <c r="C85" s="271"/>
      <c r="D85" s="272">
        <f t="shared" si="26"/>
        <v>23</v>
      </c>
      <c r="E85" s="272">
        <v>0</v>
      </c>
      <c r="F85" s="272">
        <v>0</v>
      </c>
      <c r="G85" s="272">
        <v>23</v>
      </c>
      <c r="H85" s="272"/>
      <c r="I85" s="273">
        <f t="shared" si="27"/>
        <v>0</v>
      </c>
      <c r="J85" s="282">
        <f t="shared" si="28"/>
        <v>23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/>
      <c r="S85" s="283">
        <v>0</v>
      </c>
      <c r="T85" s="288">
        <v>0</v>
      </c>
      <c r="U85" s="283">
        <v>0</v>
      </c>
      <c r="V85" s="289"/>
      <c r="W85" s="289"/>
      <c r="X85" s="289"/>
    </row>
    <row r="86" hidden="1" spans="1:24">
      <c r="A86" s="268">
        <v>2013804</v>
      </c>
      <c r="B86" s="270" t="s">
        <v>150</v>
      </c>
      <c r="C86" s="271">
        <v>28</v>
      </c>
      <c r="D86" s="272">
        <f t="shared" si="26"/>
        <v>0</v>
      </c>
      <c r="E86" s="272">
        <v>0</v>
      </c>
      <c r="F86" s="272">
        <v>0</v>
      </c>
      <c r="G86" s="272">
        <v>0</v>
      </c>
      <c r="H86" s="272"/>
      <c r="I86" s="273">
        <f t="shared" si="27"/>
        <v>0</v>
      </c>
      <c r="J86" s="282">
        <f t="shared" si="28"/>
        <v>28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/>
      <c r="S86" s="283">
        <v>0</v>
      </c>
      <c r="T86" s="288">
        <v>0</v>
      </c>
      <c r="U86" s="283">
        <v>0</v>
      </c>
      <c r="V86" s="289"/>
      <c r="W86" s="289"/>
      <c r="X86" s="289"/>
    </row>
    <row r="87" hidden="1" spans="1:24">
      <c r="A87" s="268">
        <v>2013805</v>
      </c>
      <c r="B87" s="270" t="s">
        <v>151</v>
      </c>
      <c r="C87" s="271">
        <v>5</v>
      </c>
      <c r="D87" s="272">
        <f t="shared" si="26"/>
        <v>0</v>
      </c>
      <c r="E87" s="272">
        <v>0</v>
      </c>
      <c r="F87" s="272">
        <v>0</v>
      </c>
      <c r="G87" s="272">
        <v>0</v>
      </c>
      <c r="H87" s="272"/>
      <c r="I87" s="273">
        <f t="shared" si="27"/>
        <v>0</v>
      </c>
      <c r="J87" s="282">
        <f t="shared" si="28"/>
        <v>5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283">
        <v>0</v>
      </c>
      <c r="Q87" s="283">
        <v>0</v>
      </c>
      <c r="R87" s="283"/>
      <c r="S87" s="283">
        <v>0</v>
      </c>
      <c r="T87" s="288">
        <v>0</v>
      </c>
      <c r="U87" s="283">
        <v>0</v>
      </c>
      <c r="V87" s="289"/>
      <c r="W87" s="289"/>
      <c r="X87" s="289"/>
    </row>
    <row r="88" hidden="1" spans="1:24">
      <c r="A88" s="268">
        <v>2013812</v>
      </c>
      <c r="B88" s="270" t="s">
        <v>152</v>
      </c>
      <c r="C88" s="271">
        <v>12</v>
      </c>
      <c r="D88" s="272">
        <f t="shared" si="26"/>
        <v>22</v>
      </c>
      <c r="E88" s="272">
        <v>0</v>
      </c>
      <c r="F88" s="272">
        <v>12</v>
      </c>
      <c r="G88" s="272">
        <v>10</v>
      </c>
      <c r="H88" s="272"/>
      <c r="I88" s="272">
        <f t="shared" si="27"/>
        <v>0</v>
      </c>
      <c r="J88" s="282">
        <f t="shared" si="28"/>
        <v>34</v>
      </c>
      <c r="K88" s="283">
        <v>0</v>
      </c>
      <c r="L88" s="283">
        <v>0</v>
      </c>
      <c r="M88" s="283">
        <v>0</v>
      </c>
      <c r="N88" s="283">
        <v>0</v>
      </c>
      <c r="O88" s="283">
        <v>0</v>
      </c>
      <c r="P88" s="283">
        <v>0</v>
      </c>
      <c r="Q88" s="283">
        <v>0</v>
      </c>
      <c r="R88" s="283"/>
      <c r="S88" s="283">
        <v>0</v>
      </c>
      <c r="T88" s="288">
        <v>0</v>
      </c>
      <c r="U88" s="283">
        <v>0</v>
      </c>
      <c r="V88" s="289"/>
      <c r="W88" s="289"/>
      <c r="X88" s="289"/>
    </row>
    <row r="89" hidden="1" spans="1:24">
      <c r="A89" s="268">
        <v>2013899</v>
      </c>
      <c r="B89" s="270" t="s">
        <v>153</v>
      </c>
      <c r="C89" s="271">
        <v>83</v>
      </c>
      <c r="D89" s="272">
        <f t="shared" si="26"/>
        <v>113</v>
      </c>
      <c r="E89" s="272">
        <v>0</v>
      </c>
      <c r="F89" s="272">
        <f>11+9</f>
        <v>20</v>
      </c>
      <c r="G89" s="272">
        <v>0</v>
      </c>
      <c r="H89" s="272"/>
      <c r="I89" s="273">
        <f t="shared" si="27"/>
        <v>93</v>
      </c>
      <c r="J89" s="282">
        <f t="shared" si="28"/>
        <v>196</v>
      </c>
      <c r="K89" s="283">
        <v>0</v>
      </c>
      <c r="L89" s="283">
        <v>0</v>
      </c>
      <c r="M89" s="283">
        <v>0</v>
      </c>
      <c r="N89" s="283">
        <v>0</v>
      </c>
      <c r="O89" s="283">
        <v>0</v>
      </c>
      <c r="P89" s="283">
        <v>0</v>
      </c>
      <c r="Q89" s="283">
        <v>120</v>
      </c>
      <c r="R89" s="283"/>
      <c r="S89" s="283">
        <v>-27</v>
      </c>
      <c r="T89" s="288">
        <v>0</v>
      </c>
      <c r="U89" s="283">
        <v>0</v>
      </c>
      <c r="V89" s="289"/>
      <c r="W89" s="289"/>
      <c r="X89" s="289"/>
    </row>
    <row r="90" hidden="1" spans="1:24">
      <c r="A90" s="268">
        <v>20199</v>
      </c>
      <c r="B90" s="262" t="s">
        <v>154</v>
      </c>
      <c r="C90" s="263">
        <f t="shared" ref="C90:X90" si="29">SUM(C91:C91)</f>
        <v>761</v>
      </c>
      <c r="D90" s="269">
        <f t="shared" si="29"/>
        <v>121</v>
      </c>
      <c r="E90" s="269">
        <f t="shared" si="29"/>
        <v>0</v>
      </c>
      <c r="F90" s="269">
        <f t="shared" si="29"/>
        <v>0</v>
      </c>
      <c r="G90" s="269">
        <f t="shared" si="29"/>
        <v>31</v>
      </c>
      <c r="H90" s="269">
        <f t="shared" si="29"/>
        <v>0</v>
      </c>
      <c r="I90" s="269">
        <f t="shared" si="29"/>
        <v>90</v>
      </c>
      <c r="J90" s="269">
        <f t="shared" si="29"/>
        <v>882</v>
      </c>
      <c r="K90" s="281">
        <f t="shared" si="29"/>
        <v>90</v>
      </c>
      <c r="L90" s="281">
        <f t="shared" si="29"/>
        <v>0</v>
      </c>
      <c r="M90" s="281">
        <f t="shared" si="29"/>
        <v>0</v>
      </c>
      <c r="N90" s="281">
        <f t="shared" si="29"/>
        <v>0</v>
      </c>
      <c r="O90" s="281">
        <f t="shared" si="29"/>
        <v>0</v>
      </c>
      <c r="P90" s="281">
        <f t="shared" si="29"/>
        <v>0</v>
      </c>
      <c r="Q90" s="281">
        <f t="shared" si="29"/>
        <v>0</v>
      </c>
      <c r="R90" s="281">
        <f t="shared" si="29"/>
        <v>0</v>
      </c>
      <c r="S90" s="281">
        <f t="shared" si="29"/>
        <v>0</v>
      </c>
      <c r="T90" s="281">
        <f t="shared" si="29"/>
        <v>0</v>
      </c>
      <c r="U90" s="281">
        <f t="shared" si="29"/>
        <v>0</v>
      </c>
      <c r="V90" s="281">
        <f t="shared" si="29"/>
        <v>0</v>
      </c>
      <c r="W90" s="281">
        <f t="shared" si="29"/>
        <v>0</v>
      </c>
      <c r="X90" s="281">
        <f t="shared" si="29"/>
        <v>0</v>
      </c>
    </row>
    <row r="91" ht="15" hidden="1" customHeight="1" spans="1:24">
      <c r="A91" s="268">
        <v>2019999</v>
      </c>
      <c r="B91" s="270" t="s">
        <v>155</v>
      </c>
      <c r="C91" s="271">
        <v>761</v>
      </c>
      <c r="D91" s="272">
        <f>E91+F91+G91+H91+I91</f>
        <v>121</v>
      </c>
      <c r="E91" s="272">
        <v>0</v>
      </c>
      <c r="F91" s="272">
        <v>0</v>
      </c>
      <c r="G91" s="272">
        <v>31</v>
      </c>
      <c r="H91" s="272"/>
      <c r="I91" s="273">
        <f>SUM(K91:X91)</f>
        <v>90</v>
      </c>
      <c r="J91" s="282">
        <f>C91+D91</f>
        <v>882</v>
      </c>
      <c r="K91" s="283">
        <v>90</v>
      </c>
      <c r="L91" s="283">
        <v>0</v>
      </c>
      <c r="M91" s="283">
        <v>0</v>
      </c>
      <c r="N91" s="283">
        <v>0</v>
      </c>
      <c r="O91" s="283">
        <v>0</v>
      </c>
      <c r="P91" s="283">
        <v>0</v>
      </c>
      <c r="Q91" s="283">
        <v>0</v>
      </c>
      <c r="R91" s="283"/>
      <c r="S91" s="283">
        <v>0</v>
      </c>
      <c r="T91" s="288">
        <v>0</v>
      </c>
      <c r="U91" s="283">
        <v>0</v>
      </c>
      <c r="V91" s="289"/>
      <c r="W91" s="289"/>
      <c r="X91" s="289"/>
    </row>
    <row r="92" ht="24.95" customHeight="1" spans="1:24">
      <c r="A92" s="267">
        <v>204</v>
      </c>
      <c r="B92" s="254" t="s">
        <v>156</v>
      </c>
      <c r="C92" s="265">
        <f>C93+C95+C98+C101+C103+C110</f>
        <v>29696</v>
      </c>
      <c r="D92" s="265">
        <f t="shared" ref="D92:X92" si="30">D93+D95+D98+D101+D103+D110</f>
        <v>4772</v>
      </c>
      <c r="E92" s="266">
        <f t="shared" si="30"/>
        <v>3290</v>
      </c>
      <c r="F92" s="266">
        <f t="shared" si="30"/>
        <v>0</v>
      </c>
      <c r="G92" s="266">
        <f t="shared" si="30"/>
        <v>175</v>
      </c>
      <c r="H92" s="266">
        <f t="shared" si="30"/>
        <v>800</v>
      </c>
      <c r="I92" s="266">
        <f t="shared" si="30"/>
        <v>507</v>
      </c>
      <c r="J92" s="265">
        <f t="shared" si="30"/>
        <v>34468</v>
      </c>
      <c r="K92" s="263">
        <f t="shared" si="30"/>
        <v>0</v>
      </c>
      <c r="L92" s="263">
        <f t="shared" si="30"/>
        <v>63</v>
      </c>
      <c r="M92" s="263">
        <f t="shared" si="30"/>
        <v>0</v>
      </c>
      <c r="N92" s="263">
        <f t="shared" si="30"/>
        <v>104</v>
      </c>
      <c r="O92" s="263">
        <f t="shared" si="30"/>
        <v>0</v>
      </c>
      <c r="P92" s="263">
        <f t="shared" si="30"/>
        <v>0</v>
      </c>
      <c r="Q92" s="263">
        <f t="shared" si="30"/>
        <v>381</v>
      </c>
      <c r="R92" s="263">
        <f t="shared" si="30"/>
        <v>0</v>
      </c>
      <c r="S92" s="263">
        <f t="shared" si="30"/>
        <v>-29</v>
      </c>
      <c r="T92" s="263">
        <f t="shared" si="30"/>
        <v>-12</v>
      </c>
      <c r="U92" s="263">
        <f t="shared" si="30"/>
        <v>0</v>
      </c>
      <c r="V92" s="263">
        <f t="shared" si="30"/>
        <v>0</v>
      </c>
      <c r="W92" s="263">
        <f t="shared" si="30"/>
        <v>0</v>
      </c>
      <c r="X92" s="263">
        <f t="shared" si="30"/>
        <v>0</v>
      </c>
    </row>
    <row r="93" hidden="1" spans="1:24">
      <c r="A93" s="268">
        <v>20401</v>
      </c>
      <c r="B93" s="262" t="s">
        <v>157</v>
      </c>
      <c r="C93" s="263">
        <f>SUM(C94:C94)</f>
        <v>100</v>
      </c>
      <c r="D93" s="269">
        <f t="shared" ref="D93:X93" si="31">SUM(D94:D94)</f>
        <v>0</v>
      </c>
      <c r="E93" s="269">
        <f t="shared" si="31"/>
        <v>0</v>
      </c>
      <c r="F93" s="269">
        <f t="shared" si="31"/>
        <v>0</v>
      </c>
      <c r="G93" s="269">
        <f t="shared" si="31"/>
        <v>0</v>
      </c>
      <c r="H93" s="269">
        <f t="shared" si="31"/>
        <v>0</v>
      </c>
      <c r="I93" s="269">
        <f t="shared" si="31"/>
        <v>0</v>
      </c>
      <c r="J93" s="269">
        <f t="shared" si="31"/>
        <v>100</v>
      </c>
      <c r="K93" s="281">
        <f t="shared" si="31"/>
        <v>0</v>
      </c>
      <c r="L93" s="281">
        <f t="shared" si="31"/>
        <v>0</v>
      </c>
      <c r="M93" s="281">
        <f t="shared" si="31"/>
        <v>0</v>
      </c>
      <c r="N93" s="281">
        <f t="shared" si="31"/>
        <v>0</v>
      </c>
      <c r="O93" s="281">
        <f t="shared" si="31"/>
        <v>0</v>
      </c>
      <c r="P93" s="281">
        <f t="shared" si="31"/>
        <v>0</v>
      </c>
      <c r="Q93" s="281">
        <f t="shared" si="31"/>
        <v>0</v>
      </c>
      <c r="R93" s="281">
        <f t="shared" si="31"/>
        <v>0</v>
      </c>
      <c r="S93" s="281">
        <f t="shared" si="31"/>
        <v>0</v>
      </c>
      <c r="T93" s="281">
        <f t="shared" si="31"/>
        <v>0</v>
      </c>
      <c r="U93" s="281">
        <f t="shared" si="31"/>
        <v>0</v>
      </c>
      <c r="V93" s="281">
        <f t="shared" si="31"/>
        <v>0</v>
      </c>
      <c r="W93" s="281">
        <f t="shared" si="31"/>
        <v>0</v>
      </c>
      <c r="X93" s="281">
        <f t="shared" si="31"/>
        <v>0</v>
      </c>
    </row>
    <row r="94" hidden="1" spans="1:24">
      <c r="A94" s="268">
        <v>2040101</v>
      </c>
      <c r="B94" s="270" t="s">
        <v>158</v>
      </c>
      <c r="C94" s="271">
        <v>100</v>
      </c>
      <c r="D94" s="272">
        <f>E94+F94+G94+H94+I94</f>
        <v>0</v>
      </c>
      <c r="E94" s="272">
        <v>0</v>
      </c>
      <c r="F94" s="272">
        <v>0</v>
      </c>
      <c r="G94" s="272">
        <v>0</v>
      </c>
      <c r="H94" s="272"/>
      <c r="I94" s="273">
        <f>SUM(K94:X94)</f>
        <v>0</v>
      </c>
      <c r="J94" s="282">
        <f>C94+D94</f>
        <v>100</v>
      </c>
      <c r="K94" s="283">
        <v>0</v>
      </c>
      <c r="L94" s="283">
        <v>0</v>
      </c>
      <c r="M94" s="283">
        <v>0</v>
      </c>
      <c r="N94" s="283">
        <v>0</v>
      </c>
      <c r="O94" s="283">
        <v>0</v>
      </c>
      <c r="P94" s="283">
        <v>0</v>
      </c>
      <c r="Q94" s="283">
        <v>0</v>
      </c>
      <c r="R94" s="283"/>
      <c r="S94" s="283">
        <v>0</v>
      </c>
      <c r="T94" s="288">
        <v>0</v>
      </c>
      <c r="U94" s="283">
        <v>0</v>
      </c>
      <c r="V94" s="289"/>
      <c r="W94" s="289"/>
      <c r="X94" s="289"/>
    </row>
    <row r="95" hidden="1" spans="1:24">
      <c r="A95" s="268">
        <v>20402</v>
      </c>
      <c r="B95" s="262" t="s">
        <v>159</v>
      </c>
      <c r="C95" s="263">
        <f t="shared" ref="C95:X95" si="32">SUM(C96:C97)</f>
        <v>25206</v>
      </c>
      <c r="D95" s="269">
        <f t="shared" si="32"/>
        <v>272</v>
      </c>
      <c r="E95" s="269">
        <f t="shared" si="32"/>
        <v>35</v>
      </c>
      <c r="F95" s="269">
        <f t="shared" si="32"/>
        <v>0</v>
      </c>
      <c r="G95" s="269">
        <f t="shared" si="32"/>
        <v>0</v>
      </c>
      <c r="H95" s="269">
        <f t="shared" si="32"/>
        <v>0</v>
      </c>
      <c r="I95" s="269">
        <f t="shared" si="32"/>
        <v>237</v>
      </c>
      <c r="J95" s="269">
        <f t="shared" si="32"/>
        <v>25478</v>
      </c>
      <c r="K95" s="281">
        <f t="shared" si="32"/>
        <v>0</v>
      </c>
      <c r="L95" s="281">
        <f t="shared" si="32"/>
        <v>63</v>
      </c>
      <c r="M95" s="281">
        <f t="shared" si="32"/>
        <v>0</v>
      </c>
      <c r="N95" s="281">
        <f t="shared" si="32"/>
        <v>104</v>
      </c>
      <c r="O95" s="281">
        <f t="shared" si="32"/>
        <v>0</v>
      </c>
      <c r="P95" s="281">
        <f t="shared" si="32"/>
        <v>0</v>
      </c>
      <c r="Q95" s="281">
        <f t="shared" si="32"/>
        <v>77</v>
      </c>
      <c r="R95" s="281">
        <f t="shared" si="32"/>
        <v>0</v>
      </c>
      <c r="S95" s="281">
        <f t="shared" si="32"/>
        <v>0</v>
      </c>
      <c r="T95" s="281">
        <f t="shared" si="32"/>
        <v>-7</v>
      </c>
      <c r="U95" s="281">
        <f t="shared" si="32"/>
        <v>0</v>
      </c>
      <c r="V95" s="281">
        <f t="shared" si="32"/>
        <v>0</v>
      </c>
      <c r="W95" s="281">
        <f t="shared" si="32"/>
        <v>0</v>
      </c>
      <c r="X95" s="281">
        <f t="shared" si="32"/>
        <v>0</v>
      </c>
    </row>
    <row r="96" hidden="1" spans="1:24">
      <c r="A96" s="268">
        <v>2040201</v>
      </c>
      <c r="B96" s="270" t="s">
        <v>98</v>
      </c>
      <c r="C96" s="271">
        <v>16164</v>
      </c>
      <c r="D96" s="272">
        <f>E96+F96+G96+H96+I96</f>
        <v>97</v>
      </c>
      <c r="E96" s="272">
        <v>0</v>
      </c>
      <c r="F96" s="272">
        <v>0</v>
      </c>
      <c r="G96" s="272">
        <v>0</v>
      </c>
      <c r="H96" s="272"/>
      <c r="I96" s="273">
        <f>SUM(K96:X96)</f>
        <v>97</v>
      </c>
      <c r="J96" s="282">
        <f>C96+D96</f>
        <v>16261</v>
      </c>
      <c r="K96" s="283">
        <v>0</v>
      </c>
      <c r="L96" s="283">
        <v>0</v>
      </c>
      <c r="M96" s="283">
        <v>0</v>
      </c>
      <c r="N96" s="283">
        <v>104</v>
      </c>
      <c r="O96" s="283">
        <v>0</v>
      </c>
      <c r="P96" s="283">
        <v>0</v>
      </c>
      <c r="Q96" s="283">
        <v>0</v>
      </c>
      <c r="R96" s="283"/>
      <c r="S96" s="283">
        <v>0</v>
      </c>
      <c r="T96" s="288">
        <v>-7</v>
      </c>
      <c r="U96" s="283">
        <v>0</v>
      </c>
      <c r="V96" s="289"/>
      <c r="W96" s="289"/>
      <c r="X96" s="289"/>
    </row>
    <row r="97" hidden="1" spans="1:24">
      <c r="A97" s="268">
        <v>2040299</v>
      </c>
      <c r="B97" s="270" t="s">
        <v>160</v>
      </c>
      <c r="C97" s="271">
        <v>9042</v>
      </c>
      <c r="D97" s="272">
        <f>E97+F97+G97+H97+I97</f>
        <v>175</v>
      </c>
      <c r="E97" s="272">
        <v>35</v>
      </c>
      <c r="F97" s="272">
        <v>0</v>
      </c>
      <c r="G97" s="272">
        <v>0</v>
      </c>
      <c r="H97" s="272"/>
      <c r="I97" s="273">
        <f>SUM(K97:X97)</f>
        <v>140</v>
      </c>
      <c r="J97" s="282">
        <f>C97+D97</f>
        <v>9217</v>
      </c>
      <c r="K97" s="283"/>
      <c r="L97" s="283">
        <v>63</v>
      </c>
      <c r="M97" s="283">
        <v>0</v>
      </c>
      <c r="N97" s="283">
        <v>0</v>
      </c>
      <c r="O97" s="283">
        <v>0</v>
      </c>
      <c r="P97" s="283">
        <v>0</v>
      </c>
      <c r="Q97" s="283">
        <v>77</v>
      </c>
      <c r="R97" s="283"/>
      <c r="S97" s="283">
        <v>0</v>
      </c>
      <c r="T97" s="288">
        <v>0</v>
      </c>
      <c r="U97" s="283">
        <v>0</v>
      </c>
      <c r="V97" s="289"/>
      <c r="W97" s="289"/>
      <c r="X97" s="289"/>
    </row>
    <row r="98" hidden="1" spans="1:24">
      <c r="A98" s="268">
        <v>20404</v>
      </c>
      <c r="B98" s="262" t="s">
        <v>161</v>
      </c>
      <c r="C98" s="263">
        <f t="shared" ref="C98:X98" si="33">SUM(C99:C100)</f>
        <v>80</v>
      </c>
      <c r="D98" s="269">
        <f t="shared" si="33"/>
        <v>266</v>
      </c>
      <c r="E98" s="269">
        <f t="shared" si="33"/>
        <v>0</v>
      </c>
      <c r="F98" s="269">
        <f t="shared" si="33"/>
        <v>0</v>
      </c>
      <c r="G98" s="269">
        <f t="shared" si="33"/>
        <v>0</v>
      </c>
      <c r="H98" s="269">
        <f t="shared" si="33"/>
        <v>0</v>
      </c>
      <c r="I98" s="269">
        <f t="shared" si="33"/>
        <v>266</v>
      </c>
      <c r="J98" s="269">
        <f t="shared" si="33"/>
        <v>346</v>
      </c>
      <c r="K98" s="281">
        <f t="shared" si="33"/>
        <v>0</v>
      </c>
      <c r="L98" s="281">
        <f t="shared" si="33"/>
        <v>0</v>
      </c>
      <c r="M98" s="281">
        <f t="shared" si="33"/>
        <v>0</v>
      </c>
      <c r="N98" s="281">
        <f t="shared" si="33"/>
        <v>0</v>
      </c>
      <c r="O98" s="281">
        <f t="shared" si="33"/>
        <v>0</v>
      </c>
      <c r="P98" s="281">
        <f t="shared" si="33"/>
        <v>0</v>
      </c>
      <c r="Q98" s="281">
        <f t="shared" si="33"/>
        <v>266</v>
      </c>
      <c r="R98" s="281">
        <f t="shared" si="33"/>
        <v>0</v>
      </c>
      <c r="S98" s="281">
        <f t="shared" si="33"/>
        <v>0</v>
      </c>
      <c r="T98" s="281">
        <f t="shared" si="33"/>
        <v>0</v>
      </c>
      <c r="U98" s="281">
        <f t="shared" si="33"/>
        <v>0</v>
      </c>
      <c r="V98" s="281">
        <f t="shared" si="33"/>
        <v>0</v>
      </c>
      <c r="W98" s="281">
        <f t="shared" si="33"/>
        <v>0</v>
      </c>
      <c r="X98" s="281">
        <f t="shared" si="33"/>
        <v>0</v>
      </c>
    </row>
    <row r="99" hidden="1" spans="1:24">
      <c r="A99" s="268">
        <v>2040401</v>
      </c>
      <c r="B99" s="270" t="s">
        <v>98</v>
      </c>
      <c r="C99" s="271"/>
      <c r="D99" s="272">
        <f>E99+F99+G99+H99+I99</f>
        <v>0</v>
      </c>
      <c r="E99" s="272">
        <v>0</v>
      </c>
      <c r="F99" s="272">
        <v>0</v>
      </c>
      <c r="G99" s="272">
        <v>0</v>
      </c>
      <c r="H99" s="272"/>
      <c r="I99" s="273">
        <f>SUM(K99:X99)</f>
        <v>0</v>
      </c>
      <c r="J99" s="282">
        <f>C99+D99</f>
        <v>0</v>
      </c>
      <c r="K99" s="283">
        <v>0</v>
      </c>
      <c r="L99" s="283">
        <v>0</v>
      </c>
      <c r="M99" s="283">
        <v>0</v>
      </c>
      <c r="N99" s="283">
        <v>0</v>
      </c>
      <c r="O99" s="283">
        <v>0</v>
      </c>
      <c r="P99" s="283">
        <v>0</v>
      </c>
      <c r="Q99" s="283">
        <v>0</v>
      </c>
      <c r="R99" s="283"/>
      <c r="S99" s="283">
        <v>0</v>
      </c>
      <c r="T99" s="288">
        <v>0</v>
      </c>
      <c r="U99" s="283">
        <v>0</v>
      </c>
      <c r="V99" s="289"/>
      <c r="W99" s="289"/>
      <c r="X99" s="289"/>
    </row>
    <row r="100" hidden="1" spans="1:24">
      <c r="A100" s="268">
        <v>2040499</v>
      </c>
      <c r="B100" s="270" t="s">
        <v>162</v>
      </c>
      <c r="C100" s="271">
        <v>80</v>
      </c>
      <c r="D100" s="272">
        <f>E100+F100+G100+H100+I100</f>
        <v>266</v>
      </c>
      <c r="E100" s="272">
        <v>0</v>
      </c>
      <c r="F100" s="272">
        <v>0</v>
      </c>
      <c r="G100" s="272">
        <v>0</v>
      </c>
      <c r="H100" s="272"/>
      <c r="I100" s="273">
        <f>SUM(K100:X100)</f>
        <v>266</v>
      </c>
      <c r="J100" s="282">
        <f>C100+D100</f>
        <v>346</v>
      </c>
      <c r="K100" s="283">
        <v>0</v>
      </c>
      <c r="L100" s="283">
        <v>0</v>
      </c>
      <c r="M100" s="283">
        <v>0</v>
      </c>
      <c r="N100" s="283">
        <v>0</v>
      </c>
      <c r="O100" s="283">
        <v>0</v>
      </c>
      <c r="P100" s="283">
        <v>0</v>
      </c>
      <c r="Q100" s="283">
        <v>266</v>
      </c>
      <c r="R100" s="283"/>
      <c r="S100" s="283">
        <v>0</v>
      </c>
      <c r="T100" s="288">
        <v>0</v>
      </c>
      <c r="U100" s="283">
        <v>0</v>
      </c>
      <c r="V100" s="289"/>
      <c r="W100" s="289"/>
      <c r="X100" s="289"/>
    </row>
    <row r="101" hidden="1" spans="1:24">
      <c r="A101" s="268">
        <v>20405</v>
      </c>
      <c r="B101" s="262" t="s">
        <v>163</v>
      </c>
      <c r="C101" s="263">
        <f t="shared" ref="C101:X101" si="34">SUM(C102:C102)</f>
        <v>313</v>
      </c>
      <c r="D101" s="269">
        <f t="shared" si="34"/>
        <v>38</v>
      </c>
      <c r="E101" s="269">
        <f t="shared" si="34"/>
        <v>0</v>
      </c>
      <c r="F101" s="269">
        <f t="shared" si="34"/>
        <v>0</v>
      </c>
      <c r="G101" s="269">
        <f t="shared" si="34"/>
        <v>0</v>
      </c>
      <c r="H101" s="269">
        <f t="shared" si="34"/>
        <v>0</v>
      </c>
      <c r="I101" s="269">
        <f t="shared" si="34"/>
        <v>38</v>
      </c>
      <c r="J101" s="269">
        <f t="shared" si="34"/>
        <v>351</v>
      </c>
      <c r="K101" s="281">
        <f t="shared" si="34"/>
        <v>0</v>
      </c>
      <c r="L101" s="281">
        <f t="shared" si="34"/>
        <v>0</v>
      </c>
      <c r="M101" s="281">
        <f t="shared" si="34"/>
        <v>0</v>
      </c>
      <c r="N101" s="281">
        <f t="shared" si="34"/>
        <v>0</v>
      </c>
      <c r="O101" s="281">
        <f t="shared" si="34"/>
        <v>0</v>
      </c>
      <c r="P101" s="281">
        <f t="shared" si="34"/>
        <v>0</v>
      </c>
      <c r="Q101" s="281">
        <f t="shared" si="34"/>
        <v>38</v>
      </c>
      <c r="R101" s="281">
        <f t="shared" si="34"/>
        <v>0</v>
      </c>
      <c r="S101" s="281">
        <f t="shared" si="34"/>
        <v>0</v>
      </c>
      <c r="T101" s="281">
        <f t="shared" si="34"/>
        <v>0</v>
      </c>
      <c r="U101" s="281">
        <f t="shared" si="34"/>
        <v>0</v>
      </c>
      <c r="V101" s="281">
        <f t="shared" si="34"/>
        <v>0</v>
      </c>
      <c r="W101" s="281">
        <f t="shared" si="34"/>
        <v>0</v>
      </c>
      <c r="X101" s="281">
        <f t="shared" si="34"/>
        <v>0</v>
      </c>
    </row>
    <row r="102" hidden="1" spans="1:24">
      <c r="A102" s="268">
        <v>2040599</v>
      </c>
      <c r="B102" s="270" t="s">
        <v>164</v>
      </c>
      <c r="C102" s="271">
        <v>313</v>
      </c>
      <c r="D102" s="272">
        <f>E102+F102+G102+H102+I102</f>
        <v>38</v>
      </c>
      <c r="E102" s="272">
        <v>0</v>
      </c>
      <c r="F102" s="272">
        <v>0</v>
      </c>
      <c r="G102" s="272">
        <v>0</v>
      </c>
      <c r="H102" s="272"/>
      <c r="I102" s="273">
        <f>SUM(K102:X102)</f>
        <v>38</v>
      </c>
      <c r="J102" s="282">
        <f>C102+D102</f>
        <v>351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38</v>
      </c>
      <c r="R102" s="283"/>
      <c r="S102" s="283">
        <v>0</v>
      </c>
      <c r="T102" s="288">
        <v>0</v>
      </c>
      <c r="U102" s="283">
        <v>0</v>
      </c>
      <c r="V102" s="289"/>
      <c r="W102" s="289"/>
      <c r="X102" s="289"/>
    </row>
    <row r="103" hidden="1" spans="1:24">
      <c r="A103" s="268">
        <v>20406</v>
      </c>
      <c r="B103" s="262" t="s">
        <v>165</v>
      </c>
      <c r="C103" s="263">
        <f t="shared" ref="C103:X103" si="35">SUM(C104:C109)</f>
        <v>2218</v>
      </c>
      <c r="D103" s="269">
        <f t="shared" si="35"/>
        <v>144</v>
      </c>
      <c r="E103" s="269">
        <f t="shared" si="35"/>
        <v>24</v>
      </c>
      <c r="F103" s="269">
        <f t="shared" si="35"/>
        <v>0</v>
      </c>
      <c r="G103" s="269">
        <f t="shared" si="35"/>
        <v>142</v>
      </c>
      <c r="H103" s="269">
        <f t="shared" si="35"/>
        <v>0</v>
      </c>
      <c r="I103" s="269">
        <f t="shared" si="35"/>
        <v>-22</v>
      </c>
      <c r="J103" s="269">
        <f t="shared" si="35"/>
        <v>2362</v>
      </c>
      <c r="K103" s="281">
        <f t="shared" si="35"/>
        <v>0</v>
      </c>
      <c r="L103" s="281">
        <f t="shared" si="35"/>
        <v>0</v>
      </c>
      <c r="M103" s="281">
        <f t="shared" si="35"/>
        <v>0</v>
      </c>
      <c r="N103" s="281">
        <f t="shared" si="35"/>
        <v>0</v>
      </c>
      <c r="O103" s="281">
        <f t="shared" si="35"/>
        <v>0</v>
      </c>
      <c r="P103" s="281">
        <f t="shared" si="35"/>
        <v>0</v>
      </c>
      <c r="Q103" s="281">
        <f t="shared" si="35"/>
        <v>0</v>
      </c>
      <c r="R103" s="281">
        <f t="shared" si="35"/>
        <v>0</v>
      </c>
      <c r="S103" s="281">
        <f t="shared" si="35"/>
        <v>-19</v>
      </c>
      <c r="T103" s="281">
        <f t="shared" si="35"/>
        <v>-3</v>
      </c>
      <c r="U103" s="281">
        <f t="shared" si="35"/>
        <v>0</v>
      </c>
      <c r="V103" s="281">
        <f t="shared" si="35"/>
        <v>0</v>
      </c>
      <c r="W103" s="281">
        <f t="shared" si="35"/>
        <v>0</v>
      </c>
      <c r="X103" s="281">
        <f t="shared" si="35"/>
        <v>0</v>
      </c>
    </row>
    <row r="104" hidden="1" spans="1:24">
      <c r="A104" s="268">
        <v>2040601</v>
      </c>
      <c r="B104" s="270" t="s">
        <v>98</v>
      </c>
      <c r="C104" s="271">
        <v>1828</v>
      </c>
      <c r="D104" s="272">
        <f t="shared" ref="D104:D109" si="36">E104+F104+G104+H104+I104</f>
        <v>-3</v>
      </c>
      <c r="E104" s="272">
        <v>0</v>
      </c>
      <c r="F104" s="272">
        <v>0</v>
      </c>
      <c r="G104" s="272">
        <v>0</v>
      </c>
      <c r="H104" s="272"/>
      <c r="I104" s="273">
        <f t="shared" ref="I104:I109" si="37">SUM(K104:X104)</f>
        <v>-3</v>
      </c>
      <c r="J104" s="282">
        <f t="shared" ref="J104:J109" si="38">C104+D104</f>
        <v>1825</v>
      </c>
      <c r="K104" s="283">
        <v>0</v>
      </c>
      <c r="L104" s="283">
        <v>0</v>
      </c>
      <c r="M104" s="283">
        <v>0</v>
      </c>
      <c r="N104" s="283">
        <v>0</v>
      </c>
      <c r="O104" s="283">
        <v>0</v>
      </c>
      <c r="P104" s="283">
        <v>0</v>
      </c>
      <c r="Q104" s="283">
        <v>0</v>
      </c>
      <c r="R104" s="283"/>
      <c r="S104" s="283">
        <v>0</v>
      </c>
      <c r="T104" s="288">
        <v>-3</v>
      </c>
      <c r="U104" s="283">
        <v>0</v>
      </c>
      <c r="V104" s="289"/>
      <c r="W104" s="289"/>
      <c r="X104" s="289"/>
    </row>
    <row r="105" hidden="1" spans="1:24">
      <c r="A105" s="268">
        <v>2040604</v>
      </c>
      <c r="B105" s="270" t="s">
        <v>166</v>
      </c>
      <c r="C105" s="271"/>
      <c r="D105" s="272">
        <f t="shared" si="36"/>
        <v>14</v>
      </c>
      <c r="E105" s="272">
        <v>7</v>
      </c>
      <c r="F105" s="272">
        <v>0</v>
      </c>
      <c r="G105" s="272">
        <v>7</v>
      </c>
      <c r="H105" s="272"/>
      <c r="I105" s="273">
        <f t="shared" si="37"/>
        <v>0</v>
      </c>
      <c r="J105" s="282">
        <f t="shared" si="38"/>
        <v>14</v>
      </c>
      <c r="K105" s="283">
        <v>0</v>
      </c>
      <c r="L105" s="283">
        <v>0</v>
      </c>
      <c r="M105" s="283">
        <v>0</v>
      </c>
      <c r="N105" s="283">
        <v>0</v>
      </c>
      <c r="O105" s="283">
        <v>0</v>
      </c>
      <c r="P105" s="283">
        <v>0</v>
      </c>
      <c r="Q105" s="283">
        <v>0</v>
      </c>
      <c r="R105" s="283"/>
      <c r="S105" s="283">
        <v>0</v>
      </c>
      <c r="T105" s="288">
        <v>0</v>
      </c>
      <c r="U105" s="283">
        <v>0</v>
      </c>
      <c r="V105" s="289"/>
      <c r="W105" s="289"/>
      <c r="X105" s="289"/>
    </row>
    <row r="106" hidden="1" spans="1:24">
      <c r="A106" s="268">
        <v>2040605</v>
      </c>
      <c r="B106" s="270" t="s">
        <v>167</v>
      </c>
      <c r="C106" s="271">
        <v>62</v>
      </c>
      <c r="D106" s="272">
        <f t="shared" si="36"/>
        <v>0</v>
      </c>
      <c r="E106" s="272">
        <v>0</v>
      </c>
      <c r="F106" s="272">
        <v>0</v>
      </c>
      <c r="G106" s="272">
        <v>0</v>
      </c>
      <c r="H106" s="272"/>
      <c r="I106" s="273">
        <f t="shared" si="37"/>
        <v>0</v>
      </c>
      <c r="J106" s="282">
        <f t="shared" si="38"/>
        <v>62</v>
      </c>
      <c r="K106" s="283">
        <v>0</v>
      </c>
      <c r="L106" s="283">
        <v>0</v>
      </c>
      <c r="M106" s="283">
        <v>0</v>
      </c>
      <c r="N106" s="283">
        <v>0</v>
      </c>
      <c r="O106" s="283">
        <v>0</v>
      </c>
      <c r="P106" s="283">
        <v>0</v>
      </c>
      <c r="Q106" s="283">
        <v>0</v>
      </c>
      <c r="R106" s="283"/>
      <c r="S106" s="283">
        <v>0</v>
      </c>
      <c r="T106" s="288">
        <v>0</v>
      </c>
      <c r="U106" s="283">
        <v>0</v>
      </c>
      <c r="V106" s="289"/>
      <c r="W106" s="289"/>
      <c r="X106" s="289"/>
    </row>
    <row r="107" hidden="1" spans="1:24">
      <c r="A107" s="268">
        <v>2040607</v>
      </c>
      <c r="B107" s="270" t="s">
        <v>168</v>
      </c>
      <c r="C107" s="271">
        <v>65</v>
      </c>
      <c r="D107" s="272">
        <f t="shared" si="36"/>
        <v>132</v>
      </c>
      <c r="E107" s="272">
        <v>8</v>
      </c>
      <c r="F107" s="272">
        <v>0</v>
      </c>
      <c r="G107" s="272">
        <v>124</v>
      </c>
      <c r="H107" s="272"/>
      <c r="I107" s="273">
        <f t="shared" si="37"/>
        <v>0</v>
      </c>
      <c r="J107" s="282">
        <f t="shared" si="38"/>
        <v>197</v>
      </c>
      <c r="K107" s="283">
        <v>0</v>
      </c>
      <c r="L107" s="283">
        <v>0</v>
      </c>
      <c r="M107" s="283">
        <v>0</v>
      </c>
      <c r="N107" s="283">
        <v>0</v>
      </c>
      <c r="O107" s="283">
        <v>0</v>
      </c>
      <c r="P107" s="283">
        <v>0</v>
      </c>
      <c r="Q107" s="283">
        <v>0</v>
      </c>
      <c r="R107" s="283"/>
      <c r="S107" s="283">
        <v>0</v>
      </c>
      <c r="T107" s="288">
        <v>0</v>
      </c>
      <c r="U107" s="283">
        <v>0</v>
      </c>
      <c r="V107" s="289"/>
      <c r="W107" s="289"/>
      <c r="X107" s="289"/>
    </row>
    <row r="108" hidden="1" spans="1:24">
      <c r="A108" s="268">
        <v>2040610</v>
      </c>
      <c r="B108" s="270" t="s">
        <v>169</v>
      </c>
      <c r="C108" s="271">
        <v>57</v>
      </c>
      <c r="D108" s="272">
        <f t="shared" si="36"/>
        <v>20</v>
      </c>
      <c r="E108" s="272">
        <v>9</v>
      </c>
      <c r="F108" s="272">
        <v>0</v>
      </c>
      <c r="G108" s="272">
        <v>11</v>
      </c>
      <c r="H108" s="272"/>
      <c r="I108" s="273">
        <f t="shared" si="37"/>
        <v>0</v>
      </c>
      <c r="J108" s="282">
        <f t="shared" si="38"/>
        <v>77</v>
      </c>
      <c r="K108" s="283">
        <v>0</v>
      </c>
      <c r="L108" s="283">
        <v>0</v>
      </c>
      <c r="M108" s="283">
        <v>0</v>
      </c>
      <c r="N108" s="283">
        <v>0</v>
      </c>
      <c r="O108" s="283">
        <v>0</v>
      </c>
      <c r="P108" s="283">
        <v>0</v>
      </c>
      <c r="Q108" s="283">
        <v>0</v>
      </c>
      <c r="R108" s="283"/>
      <c r="S108" s="283">
        <v>0</v>
      </c>
      <c r="T108" s="288">
        <v>0</v>
      </c>
      <c r="U108" s="283">
        <v>0</v>
      </c>
      <c r="V108" s="289"/>
      <c r="W108" s="289"/>
      <c r="X108" s="289"/>
    </row>
    <row r="109" hidden="1" spans="1:24">
      <c r="A109" s="268">
        <v>2040699</v>
      </c>
      <c r="B109" s="270" t="s">
        <v>170</v>
      </c>
      <c r="C109" s="271">
        <v>206</v>
      </c>
      <c r="D109" s="272">
        <f t="shared" si="36"/>
        <v>-19</v>
      </c>
      <c r="E109" s="272">
        <v>0</v>
      </c>
      <c r="F109" s="272">
        <v>0</v>
      </c>
      <c r="G109" s="272">
        <v>0</v>
      </c>
      <c r="H109" s="272"/>
      <c r="I109" s="273">
        <f t="shared" si="37"/>
        <v>-19</v>
      </c>
      <c r="J109" s="282">
        <f t="shared" si="38"/>
        <v>187</v>
      </c>
      <c r="K109" s="283">
        <v>0</v>
      </c>
      <c r="L109" s="283">
        <v>0</v>
      </c>
      <c r="M109" s="283">
        <v>0</v>
      </c>
      <c r="N109" s="283">
        <v>0</v>
      </c>
      <c r="O109" s="283">
        <v>0</v>
      </c>
      <c r="P109" s="283">
        <v>0</v>
      </c>
      <c r="Q109" s="283">
        <v>0</v>
      </c>
      <c r="R109" s="283"/>
      <c r="S109" s="283">
        <v>-19</v>
      </c>
      <c r="T109" s="288">
        <v>0</v>
      </c>
      <c r="U109" s="283">
        <v>0</v>
      </c>
      <c r="V109" s="289"/>
      <c r="W109" s="289"/>
      <c r="X109" s="289"/>
    </row>
    <row r="110" hidden="1" spans="1:24">
      <c r="A110" s="268">
        <v>20499</v>
      </c>
      <c r="B110" s="262" t="s">
        <v>171</v>
      </c>
      <c r="C110" s="263">
        <f t="shared" ref="C110:X110" si="39">C111</f>
        <v>1779</v>
      </c>
      <c r="D110" s="269">
        <f t="shared" si="39"/>
        <v>4052</v>
      </c>
      <c r="E110" s="269">
        <f t="shared" si="39"/>
        <v>3231</v>
      </c>
      <c r="F110" s="269">
        <f t="shared" si="39"/>
        <v>0</v>
      </c>
      <c r="G110" s="269">
        <f t="shared" si="39"/>
        <v>33</v>
      </c>
      <c r="H110" s="269">
        <f t="shared" si="39"/>
        <v>800</v>
      </c>
      <c r="I110" s="269">
        <f t="shared" si="39"/>
        <v>-12</v>
      </c>
      <c r="J110" s="269">
        <f t="shared" si="39"/>
        <v>5831</v>
      </c>
      <c r="K110" s="281">
        <f t="shared" si="39"/>
        <v>0</v>
      </c>
      <c r="L110" s="281">
        <f t="shared" si="39"/>
        <v>0</v>
      </c>
      <c r="M110" s="281">
        <f t="shared" si="39"/>
        <v>0</v>
      </c>
      <c r="N110" s="281">
        <f t="shared" si="39"/>
        <v>0</v>
      </c>
      <c r="O110" s="281">
        <f t="shared" si="39"/>
        <v>0</v>
      </c>
      <c r="P110" s="281">
        <f t="shared" si="39"/>
        <v>0</v>
      </c>
      <c r="Q110" s="281">
        <f t="shared" si="39"/>
        <v>0</v>
      </c>
      <c r="R110" s="281">
        <f t="shared" si="39"/>
        <v>0</v>
      </c>
      <c r="S110" s="281">
        <f t="shared" si="39"/>
        <v>-10</v>
      </c>
      <c r="T110" s="281">
        <f t="shared" si="39"/>
        <v>-2</v>
      </c>
      <c r="U110" s="281">
        <f t="shared" si="39"/>
        <v>0</v>
      </c>
      <c r="V110" s="281">
        <f t="shared" si="39"/>
        <v>0</v>
      </c>
      <c r="W110" s="281">
        <f t="shared" si="39"/>
        <v>0</v>
      </c>
      <c r="X110" s="281">
        <f t="shared" si="39"/>
        <v>0</v>
      </c>
    </row>
    <row r="111" hidden="1" spans="1:24">
      <c r="A111" s="268">
        <v>2049901</v>
      </c>
      <c r="B111" s="270" t="s">
        <v>172</v>
      </c>
      <c r="C111" s="271">
        <v>1779</v>
      </c>
      <c r="D111" s="272">
        <f>E111+F111+G111+H111+I111</f>
        <v>4052</v>
      </c>
      <c r="E111" s="272">
        <v>3231</v>
      </c>
      <c r="F111" s="272">
        <v>0</v>
      </c>
      <c r="G111" s="272">
        <v>33</v>
      </c>
      <c r="H111" s="272">
        <v>800</v>
      </c>
      <c r="I111" s="273">
        <f>SUM(K111:X111)</f>
        <v>-12</v>
      </c>
      <c r="J111" s="282">
        <f>C111+D111</f>
        <v>5831</v>
      </c>
      <c r="K111" s="283"/>
      <c r="L111" s="283">
        <v>0</v>
      </c>
      <c r="M111" s="283">
        <v>0</v>
      </c>
      <c r="N111" s="283">
        <v>0</v>
      </c>
      <c r="O111" s="283">
        <v>0</v>
      </c>
      <c r="P111" s="283">
        <v>0</v>
      </c>
      <c r="Q111" s="283">
        <v>0</v>
      </c>
      <c r="R111" s="283"/>
      <c r="S111" s="283">
        <v>-10</v>
      </c>
      <c r="T111" s="288">
        <v>-2</v>
      </c>
      <c r="U111" s="283">
        <v>0</v>
      </c>
      <c r="V111" s="289"/>
      <c r="W111" s="289"/>
      <c r="X111" s="289"/>
    </row>
    <row r="112" ht="24.95" customHeight="1" spans="1:24">
      <c r="A112" s="267">
        <v>205</v>
      </c>
      <c r="B112" s="254" t="s">
        <v>173</v>
      </c>
      <c r="C112" s="265">
        <f t="shared" ref="C112:X112" si="40">C113+C117+C124+C128+C130+C134+C137</f>
        <v>124777</v>
      </c>
      <c r="D112" s="265">
        <v>52631</v>
      </c>
      <c r="E112" s="266">
        <f t="shared" si="40"/>
        <v>15788</v>
      </c>
      <c r="F112" s="266">
        <f t="shared" si="40"/>
        <v>614</v>
      </c>
      <c r="G112" s="266">
        <f t="shared" si="40"/>
        <v>13314</v>
      </c>
      <c r="H112" s="266">
        <f t="shared" si="40"/>
        <v>9949</v>
      </c>
      <c r="I112" s="266">
        <f t="shared" si="40"/>
        <v>5136</v>
      </c>
      <c r="J112" s="265">
        <v>177408</v>
      </c>
      <c r="K112" s="263">
        <f t="shared" si="40"/>
        <v>-6625</v>
      </c>
      <c r="L112" s="263">
        <f t="shared" si="40"/>
        <v>359</v>
      </c>
      <c r="M112" s="263">
        <f t="shared" si="40"/>
        <v>0</v>
      </c>
      <c r="N112" s="263">
        <f t="shared" si="40"/>
        <v>364</v>
      </c>
      <c r="O112" s="263">
        <f t="shared" si="40"/>
        <v>157</v>
      </c>
      <c r="P112" s="263">
        <f t="shared" si="40"/>
        <v>100</v>
      </c>
      <c r="Q112" s="263">
        <f t="shared" si="40"/>
        <v>16538</v>
      </c>
      <c r="R112" s="263">
        <f t="shared" si="40"/>
        <v>0</v>
      </c>
      <c r="S112" s="263">
        <f t="shared" si="40"/>
        <v>0</v>
      </c>
      <c r="T112" s="263">
        <f t="shared" si="40"/>
        <v>-880</v>
      </c>
      <c r="U112" s="263">
        <f t="shared" si="40"/>
        <v>327</v>
      </c>
      <c r="V112" s="263">
        <f t="shared" si="40"/>
        <v>-5204</v>
      </c>
      <c r="W112" s="263">
        <f t="shared" si="40"/>
        <v>0</v>
      </c>
      <c r="X112" s="263">
        <f t="shared" si="40"/>
        <v>0</v>
      </c>
    </row>
    <row r="113" hidden="1" spans="1:24">
      <c r="A113" s="268">
        <v>20501</v>
      </c>
      <c r="B113" s="262" t="s">
        <v>174</v>
      </c>
      <c r="C113" s="263">
        <f>SUM(C114:C116)</f>
        <v>635</v>
      </c>
      <c r="D113" s="269">
        <f t="shared" ref="D113:X113" si="41">SUM(D114:D116)</f>
        <v>58</v>
      </c>
      <c r="E113" s="269">
        <f t="shared" si="41"/>
        <v>0</v>
      </c>
      <c r="F113" s="269">
        <f t="shared" si="41"/>
        <v>0</v>
      </c>
      <c r="G113" s="269">
        <f t="shared" si="41"/>
        <v>0</v>
      </c>
      <c r="H113" s="269">
        <f t="shared" si="41"/>
        <v>0</v>
      </c>
      <c r="I113" s="269">
        <f t="shared" si="41"/>
        <v>58</v>
      </c>
      <c r="J113" s="269">
        <f t="shared" si="41"/>
        <v>693</v>
      </c>
      <c r="K113" s="281">
        <f t="shared" si="41"/>
        <v>0</v>
      </c>
      <c r="L113" s="281">
        <f t="shared" si="41"/>
        <v>0</v>
      </c>
      <c r="M113" s="281">
        <f t="shared" si="41"/>
        <v>0</v>
      </c>
      <c r="N113" s="281">
        <f t="shared" si="41"/>
        <v>6</v>
      </c>
      <c r="O113" s="281">
        <f t="shared" si="41"/>
        <v>0</v>
      </c>
      <c r="P113" s="281">
        <f t="shared" si="41"/>
        <v>0</v>
      </c>
      <c r="Q113" s="281">
        <f t="shared" si="41"/>
        <v>0</v>
      </c>
      <c r="R113" s="281">
        <f t="shared" si="41"/>
        <v>0</v>
      </c>
      <c r="S113" s="281">
        <f t="shared" si="41"/>
        <v>0</v>
      </c>
      <c r="T113" s="281">
        <f t="shared" si="41"/>
        <v>-7</v>
      </c>
      <c r="U113" s="281">
        <f t="shared" si="41"/>
        <v>59</v>
      </c>
      <c r="V113" s="281">
        <f t="shared" si="41"/>
        <v>0</v>
      </c>
      <c r="W113" s="281">
        <f t="shared" si="41"/>
        <v>0</v>
      </c>
      <c r="X113" s="281">
        <f t="shared" si="41"/>
        <v>0</v>
      </c>
    </row>
    <row r="114" hidden="1" spans="1:24">
      <c r="A114" s="268">
        <v>2050101</v>
      </c>
      <c r="B114" s="270" t="s">
        <v>98</v>
      </c>
      <c r="C114" s="271">
        <v>443</v>
      </c>
      <c r="D114" s="272">
        <f>E114+F114+G114+H114+I114</f>
        <v>-3</v>
      </c>
      <c r="E114" s="272">
        <v>0</v>
      </c>
      <c r="F114" s="272">
        <v>0</v>
      </c>
      <c r="G114" s="272">
        <v>0</v>
      </c>
      <c r="H114" s="272"/>
      <c r="I114" s="273">
        <f>SUM(K114:X114)</f>
        <v>-3</v>
      </c>
      <c r="J114" s="282">
        <f>C114+D114</f>
        <v>440</v>
      </c>
      <c r="K114" s="283">
        <v>0</v>
      </c>
      <c r="L114" s="283">
        <v>0</v>
      </c>
      <c r="M114" s="283">
        <v>0</v>
      </c>
      <c r="N114" s="283">
        <v>0</v>
      </c>
      <c r="O114" s="283">
        <v>0</v>
      </c>
      <c r="P114" s="283">
        <v>0</v>
      </c>
      <c r="Q114" s="283">
        <v>0</v>
      </c>
      <c r="R114" s="283"/>
      <c r="S114" s="283">
        <v>0</v>
      </c>
      <c r="T114" s="288">
        <v>-3</v>
      </c>
      <c r="U114" s="283">
        <v>0</v>
      </c>
      <c r="V114" s="289"/>
      <c r="W114" s="289"/>
      <c r="X114" s="289"/>
    </row>
    <row r="115" hidden="1" spans="1:24">
      <c r="A115" s="268">
        <v>2050102</v>
      </c>
      <c r="B115" s="270" t="s">
        <v>99</v>
      </c>
      <c r="C115" s="271"/>
      <c r="D115" s="272">
        <f>E115+F115+G115+H115+I115</f>
        <v>6</v>
      </c>
      <c r="E115" s="272">
        <v>0</v>
      </c>
      <c r="F115" s="272">
        <v>0</v>
      </c>
      <c r="G115" s="272">
        <v>0</v>
      </c>
      <c r="H115" s="272"/>
      <c r="I115" s="272">
        <f>SUM(K115:X115)</f>
        <v>6</v>
      </c>
      <c r="J115" s="282">
        <f>C115+D115</f>
        <v>6</v>
      </c>
      <c r="K115" s="283">
        <v>0</v>
      </c>
      <c r="L115" s="283">
        <v>0</v>
      </c>
      <c r="M115" s="283">
        <v>0</v>
      </c>
      <c r="N115" s="283">
        <v>6</v>
      </c>
      <c r="O115" s="283">
        <v>0</v>
      </c>
      <c r="P115" s="283">
        <v>0</v>
      </c>
      <c r="Q115" s="283">
        <v>0</v>
      </c>
      <c r="R115" s="283"/>
      <c r="S115" s="283">
        <v>0</v>
      </c>
      <c r="T115" s="288">
        <v>0</v>
      </c>
      <c r="U115" s="283">
        <v>0</v>
      </c>
      <c r="V115" s="289"/>
      <c r="W115" s="289"/>
      <c r="X115" s="289"/>
    </row>
    <row r="116" hidden="1" spans="1:24">
      <c r="A116" s="268">
        <v>2050199</v>
      </c>
      <c r="B116" s="270" t="s">
        <v>175</v>
      </c>
      <c r="C116" s="271">
        <v>192</v>
      </c>
      <c r="D116" s="272">
        <f>E116+F116+G116+H116+I116</f>
        <v>55</v>
      </c>
      <c r="E116" s="272">
        <v>0</v>
      </c>
      <c r="F116" s="272">
        <v>0</v>
      </c>
      <c r="G116" s="272">
        <v>0</v>
      </c>
      <c r="H116" s="272"/>
      <c r="I116" s="273">
        <f>SUM(K116:X116)</f>
        <v>55</v>
      </c>
      <c r="J116" s="282">
        <f>C116+D116</f>
        <v>247</v>
      </c>
      <c r="K116" s="283">
        <v>0</v>
      </c>
      <c r="L116" s="283">
        <v>0</v>
      </c>
      <c r="M116" s="283">
        <v>0</v>
      </c>
      <c r="N116" s="283">
        <v>0</v>
      </c>
      <c r="O116" s="283">
        <v>0</v>
      </c>
      <c r="P116" s="283">
        <v>0</v>
      </c>
      <c r="Q116" s="283">
        <v>0</v>
      </c>
      <c r="R116" s="283"/>
      <c r="S116" s="283">
        <v>0</v>
      </c>
      <c r="T116" s="288">
        <v>-4</v>
      </c>
      <c r="U116" s="283">
        <v>59</v>
      </c>
      <c r="V116" s="289"/>
      <c r="W116" s="289"/>
      <c r="X116" s="289"/>
    </row>
    <row r="117" hidden="1" spans="1:24">
      <c r="A117" s="268">
        <v>20502</v>
      </c>
      <c r="B117" s="262" t="s">
        <v>176</v>
      </c>
      <c r="C117" s="263">
        <f t="shared" ref="C117:X117" si="42">SUM(C118:C123)</f>
        <v>110774</v>
      </c>
      <c r="D117" s="269">
        <f t="shared" si="42"/>
        <v>50232</v>
      </c>
      <c r="E117" s="269">
        <f t="shared" si="42"/>
        <v>15214</v>
      </c>
      <c r="F117" s="269">
        <f t="shared" si="42"/>
        <v>614</v>
      </c>
      <c r="G117" s="269">
        <f t="shared" si="42"/>
        <v>8673</v>
      </c>
      <c r="H117" s="269">
        <f t="shared" si="42"/>
        <v>9949</v>
      </c>
      <c r="I117" s="269">
        <f t="shared" si="42"/>
        <v>15782</v>
      </c>
      <c r="J117" s="269">
        <f t="shared" si="42"/>
        <v>161006</v>
      </c>
      <c r="K117" s="281">
        <f t="shared" si="42"/>
        <v>-6625</v>
      </c>
      <c r="L117" s="281">
        <f t="shared" si="42"/>
        <v>359</v>
      </c>
      <c r="M117" s="281">
        <f t="shared" si="42"/>
        <v>0</v>
      </c>
      <c r="N117" s="281">
        <f t="shared" si="42"/>
        <v>356</v>
      </c>
      <c r="O117" s="281">
        <f t="shared" si="42"/>
        <v>134</v>
      </c>
      <c r="P117" s="281">
        <f t="shared" si="42"/>
        <v>0</v>
      </c>
      <c r="Q117" s="281">
        <f t="shared" si="42"/>
        <v>27440</v>
      </c>
      <c r="R117" s="281">
        <f t="shared" si="42"/>
        <v>0</v>
      </c>
      <c r="S117" s="281">
        <f t="shared" si="42"/>
        <v>0</v>
      </c>
      <c r="T117" s="281">
        <f t="shared" si="42"/>
        <v>-853</v>
      </c>
      <c r="U117" s="281">
        <f t="shared" si="42"/>
        <v>175</v>
      </c>
      <c r="V117" s="281">
        <f t="shared" si="42"/>
        <v>-5204</v>
      </c>
      <c r="W117" s="281">
        <f t="shared" si="42"/>
        <v>0</v>
      </c>
      <c r="X117" s="281">
        <f t="shared" si="42"/>
        <v>0</v>
      </c>
    </row>
    <row r="118" hidden="1" spans="1:24">
      <c r="A118" s="268">
        <v>2050201</v>
      </c>
      <c r="B118" s="270" t="s">
        <v>177</v>
      </c>
      <c r="C118" s="271">
        <v>2704</v>
      </c>
      <c r="D118" s="272">
        <f t="shared" ref="D118:D123" si="43">E118+F118+G118+H118+I118</f>
        <v>1744</v>
      </c>
      <c r="E118" s="272">
        <v>-17</v>
      </c>
      <c r="F118" s="272">
        <v>0</v>
      </c>
      <c r="G118" s="272">
        <v>1626</v>
      </c>
      <c r="H118" s="272"/>
      <c r="I118" s="273">
        <f t="shared" ref="I118:I123" si="44">SUM(K118:X118)</f>
        <v>135</v>
      </c>
      <c r="J118" s="282">
        <f t="shared" ref="J118:J123" si="45">C118+D118</f>
        <v>4448</v>
      </c>
      <c r="K118" s="283">
        <v>-80</v>
      </c>
      <c r="L118" s="283">
        <v>0</v>
      </c>
      <c r="M118" s="283">
        <v>0</v>
      </c>
      <c r="N118" s="283">
        <v>0</v>
      </c>
      <c r="O118" s="283">
        <v>115</v>
      </c>
      <c r="P118" s="283">
        <v>0</v>
      </c>
      <c r="Q118" s="283">
        <v>106</v>
      </c>
      <c r="R118" s="283"/>
      <c r="S118" s="283">
        <v>0</v>
      </c>
      <c r="T118" s="288">
        <v>-6</v>
      </c>
      <c r="U118" s="283">
        <v>0</v>
      </c>
      <c r="V118" s="289"/>
      <c r="W118" s="289"/>
      <c r="X118" s="289"/>
    </row>
    <row r="119" hidden="1" spans="1:24">
      <c r="A119" s="268">
        <v>2050202</v>
      </c>
      <c r="B119" s="270" t="s">
        <v>178</v>
      </c>
      <c r="C119" s="271">
        <v>59793</v>
      </c>
      <c r="D119" s="272">
        <f t="shared" si="43"/>
        <v>31741</v>
      </c>
      <c r="E119" s="272">
        <v>9822</v>
      </c>
      <c r="F119" s="272">
        <v>500</v>
      </c>
      <c r="G119" s="272">
        <v>2502</v>
      </c>
      <c r="H119" s="272"/>
      <c r="I119" s="273">
        <f t="shared" si="44"/>
        <v>18917</v>
      </c>
      <c r="J119" s="282">
        <f t="shared" si="45"/>
        <v>91534</v>
      </c>
      <c r="K119" s="283">
        <v>0</v>
      </c>
      <c r="L119" s="283">
        <v>359</v>
      </c>
      <c r="M119" s="283">
        <v>0</v>
      </c>
      <c r="N119" s="283">
        <v>286</v>
      </c>
      <c r="O119" s="283">
        <v>1</v>
      </c>
      <c r="P119" s="283">
        <v>0</v>
      </c>
      <c r="Q119" s="283">
        <v>23724</v>
      </c>
      <c r="R119" s="283"/>
      <c r="S119" s="283">
        <v>0</v>
      </c>
      <c r="T119" s="288">
        <v>-424</v>
      </c>
      <c r="U119" s="283">
        <v>175</v>
      </c>
      <c r="V119" s="289">
        <v>-5204</v>
      </c>
      <c r="W119" s="289"/>
      <c r="X119" s="289"/>
    </row>
    <row r="120" hidden="1" spans="1:24">
      <c r="A120" s="268">
        <v>2050203</v>
      </c>
      <c r="B120" s="270" t="s">
        <v>179</v>
      </c>
      <c r="C120" s="271">
        <v>30347</v>
      </c>
      <c r="D120" s="272">
        <f t="shared" si="43"/>
        <v>7454</v>
      </c>
      <c r="E120" s="272">
        <v>4190</v>
      </c>
      <c r="F120" s="272">
        <v>0</v>
      </c>
      <c r="G120" s="272">
        <v>0</v>
      </c>
      <c r="H120" s="272">
        <v>7144</v>
      </c>
      <c r="I120" s="273">
        <f t="shared" si="44"/>
        <v>-3880</v>
      </c>
      <c r="J120" s="282">
        <f t="shared" si="45"/>
        <v>37801</v>
      </c>
      <c r="K120" s="283">
        <v>-6448</v>
      </c>
      <c r="L120" s="283">
        <v>0</v>
      </c>
      <c r="M120" s="283">
        <v>0</v>
      </c>
      <c r="N120" s="283">
        <v>22</v>
      </c>
      <c r="O120" s="283">
        <v>18</v>
      </c>
      <c r="P120" s="283">
        <v>0</v>
      </c>
      <c r="Q120" s="283">
        <v>2812</v>
      </c>
      <c r="R120" s="283"/>
      <c r="S120" s="283">
        <v>0</v>
      </c>
      <c r="T120" s="288">
        <v>-284</v>
      </c>
      <c r="U120" s="283">
        <v>0</v>
      </c>
      <c r="V120" s="289"/>
      <c r="W120" s="289"/>
      <c r="X120" s="289"/>
    </row>
    <row r="121" hidden="1" spans="1:24">
      <c r="A121" s="268">
        <v>2050204</v>
      </c>
      <c r="B121" s="270" t="s">
        <v>180</v>
      </c>
      <c r="C121" s="271">
        <v>16134</v>
      </c>
      <c r="D121" s="272">
        <f t="shared" si="43"/>
        <v>4824</v>
      </c>
      <c r="E121" s="272">
        <v>1219</v>
      </c>
      <c r="F121" s="272">
        <v>0</v>
      </c>
      <c r="G121" s="272">
        <v>256</v>
      </c>
      <c r="H121" s="272">
        <v>2805</v>
      </c>
      <c r="I121" s="273">
        <f t="shared" si="44"/>
        <v>544</v>
      </c>
      <c r="J121" s="282">
        <f t="shared" si="45"/>
        <v>20958</v>
      </c>
      <c r="K121" s="283">
        <v>-97</v>
      </c>
      <c r="L121" s="283">
        <v>0</v>
      </c>
      <c r="M121" s="283">
        <v>0</v>
      </c>
      <c r="N121" s="283">
        <v>45</v>
      </c>
      <c r="O121" s="283">
        <v>0</v>
      </c>
      <c r="P121" s="283">
        <v>0</v>
      </c>
      <c r="Q121" s="283">
        <v>735</v>
      </c>
      <c r="R121" s="283"/>
      <c r="S121" s="283">
        <v>0</v>
      </c>
      <c r="T121" s="288">
        <v>-139</v>
      </c>
      <c r="U121" s="283">
        <v>0</v>
      </c>
      <c r="V121" s="289"/>
      <c r="W121" s="289"/>
      <c r="X121" s="289"/>
    </row>
    <row r="122" hidden="1" spans="1:24">
      <c r="A122" s="268">
        <v>2050205</v>
      </c>
      <c r="B122" s="270" t="s">
        <v>181</v>
      </c>
      <c r="C122" s="271"/>
      <c r="D122" s="272">
        <f t="shared" si="43"/>
        <v>1</v>
      </c>
      <c r="E122" s="272">
        <v>0</v>
      </c>
      <c r="F122" s="272">
        <v>0</v>
      </c>
      <c r="G122" s="272">
        <v>1</v>
      </c>
      <c r="H122" s="272"/>
      <c r="I122" s="273">
        <f t="shared" si="44"/>
        <v>0</v>
      </c>
      <c r="J122" s="282">
        <f t="shared" si="45"/>
        <v>1</v>
      </c>
      <c r="K122" s="283">
        <v>0</v>
      </c>
      <c r="L122" s="283">
        <v>0</v>
      </c>
      <c r="M122" s="283">
        <v>0</v>
      </c>
      <c r="N122" s="283">
        <v>0</v>
      </c>
      <c r="O122" s="283">
        <v>0</v>
      </c>
      <c r="P122" s="283">
        <v>0</v>
      </c>
      <c r="Q122" s="283">
        <v>0</v>
      </c>
      <c r="R122" s="283"/>
      <c r="S122" s="283">
        <v>0</v>
      </c>
      <c r="T122" s="288">
        <v>0</v>
      </c>
      <c r="U122" s="283">
        <v>0</v>
      </c>
      <c r="V122" s="289"/>
      <c r="W122" s="289"/>
      <c r="X122" s="289"/>
    </row>
    <row r="123" hidden="1" spans="1:24">
      <c r="A123" s="268">
        <v>2050299</v>
      </c>
      <c r="B123" s="270" t="s">
        <v>182</v>
      </c>
      <c r="C123" s="271">
        <v>1796</v>
      </c>
      <c r="D123" s="272">
        <f t="shared" si="43"/>
        <v>4468</v>
      </c>
      <c r="E123" s="272">
        <v>0</v>
      </c>
      <c r="F123" s="272">
        <v>114</v>
      </c>
      <c r="G123" s="272">
        <v>4288</v>
      </c>
      <c r="H123" s="272"/>
      <c r="I123" s="273">
        <f t="shared" si="44"/>
        <v>66</v>
      </c>
      <c r="J123" s="282">
        <f t="shared" si="45"/>
        <v>6264</v>
      </c>
      <c r="K123" s="283">
        <v>0</v>
      </c>
      <c r="L123" s="283">
        <v>0</v>
      </c>
      <c r="M123" s="283">
        <v>0</v>
      </c>
      <c r="N123" s="283">
        <v>3</v>
      </c>
      <c r="O123" s="283">
        <v>0</v>
      </c>
      <c r="P123" s="283">
        <v>0</v>
      </c>
      <c r="Q123" s="283">
        <v>63</v>
      </c>
      <c r="R123" s="283"/>
      <c r="S123" s="283">
        <v>0</v>
      </c>
      <c r="T123" s="288">
        <v>0</v>
      </c>
      <c r="U123" s="283">
        <v>0</v>
      </c>
      <c r="V123" s="289"/>
      <c r="W123" s="289"/>
      <c r="X123" s="289"/>
    </row>
    <row r="124" hidden="1" spans="1:24">
      <c r="A124" s="268">
        <v>20503</v>
      </c>
      <c r="B124" s="262" t="s">
        <v>183</v>
      </c>
      <c r="C124" s="263">
        <f t="shared" ref="C124:X124" si="46">SUM(C125:C127)</f>
        <v>777</v>
      </c>
      <c r="D124" s="269">
        <f t="shared" si="46"/>
        <v>766</v>
      </c>
      <c r="E124" s="269">
        <f t="shared" si="46"/>
        <v>574</v>
      </c>
      <c r="F124" s="269">
        <f t="shared" si="46"/>
        <v>0</v>
      </c>
      <c r="G124" s="269">
        <f t="shared" si="46"/>
        <v>193</v>
      </c>
      <c r="H124" s="269">
        <f t="shared" si="46"/>
        <v>0</v>
      </c>
      <c r="I124" s="269">
        <f t="shared" si="46"/>
        <v>-1</v>
      </c>
      <c r="J124" s="269">
        <f t="shared" si="46"/>
        <v>1543</v>
      </c>
      <c r="K124" s="281">
        <f t="shared" si="46"/>
        <v>0</v>
      </c>
      <c r="L124" s="281">
        <f t="shared" si="46"/>
        <v>0</v>
      </c>
      <c r="M124" s="281">
        <f t="shared" si="46"/>
        <v>0</v>
      </c>
      <c r="N124" s="281">
        <f t="shared" si="46"/>
        <v>2</v>
      </c>
      <c r="O124" s="281">
        <f t="shared" si="46"/>
        <v>0</v>
      </c>
      <c r="P124" s="281">
        <f t="shared" si="46"/>
        <v>0</v>
      </c>
      <c r="Q124" s="281">
        <f t="shared" si="46"/>
        <v>12</v>
      </c>
      <c r="R124" s="281">
        <f t="shared" si="46"/>
        <v>0</v>
      </c>
      <c r="S124" s="281">
        <f t="shared" si="46"/>
        <v>0</v>
      </c>
      <c r="T124" s="281">
        <f t="shared" si="46"/>
        <v>-15</v>
      </c>
      <c r="U124" s="281">
        <f t="shared" si="46"/>
        <v>0</v>
      </c>
      <c r="V124" s="281">
        <f t="shared" si="46"/>
        <v>0</v>
      </c>
      <c r="W124" s="281">
        <f t="shared" si="46"/>
        <v>0</v>
      </c>
      <c r="X124" s="281">
        <f t="shared" si="46"/>
        <v>0</v>
      </c>
    </row>
    <row r="125" hidden="1" spans="1:24">
      <c r="A125" s="268">
        <v>2050302</v>
      </c>
      <c r="B125" s="270" t="s">
        <v>184</v>
      </c>
      <c r="C125" s="271">
        <v>777</v>
      </c>
      <c r="D125" s="272">
        <f>E125+F125+G125+H125+I125</f>
        <v>593</v>
      </c>
      <c r="E125" s="272">
        <v>574</v>
      </c>
      <c r="F125" s="272">
        <v>0</v>
      </c>
      <c r="G125" s="272">
        <v>20</v>
      </c>
      <c r="H125" s="272"/>
      <c r="I125" s="273">
        <f>SUM(K125:X125)</f>
        <v>-1</v>
      </c>
      <c r="J125" s="282">
        <f>C125+D125</f>
        <v>1370</v>
      </c>
      <c r="K125" s="283">
        <v>0</v>
      </c>
      <c r="L125" s="283">
        <v>0</v>
      </c>
      <c r="M125" s="283">
        <v>0</v>
      </c>
      <c r="N125" s="283">
        <v>2</v>
      </c>
      <c r="O125" s="283">
        <v>0</v>
      </c>
      <c r="P125" s="283">
        <v>0</v>
      </c>
      <c r="Q125" s="283">
        <v>12</v>
      </c>
      <c r="R125" s="283"/>
      <c r="S125" s="283">
        <v>0</v>
      </c>
      <c r="T125" s="288">
        <v>-15</v>
      </c>
      <c r="U125" s="283">
        <v>0</v>
      </c>
      <c r="V125" s="289"/>
      <c r="W125" s="289"/>
      <c r="X125" s="289"/>
    </row>
    <row r="126" hidden="1" spans="1:24">
      <c r="A126" s="268">
        <v>2050305</v>
      </c>
      <c r="B126" s="270" t="s">
        <v>185</v>
      </c>
      <c r="C126" s="271"/>
      <c r="D126" s="272">
        <f>E126+F126+G126+H126+I126</f>
        <v>20</v>
      </c>
      <c r="E126" s="272">
        <v>0</v>
      </c>
      <c r="F126" s="272">
        <v>0</v>
      </c>
      <c r="G126" s="272">
        <v>20</v>
      </c>
      <c r="H126" s="272"/>
      <c r="I126" s="273">
        <f>SUM(K126:X126)</f>
        <v>0</v>
      </c>
      <c r="J126" s="282">
        <f>C126+D126</f>
        <v>20</v>
      </c>
      <c r="K126" s="283">
        <v>0</v>
      </c>
      <c r="L126" s="283">
        <v>0</v>
      </c>
      <c r="M126" s="283">
        <v>0</v>
      </c>
      <c r="N126" s="283">
        <v>0</v>
      </c>
      <c r="O126" s="283">
        <v>0</v>
      </c>
      <c r="P126" s="283">
        <v>0</v>
      </c>
      <c r="Q126" s="283">
        <v>0</v>
      </c>
      <c r="R126" s="283"/>
      <c r="S126" s="283">
        <v>0</v>
      </c>
      <c r="T126" s="288">
        <v>0</v>
      </c>
      <c r="U126" s="283">
        <v>0</v>
      </c>
      <c r="V126" s="289"/>
      <c r="W126" s="289"/>
      <c r="X126" s="289"/>
    </row>
    <row r="127" hidden="1" spans="1:24">
      <c r="A127" s="268">
        <v>2050399</v>
      </c>
      <c r="B127" s="270" t="s">
        <v>186</v>
      </c>
      <c r="C127" s="271"/>
      <c r="D127" s="272">
        <f>E127+F127+G127+H127+I127</f>
        <v>153</v>
      </c>
      <c r="E127" s="272">
        <v>0</v>
      </c>
      <c r="F127" s="272">
        <v>0</v>
      </c>
      <c r="G127" s="272">
        <v>153</v>
      </c>
      <c r="H127" s="272"/>
      <c r="I127" s="273">
        <f>SUM(K127:X127)</f>
        <v>0</v>
      </c>
      <c r="J127" s="282">
        <f>C127+D127</f>
        <v>153</v>
      </c>
      <c r="K127" s="283">
        <v>0</v>
      </c>
      <c r="L127" s="283">
        <v>0</v>
      </c>
      <c r="M127" s="283">
        <v>0</v>
      </c>
      <c r="N127" s="283">
        <v>0</v>
      </c>
      <c r="O127" s="283">
        <v>0</v>
      </c>
      <c r="P127" s="283">
        <v>0</v>
      </c>
      <c r="Q127" s="283">
        <v>0</v>
      </c>
      <c r="R127" s="283"/>
      <c r="S127" s="283">
        <v>0</v>
      </c>
      <c r="T127" s="288">
        <v>0</v>
      </c>
      <c r="U127" s="283">
        <v>0</v>
      </c>
      <c r="V127" s="289"/>
      <c r="W127" s="289"/>
      <c r="X127" s="289"/>
    </row>
    <row r="128" hidden="1" spans="1:24">
      <c r="A128" s="268">
        <v>20507</v>
      </c>
      <c r="B128" s="262" t="s">
        <v>187</v>
      </c>
      <c r="C128" s="263">
        <f t="shared" ref="C128:X128" si="47">SUM(C129:C129)</f>
        <v>455</v>
      </c>
      <c r="D128" s="269">
        <f t="shared" si="47"/>
        <v>58</v>
      </c>
      <c r="E128" s="269">
        <f t="shared" si="47"/>
        <v>0</v>
      </c>
      <c r="F128" s="269">
        <f t="shared" si="47"/>
        <v>0</v>
      </c>
      <c r="G128" s="269">
        <f t="shared" si="47"/>
        <v>0</v>
      </c>
      <c r="H128" s="269">
        <f t="shared" si="47"/>
        <v>0</v>
      </c>
      <c r="I128" s="269">
        <f t="shared" si="47"/>
        <v>58</v>
      </c>
      <c r="J128" s="269">
        <f t="shared" si="47"/>
        <v>513</v>
      </c>
      <c r="K128" s="281">
        <f t="shared" si="47"/>
        <v>0</v>
      </c>
      <c r="L128" s="281">
        <f t="shared" si="47"/>
        <v>0</v>
      </c>
      <c r="M128" s="281">
        <f t="shared" si="47"/>
        <v>0</v>
      </c>
      <c r="N128" s="281">
        <f t="shared" si="47"/>
        <v>0</v>
      </c>
      <c r="O128" s="281">
        <f t="shared" si="47"/>
        <v>0</v>
      </c>
      <c r="P128" s="281">
        <f t="shared" si="47"/>
        <v>0</v>
      </c>
      <c r="Q128" s="281">
        <f t="shared" si="47"/>
        <v>58</v>
      </c>
      <c r="R128" s="281">
        <f t="shared" si="47"/>
        <v>0</v>
      </c>
      <c r="S128" s="281">
        <f t="shared" si="47"/>
        <v>0</v>
      </c>
      <c r="T128" s="281">
        <f t="shared" si="47"/>
        <v>0</v>
      </c>
      <c r="U128" s="281">
        <f t="shared" si="47"/>
        <v>0</v>
      </c>
      <c r="V128" s="281">
        <f t="shared" si="47"/>
        <v>0</v>
      </c>
      <c r="W128" s="281">
        <f t="shared" si="47"/>
        <v>0</v>
      </c>
      <c r="X128" s="281">
        <f t="shared" si="47"/>
        <v>0</v>
      </c>
    </row>
    <row r="129" hidden="1" spans="1:24">
      <c r="A129" s="268">
        <v>2050701</v>
      </c>
      <c r="B129" s="270" t="s">
        <v>188</v>
      </c>
      <c r="C129" s="271">
        <v>455</v>
      </c>
      <c r="D129" s="272">
        <f>E129+F129+G129+H129+I129</f>
        <v>58</v>
      </c>
      <c r="E129" s="272">
        <v>0</v>
      </c>
      <c r="F129" s="272">
        <v>0</v>
      </c>
      <c r="G129" s="272">
        <v>0</v>
      </c>
      <c r="H129" s="272"/>
      <c r="I129" s="273">
        <f>SUM(K129:X129)</f>
        <v>58</v>
      </c>
      <c r="J129" s="282">
        <f>C129+D129</f>
        <v>513</v>
      </c>
      <c r="K129" s="283">
        <v>0</v>
      </c>
      <c r="L129" s="283">
        <v>0</v>
      </c>
      <c r="M129" s="283">
        <v>0</v>
      </c>
      <c r="N129" s="283">
        <v>0</v>
      </c>
      <c r="O129" s="283">
        <v>0</v>
      </c>
      <c r="P129" s="283">
        <v>0</v>
      </c>
      <c r="Q129" s="283">
        <v>58</v>
      </c>
      <c r="R129" s="283"/>
      <c r="S129" s="283">
        <v>0</v>
      </c>
      <c r="T129" s="288">
        <v>0</v>
      </c>
      <c r="U129" s="283">
        <v>0</v>
      </c>
      <c r="V129" s="289"/>
      <c r="W129" s="289"/>
      <c r="X129" s="289"/>
    </row>
    <row r="130" hidden="1" spans="1:24">
      <c r="A130" s="268">
        <v>20508</v>
      </c>
      <c r="B130" s="262" t="s">
        <v>189</v>
      </c>
      <c r="C130" s="263">
        <f t="shared" ref="C130:X130" si="48">SUM(C131:C133)</f>
        <v>1136</v>
      </c>
      <c r="D130" s="269">
        <f t="shared" si="48"/>
        <v>116</v>
      </c>
      <c r="E130" s="269">
        <f t="shared" si="48"/>
        <v>0</v>
      </c>
      <c r="F130" s="269">
        <f t="shared" si="48"/>
        <v>0</v>
      </c>
      <c r="G130" s="269">
        <f t="shared" si="48"/>
        <v>0</v>
      </c>
      <c r="H130" s="269">
        <f t="shared" si="48"/>
        <v>0</v>
      </c>
      <c r="I130" s="269">
        <f t="shared" si="48"/>
        <v>116</v>
      </c>
      <c r="J130" s="269">
        <f t="shared" si="48"/>
        <v>1252</v>
      </c>
      <c r="K130" s="281">
        <f t="shared" si="48"/>
        <v>0</v>
      </c>
      <c r="L130" s="281">
        <f t="shared" si="48"/>
        <v>0</v>
      </c>
      <c r="M130" s="281">
        <f t="shared" si="48"/>
        <v>0</v>
      </c>
      <c r="N130" s="281">
        <f t="shared" si="48"/>
        <v>0</v>
      </c>
      <c r="O130" s="281">
        <f t="shared" si="48"/>
        <v>0</v>
      </c>
      <c r="P130" s="281">
        <f t="shared" si="48"/>
        <v>0</v>
      </c>
      <c r="Q130" s="281">
        <f t="shared" si="48"/>
        <v>28</v>
      </c>
      <c r="R130" s="281">
        <f t="shared" si="48"/>
        <v>0</v>
      </c>
      <c r="S130" s="281">
        <f t="shared" si="48"/>
        <v>0</v>
      </c>
      <c r="T130" s="281">
        <f t="shared" si="48"/>
        <v>-5</v>
      </c>
      <c r="U130" s="281">
        <f t="shared" si="48"/>
        <v>93</v>
      </c>
      <c r="V130" s="281">
        <f t="shared" si="48"/>
        <v>0</v>
      </c>
      <c r="W130" s="281">
        <f t="shared" si="48"/>
        <v>0</v>
      </c>
      <c r="X130" s="281">
        <f t="shared" si="48"/>
        <v>0</v>
      </c>
    </row>
    <row r="131" hidden="1" spans="1:24">
      <c r="A131" s="268">
        <v>2050801</v>
      </c>
      <c r="B131" s="270" t="s">
        <v>190</v>
      </c>
      <c r="C131" s="271">
        <v>537</v>
      </c>
      <c r="D131" s="272">
        <f>E131+F131+G131+H131+I131</f>
        <v>26</v>
      </c>
      <c r="E131" s="272">
        <v>0</v>
      </c>
      <c r="F131" s="272">
        <v>0</v>
      </c>
      <c r="G131" s="272">
        <v>0</v>
      </c>
      <c r="H131" s="272"/>
      <c r="I131" s="273">
        <f>SUM(K131:X131)</f>
        <v>26</v>
      </c>
      <c r="J131" s="282">
        <f>C131+D131</f>
        <v>563</v>
      </c>
      <c r="K131" s="283">
        <v>0</v>
      </c>
      <c r="L131" s="283">
        <v>0</v>
      </c>
      <c r="M131" s="283">
        <v>0</v>
      </c>
      <c r="N131" s="283">
        <v>0</v>
      </c>
      <c r="O131" s="283">
        <v>0</v>
      </c>
      <c r="P131" s="283">
        <v>0</v>
      </c>
      <c r="Q131" s="283">
        <v>28</v>
      </c>
      <c r="R131" s="283"/>
      <c r="S131" s="283">
        <v>0</v>
      </c>
      <c r="T131" s="288">
        <v>-2</v>
      </c>
      <c r="U131" s="283">
        <v>0</v>
      </c>
      <c r="V131" s="289"/>
      <c r="W131" s="289"/>
      <c r="X131" s="289"/>
    </row>
    <row r="132" hidden="1" spans="1:24">
      <c r="A132" s="268">
        <v>2050802</v>
      </c>
      <c r="B132" s="270" t="s">
        <v>191</v>
      </c>
      <c r="C132" s="271">
        <v>514</v>
      </c>
      <c r="D132" s="272">
        <f>E132+F132+G132+H132+I132</f>
        <v>90</v>
      </c>
      <c r="E132" s="272">
        <v>0</v>
      </c>
      <c r="F132" s="272">
        <v>0</v>
      </c>
      <c r="G132" s="272">
        <v>0</v>
      </c>
      <c r="H132" s="272"/>
      <c r="I132" s="273">
        <f>SUM(K132:X132)</f>
        <v>90</v>
      </c>
      <c r="J132" s="282">
        <f>C132+D132</f>
        <v>604</v>
      </c>
      <c r="K132" s="283">
        <v>0</v>
      </c>
      <c r="L132" s="283">
        <v>0</v>
      </c>
      <c r="M132" s="283">
        <v>0</v>
      </c>
      <c r="N132" s="283">
        <v>0</v>
      </c>
      <c r="O132" s="283">
        <v>0</v>
      </c>
      <c r="P132" s="283">
        <v>0</v>
      </c>
      <c r="Q132" s="283">
        <v>0</v>
      </c>
      <c r="R132" s="283"/>
      <c r="S132" s="283">
        <v>0</v>
      </c>
      <c r="T132" s="288">
        <v>-3</v>
      </c>
      <c r="U132" s="283">
        <v>93</v>
      </c>
      <c r="V132" s="289"/>
      <c r="W132" s="289"/>
      <c r="X132" s="289"/>
    </row>
    <row r="133" hidden="1" spans="1:24">
      <c r="A133" s="268">
        <v>2050899</v>
      </c>
      <c r="B133" s="270" t="s">
        <v>192</v>
      </c>
      <c r="C133" s="271">
        <v>85</v>
      </c>
      <c r="D133" s="272">
        <f>E133+F133+G133+H133+I133</f>
        <v>0</v>
      </c>
      <c r="E133" s="272">
        <v>0</v>
      </c>
      <c r="F133" s="272">
        <v>0</v>
      </c>
      <c r="G133" s="272">
        <v>0</v>
      </c>
      <c r="H133" s="272"/>
      <c r="I133" s="273">
        <f>SUM(K133:X133)</f>
        <v>0</v>
      </c>
      <c r="J133" s="282">
        <f>C133+D133</f>
        <v>85</v>
      </c>
      <c r="K133" s="283">
        <v>0</v>
      </c>
      <c r="L133" s="283">
        <v>0</v>
      </c>
      <c r="M133" s="283">
        <v>0</v>
      </c>
      <c r="N133" s="283">
        <v>0</v>
      </c>
      <c r="O133" s="283">
        <v>0</v>
      </c>
      <c r="P133" s="283">
        <v>0</v>
      </c>
      <c r="Q133" s="283">
        <v>0</v>
      </c>
      <c r="R133" s="283"/>
      <c r="S133" s="283">
        <v>0</v>
      </c>
      <c r="T133" s="288">
        <v>0</v>
      </c>
      <c r="U133" s="283">
        <v>0</v>
      </c>
      <c r="V133" s="289"/>
      <c r="W133" s="289"/>
      <c r="X133" s="289"/>
    </row>
    <row r="134" hidden="1" spans="1:24">
      <c r="A134" s="268">
        <v>20509</v>
      </c>
      <c r="B134" s="262" t="s">
        <v>193</v>
      </c>
      <c r="C134" s="263">
        <f t="shared" ref="C134:X134" si="49">SUM(C135:C136)</f>
        <v>0</v>
      </c>
      <c r="D134" s="269">
        <f t="shared" si="49"/>
        <v>4548</v>
      </c>
      <c r="E134" s="269">
        <f t="shared" si="49"/>
        <v>0</v>
      </c>
      <c r="F134" s="269">
        <f t="shared" si="49"/>
        <v>0</v>
      </c>
      <c r="G134" s="269">
        <f t="shared" si="49"/>
        <v>4448</v>
      </c>
      <c r="H134" s="269">
        <f t="shared" si="49"/>
        <v>0</v>
      </c>
      <c r="I134" s="269">
        <f t="shared" si="49"/>
        <v>100</v>
      </c>
      <c r="J134" s="269">
        <f t="shared" si="49"/>
        <v>4548</v>
      </c>
      <c r="K134" s="281">
        <f t="shared" si="49"/>
        <v>0</v>
      </c>
      <c r="L134" s="281">
        <f t="shared" si="49"/>
        <v>0</v>
      </c>
      <c r="M134" s="281">
        <f t="shared" si="49"/>
        <v>0</v>
      </c>
      <c r="N134" s="281">
        <f t="shared" si="49"/>
        <v>0</v>
      </c>
      <c r="O134" s="281">
        <f t="shared" si="49"/>
        <v>0</v>
      </c>
      <c r="P134" s="281">
        <f t="shared" si="49"/>
        <v>100</v>
      </c>
      <c r="Q134" s="281">
        <f t="shared" si="49"/>
        <v>0</v>
      </c>
      <c r="R134" s="281">
        <f t="shared" si="49"/>
        <v>0</v>
      </c>
      <c r="S134" s="281">
        <f t="shared" si="49"/>
        <v>0</v>
      </c>
      <c r="T134" s="281">
        <f t="shared" si="49"/>
        <v>0</v>
      </c>
      <c r="U134" s="281">
        <f t="shared" si="49"/>
        <v>0</v>
      </c>
      <c r="V134" s="281">
        <f t="shared" si="49"/>
        <v>0</v>
      </c>
      <c r="W134" s="281">
        <f t="shared" si="49"/>
        <v>0</v>
      </c>
      <c r="X134" s="281">
        <f t="shared" si="49"/>
        <v>0</v>
      </c>
    </row>
    <row r="135" hidden="1" spans="1:24">
      <c r="A135" s="268">
        <v>2050902</v>
      </c>
      <c r="B135" s="270" t="s">
        <v>194</v>
      </c>
      <c r="C135" s="271"/>
      <c r="D135" s="272">
        <f>E135+F135+G135+H135+I135</f>
        <v>100</v>
      </c>
      <c r="E135" s="272">
        <v>0</v>
      </c>
      <c r="F135" s="272">
        <v>0</v>
      </c>
      <c r="G135" s="272">
        <v>0</v>
      </c>
      <c r="H135" s="272"/>
      <c r="I135" s="273">
        <f>SUM(K135:X135)</f>
        <v>100</v>
      </c>
      <c r="J135" s="282">
        <f>C135+D135</f>
        <v>100</v>
      </c>
      <c r="K135" s="283">
        <v>0</v>
      </c>
      <c r="L135" s="283">
        <v>0</v>
      </c>
      <c r="M135" s="283">
        <v>0</v>
      </c>
      <c r="N135" s="283">
        <v>0</v>
      </c>
      <c r="O135" s="283">
        <v>0</v>
      </c>
      <c r="P135" s="283">
        <v>100</v>
      </c>
      <c r="Q135" s="283">
        <v>0</v>
      </c>
      <c r="R135" s="283"/>
      <c r="S135" s="283">
        <v>0</v>
      </c>
      <c r="T135" s="288">
        <v>0</v>
      </c>
      <c r="U135" s="283">
        <v>0</v>
      </c>
      <c r="V135" s="289"/>
      <c r="W135" s="289"/>
      <c r="X135" s="289"/>
    </row>
    <row r="136" hidden="1" spans="1:24">
      <c r="A136" s="268">
        <v>2050999</v>
      </c>
      <c r="B136" s="270" t="s">
        <v>195</v>
      </c>
      <c r="C136" s="271"/>
      <c r="D136" s="272">
        <f>E136+F136+G136+H136+I136</f>
        <v>4448</v>
      </c>
      <c r="E136" s="272">
        <v>0</v>
      </c>
      <c r="F136" s="272">
        <v>0</v>
      </c>
      <c r="G136" s="272">
        <v>4448</v>
      </c>
      <c r="H136" s="272"/>
      <c r="I136" s="273">
        <f>SUM(K136:X136)</f>
        <v>0</v>
      </c>
      <c r="J136" s="282">
        <f>C136+D136</f>
        <v>4448</v>
      </c>
      <c r="K136" s="283">
        <v>0</v>
      </c>
      <c r="L136" s="283">
        <v>0</v>
      </c>
      <c r="M136" s="283">
        <v>0</v>
      </c>
      <c r="N136" s="283">
        <v>0</v>
      </c>
      <c r="O136" s="283">
        <v>0</v>
      </c>
      <c r="P136" s="283">
        <v>0</v>
      </c>
      <c r="Q136" s="283">
        <v>0</v>
      </c>
      <c r="R136" s="283"/>
      <c r="S136" s="283">
        <v>0</v>
      </c>
      <c r="T136" s="288">
        <v>0</v>
      </c>
      <c r="U136" s="283">
        <v>0</v>
      </c>
      <c r="V136" s="289"/>
      <c r="W136" s="289"/>
      <c r="X136" s="289"/>
    </row>
    <row r="137" hidden="1" spans="1:24">
      <c r="A137" s="268">
        <v>20599</v>
      </c>
      <c r="B137" s="262" t="s">
        <v>196</v>
      </c>
      <c r="C137" s="263">
        <f t="shared" ref="C137:X137" si="50">C138</f>
        <v>11000</v>
      </c>
      <c r="D137" s="269">
        <f t="shared" si="50"/>
        <v>-10977</v>
      </c>
      <c r="E137" s="269">
        <f t="shared" si="50"/>
        <v>0</v>
      </c>
      <c r="F137" s="269">
        <f t="shared" si="50"/>
        <v>0</v>
      </c>
      <c r="G137" s="269">
        <f t="shared" si="50"/>
        <v>0</v>
      </c>
      <c r="H137" s="269">
        <f t="shared" si="50"/>
        <v>0</v>
      </c>
      <c r="I137" s="269">
        <f t="shared" si="50"/>
        <v>-10977</v>
      </c>
      <c r="J137" s="269">
        <f t="shared" si="50"/>
        <v>23</v>
      </c>
      <c r="K137" s="281">
        <f t="shared" si="50"/>
        <v>0</v>
      </c>
      <c r="L137" s="281">
        <f t="shared" si="50"/>
        <v>0</v>
      </c>
      <c r="M137" s="281">
        <f t="shared" si="50"/>
        <v>0</v>
      </c>
      <c r="N137" s="281">
        <f t="shared" si="50"/>
        <v>0</v>
      </c>
      <c r="O137" s="281">
        <f t="shared" si="50"/>
        <v>23</v>
      </c>
      <c r="P137" s="281">
        <f t="shared" si="50"/>
        <v>0</v>
      </c>
      <c r="Q137" s="281">
        <f t="shared" si="50"/>
        <v>-11000</v>
      </c>
      <c r="R137" s="281">
        <f t="shared" si="50"/>
        <v>0</v>
      </c>
      <c r="S137" s="281">
        <f t="shared" si="50"/>
        <v>0</v>
      </c>
      <c r="T137" s="281">
        <f t="shared" si="50"/>
        <v>0</v>
      </c>
      <c r="U137" s="281">
        <f t="shared" si="50"/>
        <v>0</v>
      </c>
      <c r="V137" s="281">
        <f t="shared" si="50"/>
        <v>0</v>
      </c>
      <c r="W137" s="281">
        <f t="shared" si="50"/>
        <v>0</v>
      </c>
      <c r="X137" s="281">
        <f t="shared" si="50"/>
        <v>0</v>
      </c>
    </row>
    <row r="138" hidden="1" spans="1:24">
      <c r="A138" s="268">
        <v>2059999</v>
      </c>
      <c r="B138" s="270" t="s">
        <v>197</v>
      </c>
      <c r="C138" s="271">
        <v>11000</v>
      </c>
      <c r="D138" s="272">
        <f>E138+F138+G138+H138+I138</f>
        <v>-10977</v>
      </c>
      <c r="E138" s="272">
        <v>0</v>
      </c>
      <c r="F138" s="272">
        <v>0</v>
      </c>
      <c r="G138" s="272">
        <v>0</v>
      </c>
      <c r="H138" s="272"/>
      <c r="I138" s="273">
        <f>SUM(K138:X138)</f>
        <v>-10977</v>
      </c>
      <c r="J138" s="282">
        <f>C138+D138</f>
        <v>23</v>
      </c>
      <c r="K138" s="283"/>
      <c r="L138" s="283">
        <v>0</v>
      </c>
      <c r="M138" s="283">
        <v>0</v>
      </c>
      <c r="N138" s="283">
        <v>0</v>
      </c>
      <c r="O138" s="283">
        <v>23</v>
      </c>
      <c r="P138" s="283">
        <v>0</v>
      </c>
      <c r="Q138" s="283">
        <v>-11000</v>
      </c>
      <c r="R138" s="283"/>
      <c r="S138" s="283">
        <v>0</v>
      </c>
      <c r="T138" s="288">
        <v>0</v>
      </c>
      <c r="U138" s="283">
        <v>0</v>
      </c>
      <c r="V138" s="289"/>
      <c r="W138" s="289"/>
      <c r="X138" s="289"/>
    </row>
    <row r="139" ht="24.95" customHeight="1" spans="1:24">
      <c r="A139" s="267">
        <v>206</v>
      </c>
      <c r="B139" s="254" t="s">
        <v>198</v>
      </c>
      <c r="C139" s="265">
        <f t="shared" ref="C139:X139" si="51">SUM(C140,C143,C145,C149)</f>
        <v>10750</v>
      </c>
      <c r="D139" s="265">
        <v>3861</v>
      </c>
      <c r="E139" s="266">
        <f t="shared" si="51"/>
        <v>385</v>
      </c>
      <c r="F139" s="266">
        <f t="shared" si="51"/>
        <v>0</v>
      </c>
      <c r="G139" s="266">
        <f t="shared" si="51"/>
        <v>33</v>
      </c>
      <c r="H139" s="266">
        <f t="shared" si="51"/>
        <v>0</v>
      </c>
      <c r="I139" s="266">
        <f t="shared" si="51"/>
        <v>582</v>
      </c>
      <c r="J139" s="265">
        <v>14611</v>
      </c>
      <c r="K139" s="263">
        <f t="shared" si="51"/>
        <v>-3000</v>
      </c>
      <c r="L139" s="263">
        <f t="shared" si="51"/>
        <v>3581</v>
      </c>
      <c r="M139" s="263">
        <f t="shared" si="51"/>
        <v>0</v>
      </c>
      <c r="N139" s="263">
        <f t="shared" si="51"/>
        <v>0</v>
      </c>
      <c r="O139" s="263">
        <f t="shared" si="51"/>
        <v>0</v>
      </c>
      <c r="P139" s="263">
        <f t="shared" si="51"/>
        <v>0</v>
      </c>
      <c r="Q139" s="263">
        <f t="shared" si="51"/>
        <v>10</v>
      </c>
      <c r="R139" s="263">
        <f t="shared" si="51"/>
        <v>0</v>
      </c>
      <c r="S139" s="263">
        <f t="shared" si="51"/>
        <v>-4</v>
      </c>
      <c r="T139" s="263">
        <f t="shared" si="51"/>
        <v>-5</v>
      </c>
      <c r="U139" s="263">
        <f t="shared" si="51"/>
        <v>0</v>
      </c>
      <c r="V139" s="263">
        <f t="shared" si="51"/>
        <v>0</v>
      </c>
      <c r="W139" s="263">
        <f t="shared" si="51"/>
        <v>0</v>
      </c>
      <c r="X139" s="263">
        <f t="shared" si="51"/>
        <v>0</v>
      </c>
    </row>
    <row r="140" hidden="1" spans="1:24">
      <c r="A140" s="268">
        <v>20601</v>
      </c>
      <c r="B140" s="262" t="s">
        <v>199</v>
      </c>
      <c r="C140" s="263">
        <f>SUM(C141:C142)</f>
        <v>367</v>
      </c>
      <c r="D140" s="269">
        <f t="shared" ref="D140:X140" si="52">SUM(D141:D142)</f>
        <v>3588</v>
      </c>
      <c r="E140" s="269">
        <f t="shared" si="52"/>
        <v>0</v>
      </c>
      <c r="F140" s="269">
        <f t="shared" si="52"/>
        <v>0</v>
      </c>
      <c r="G140" s="269">
        <f t="shared" si="52"/>
        <v>0</v>
      </c>
      <c r="H140" s="269">
        <f t="shared" si="52"/>
        <v>0</v>
      </c>
      <c r="I140" s="269">
        <f t="shared" si="52"/>
        <v>3588</v>
      </c>
      <c r="J140" s="269">
        <f t="shared" si="52"/>
        <v>3955</v>
      </c>
      <c r="K140" s="281">
        <f t="shared" si="52"/>
        <v>0</v>
      </c>
      <c r="L140" s="281">
        <f t="shared" si="52"/>
        <v>3581</v>
      </c>
      <c r="M140" s="281">
        <f t="shared" si="52"/>
        <v>0</v>
      </c>
      <c r="N140" s="281">
        <f t="shared" si="52"/>
        <v>0</v>
      </c>
      <c r="O140" s="281">
        <f t="shared" si="52"/>
        <v>0</v>
      </c>
      <c r="P140" s="281">
        <f t="shared" si="52"/>
        <v>0</v>
      </c>
      <c r="Q140" s="281">
        <f t="shared" si="52"/>
        <v>10</v>
      </c>
      <c r="R140" s="281">
        <f t="shared" si="52"/>
        <v>0</v>
      </c>
      <c r="S140" s="281">
        <f t="shared" si="52"/>
        <v>0</v>
      </c>
      <c r="T140" s="281">
        <f t="shared" si="52"/>
        <v>-3</v>
      </c>
      <c r="U140" s="281">
        <f t="shared" si="52"/>
        <v>0</v>
      </c>
      <c r="V140" s="281">
        <f t="shared" si="52"/>
        <v>0</v>
      </c>
      <c r="W140" s="281">
        <f t="shared" si="52"/>
        <v>0</v>
      </c>
      <c r="X140" s="281">
        <f t="shared" si="52"/>
        <v>0</v>
      </c>
    </row>
    <row r="141" hidden="1" spans="1:24">
      <c r="A141" s="268">
        <v>2060101</v>
      </c>
      <c r="B141" s="270" t="s">
        <v>98</v>
      </c>
      <c r="C141" s="271">
        <v>367</v>
      </c>
      <c r="D141" s="272">
        <f>E141+F141+G141+H141+I141</f>
        <v>-3</v>
      </c>
      <c r="E141" s="272">
        <v>0</v>
      </c>
      <c r="F141" s="272">
        <v>0</v>
      </c>
      <c r="G141" s="272">
        <v>0</v>
      </c>
      <c r="H141" s="272"/>
      <c r="I141" s="273">
        <f>SUM(K141:X141)</f>
        <v>-3</v>
      </c>
      <c r="J141" s="282">
        <f>C141+D141</f>
        <v>364</v>
      </c>
      <c r="K141" s="283">
        <v>0</v>
      </c>
      <c r="L141" s="283">
        <v>0</v>
      </c>
      <c r="M141" s="283">
        <v>0</v>
      </c>
      <c r="N141" s="283">
        <v>0</v>
      </c>
      <c r="O141" s="283">
        <v>0</v>
      </c>
      <c r="P141" s="283">
        <v>0</v>
      </c>
      <c r="Q141" s="283">
        <v>0</v>
      </c>
      <c r="R141" s="283"/>
      <c r="S141" s="283">
        <v>0</v>
      </c>
      <c r="T141" s="288">
        <v>-3</v>
      </c>
      <c r="U141" s="283">
        <v>0</v>
      </c>
      <c r="V141" s="289"/>
      <c r="W141" s="289"/>
      <c r="X141" s="289"/>
    </row>
    <row r="142" hidden="1" spans="1:24">
      <c r="A142" s="268">
        <v>2060199</v>
      </c>
      <c r="B142" s="270" t="s">
        <v>200</v>
      </c>
      <c r="C142" s="271"/>
      <c r="D142" s="272">
        <f>E142+F142+G142+H142+I142</f>
        <v>3591</v>
      </c>
      <c r="E142" s="272">
        <v>0</v>
      </c>
      <c r="F142" s="272">
        <v>0</v>
      </c>
      <c r="G142" s="272">
        <v>0</v>
      </c>
      <c r="H142" s="272"/>
      <c r="I142" s="273">
        <f>SUM(K142:X142)</f>
        <v>3591</v>
      </c>
      <c r="J142" s="282">
        <f>C142+D142</f>
        <v>3591</v>
      </c>
      <c r="K142" s="283">
        <v>0</v>
      </c>
      <c r="L142" s="283">
        <v>3581</v>
      </c>
      <c r="M142" s="283">
        <v>0</v>
      </c>
      <c r="N142" s="283">
        <v>0</v>
      </c>
      <c r="O142" s="283">
        <v>0</v>
      </c>
      <c r="P142" s="283">
        <v>0</v>
      </c>
      <c r="Q142" s="283">
        <v>10</v>
      </c>
      <c r="R142" s="283"/>
      <c r="S142" s="283">
        <v>0</v>
      </c>
      <c r="T142" s="288">
        <v>0</v>
      </c>
      <c r="U142" s="283">
        <v>0</v>
      </c>
      <c r="V142" s="289"/>
      <c r="W142" s="289"/>
      <c r="X142" s="289"/>
    </row>
    <row r="143" hidden="1" spans="1:24">
      <c r="A143" s="268">
        <v>20604</v>
      </c>
      <c r="B143" s="262" t="s">
        <v>201</v>
      </c>
      <c r="C143" s="263">
        <f t="shared" ref="C143:X143" si="53">SUM(C144:C144)</f>
        <v>9000</v>
      </c>
      <c r="D143" s="269">
        <f t="shared" si="53"/>
        <v>-2637</v>
      </c>
      <c r="E143" s="269">
        <f t="shared" si="53"/>
        <v>350</v>
      </c>
      <c r="F143" s="269">
        <f t="shared" si="53"/>
        <v>0</v>
      </c>
      <c r="G143" s="269">
        <f t="shared" si="53"/>
        <v>13</v>
      </c>
      <c r="H143" s="269">
        <f t="shared" si="53"/>
        <v>0</v>
      </c>
      <c r="I143" s="269">
        <f t="shared" si="53"/>
        <v>-3000</v>
      </c>
      <c r="J143" s="269">
        <f t="shared" si="53"/>
        <v>6363</v>
      </c>
      <c r="K143" s="281">
        <f t="shared" si="53"/>
        <v>-3000</v>
      </c>
      <c r="L143" s="281">
        <f t="shared" si="53"/>
        <v>0</v>
      </c>
      <c r="M143" s="281">
        <f t="shared" si="53"/>
        <v>0</v>
      </c>
      <c r="N143" s="281">
        <f t="shared" si="53"/>
        <v>0</v>
      </c>
      <c r="O143" s="281">
        <f t="shared" si="53"/>
        <v>0</v>
      </c>
      <c r="P143" s="281">
        <f t="shared" si="53"/>
        <v>0</v>
      </c>
      <c r="Q143" s="281">
        <f t="shared" si="53"/>
        <v>0</v>
      </c>
      <c r="R143" s="281">
        <f t="shared" si="53"/>
        <v>0</v>
      </c>
      <c r="S143" s="281">
        <f t="shared" si="53"/>
        <v>0</v>
      </c>
      <c r="T143" s="281">
        <f t="shared" si="53"/>
        <v>0</v>
      </c>
      <c r="U143" s="281">
        <f t="shared" si="53"/>
        <v>0</v>
      </c>
      <c r="V143" s="281">
        <f t="shared" si="53"/>
        <v>0</v>
      </c>
      <c r="W143" s="281">
        <f t="shared" si="53"/>
        <v>0</v>
      </c>
      <c r="X143" s="281">
        <f t="shared" si="53"/>
        <v>0</v>
      </c>
    </row>
    <row r="144" hidden="1" spans="1:24">
      <c r="A144" s="268">
        <v>2060499</v>
      </c>
      <c r="B144" s="270" t="s">
        <v>202</v>
      </c>
      <c r="C144" s="271">
        <v>9000</v>
      </c>
      <c r="D144" s="272">
        <f>E144+F144+G144+H144+I144</f>
        <v>-2637</v>
      </c>
      <c r="E144" s="272">
        <v>350</v>
      </c>
      <c r="F144" s="272">
        <v>0</v>
      </c>
      <c r="G144" s="272">
        <v>13</v>
      </c>
      <c r="H144" s="272"/>
      <c r="I144" s="273">
        <f>SUM(K144:X144)</f>
        <v>-3000</v>
      </c>
      <c r="J144" s="282">
        <f>C144+D144</f>
        <v>6363</v>
      </c>
      <c r="K144" s="283">
        <v>-3000</v>
      </c>
      <c r="L144" s="283">
        <v>0</v>
      </c>
      <c r="M144" s="283">
        <v>0</v>
      </c>
      <c r="N144" s="283">
        <v>0</v>
      </c>
      <c r="O144" s="283">
        <v>0</v>
      </c>
      <c r="P144" s="283">
        <v>0</v>
      </c>
      <c r="Q144" s="283">
        <v>0</v>
      </c>
      <c r="R144" s="283"/>
      <c r="S144" s="283">
        <v>0</v>
      </c>
      <c r="T144" s="288">
        <v>0</v>
      </c>
      <c r="U144" s="283">
        <v>0</v>
      </c>
      <c r="V144" s="289"/>
      <c r="W144" s="289"/>
      <c r="X144" s="289"/>
    </row>
    <row r="145" hidden="1" spans="1:24">
      <c r="A145" s="268">
        <v>20607</v>
      </c>
      <c r="B145" s="262" t="s">
        <v>203</v>
      </c>
      <c r="C145" s="263">
        <f t="shared" ref="C145:X145" si="54">SUM(C146:C148)</f>
        <v>1167</v>
      </c>
      <c r="D145" s="269">
        <f t="shared" si="54"/>
        <v>29</v>
      </c>
      <c r="E145" s="269">
        <f t="shared" si="54"/>
        <v>35</v>
      </c>
      <c r="F145" s="269">
        <f t="shared" si="54"/>
        <v>0</v>
      </c>
      <c r="G145" s="269">
        <f t="shared" si="54"/>
        <v>0</v>
      </c>
      <c r="H145" s="269">
        <f t="shared" si="54"/>
        <v>0</v>
      </c>
      <c r="I145" s="269">
        <f t="shared" si="54"/>
        <v>-6</v>
      </c>
      <c r="J145" s="269">
        <f t="shared" si="54"/>
        <v>1196</v>
      </c>
      <c r="K145" s="281">
        <f t="shared" si="54"/>
        <v>0</v>
      </c>
      <c r="L145" s="281">
        <f t="shared" si="54"/>
        <v>0</v>
      </c>
      <c r="M145" s="281">
        <f t="shared" si="54"/>
        <v>0</v>
      </c>
      <c r="N145" s="281">
        <f t="shared" si="54"/>
        <v>0</v>
      </c>
      <c r="O145" s="281">
        <f t="shared" si="54"/>
        <v>0</v>
      </c>
      <c r="P145" s="281">
        <f t="shared" si="54"/>
        <v>0</v>
      </c>
      <c r="Q145" s="281">
        <f t="shared" si="54"/>
        <v>0</v>
      </c>
      <c r="R145" s="281">
        <f t="shared" si="54"/>
        <v>0</v>
      </c>
      <c r="S145" s="281">
        <f t="shared" si="54"/>
        <v>-4</v>
      </c>
      <c r="T145" s="281">
        <f t="shared" si="54"/>
        <v>-2</v>
      </c>
      <c r="U145" s="281">
        <f t="shared" si="54"/>
        <v>0</v>
      </c>
      <c r="V145" s="281">
        <f t="shared" si="54"/>
        <v>0</v>
      </c>
      <c r="W145" s="281">
        <f t="shared" si="54"/>
        <v>0</v>
      </c>
      <c r="X145" s="281">
        <f t="shared" si="54"/>
        <v>0</v>
      </c>
    </row>
    <row r="146" hidden="1" spans="1:24">
      <c r="A146" s="268">
        <v>2060701</v>
      </c>
      <c r="B146" s="270" t="s">
        <v>204</v>
      </c>
      <c r="C146" s="271">
        <v>276</v>
      </c>
      <c r="D146" s="272">
        <f>E146+F146+G146+H146+I146</f>
        <v>0</v>
      </c>
      <c r="E146" s="272">
        <v>0</v>
      </c>
      <c r="F146" s="272">
        <v>0</v>
      </c>
      <c r="G146" s="272">
        <v>0</v>
      </c>
      <c r="H146" s="272"/>
      <c r="I146" s="273">
        <f>SUM(K146:X146)</f>
        <v>0</v>
      </c>
      <c r="J146" s="282">
        <f>C146+D146</f>
        <v>276</v>
      </c>
      <c r="K146" s="283">
        <v>0</v>
      </c>
      <c r="L146" s="283">
        <v>0</v>
      </c>
      <c r="M146" s="283">
        <v>0</v>
      </c>
      <c r="N146" s="283">
        <v>0</v>
      </c>
      <c r="O146" s="283">
        <v>0</v>
      </c>
      <c r="P146" s="283">
        <v>0</v>
      </c>
      <c r="Q146" s="283">
        <v>0</v>
      </c>
      <c r="R146" s="283"/>
      <c r="S146" s="283">
        <v>0</v>
      </c>
      <c r="T146" s="288">
        <v>0</v>
      </c>
      <c r="U146" s="283">
        <v>0</v>
      </c>
      <c r="V146" s="289"/>
      <c r="W146" s="289"/>
      <c r="X146" s="289"/>
    </row>
    <row r="147" hidden="1" spans="1:24">
      <c r="A147" s="268">
        <v>2060702</v>
      </c>
      <c r="B147" s="270" t="s">
        <v>205</v>
      </c>
      <c r="C147" s="271">
        <v>186</v>
      </c>
      <c r="D147" s="272">
        <f>E147+F147+G147+H147+I147</f>
        <v>-6</v>
      </c>
      <c r="E147" s="272">
        <v>0</v>
      </c>
      <c r="F147" s="272">
        <v>0</v>
      </c>
      <c r="G147" s="272">
        <v>0</v>
      </c>
      <c r="H147" s="272"/>
      <c r="I147" s="273">
        <f>SUM(K147:X147)</f>
        <v>-6</v>
      </c>
      <c r="J147" s="282">
        <f>C147+D147</f>
        <v>180</v>
      </c>
      <c r="K147" s="283">
        <v>0</v>
      </c>
      <c r="L147" s="283">
        <v>0</v>
      </c>
      <c r="M147" s="283">
        <v>0</v>
      </c>
      <c r="N147" s="283">
        <v>0</v>
      </c>
      <c r="O147" s="283">
        <v>0</v>
      </c>
      <c r="P147" s="283">
        <v>0</v>
      </c>
      <c r="Q147" s="283">
        <v>0</v>
      </c>
      <c r="R147" s="283"/>
      <c r="S147" s="283">
        <v>-4</v>
      </c>
      <c r="T147" s="288">
        <v>-2</v>
      </c>
      <c r="U147" s="283">
        <v>0</v>
      </c>
      <c r="V147" s="289"/>
      <c r="W147" s="289"/>
      <c r="X147" s="289"/>
    </row>
    <row r="148" hidden="1" spans="1:24">
      <c r="A148" s="268">
        <v>2060799</v>
      </c>
      <c r="B148" s="270" t="s">
        <v>206</v>
      </c>
      <c r="C148" s="271">
        <v>705</v>
      </c>
      <c r="D148" s="272">
        <f>E148+F148+G148+H148+I148</f>
        <v>35</v>
      </c>
      <c r="E148" s="272">
        <v>35</v>
      </c>
      <c r="F148" s="272">
        <v>0</v>
      </c>
      <c r="G148" s="272">
        <v>0</v>
      </c>
      <c r="H148" s="272"/>
      <c r="I148" s="272">
        <f>SUM(K148:X148)</f>
        <v>0</v>
      </c>
      <c r="J148" s="282">
        <f>C148+D148</f>
        <v>740</v>
      </c>
      <c r="K148" s="283">
        <v>0</v>
      </c>
      <c r="L148" s="283">
        <v>0</v>
      </c>
      <c r="M148" s="283">
        <v>0</v>
      </c>
      <c r="N148" s="283">
        <v>0</v>
      </c>
      <c r="O148" s="283">
        <v>0</v>
      </c>
      <c r="P148" s="283">
        <v>0</v>
      </c>
      <c r="Q148" s="283">
        <v>0</v>
      </c>
      <c r="R148" s="283"/>
      <c r="S148" s="283">
        <v>0</v>
      </c>
      <c r="T148" s="288">
        <v>0</v>
      </c>
      <c r="U148" s="283">
        <v>0</v>
      </c>
      <c r="V148" s="289"/>
      <c r="W148" s="289"/>
      <c r="X148" s="289"/>
    </row>
    <row r="149" hidden="1" spans="1:24">
      <c r="A149" s="268">
        <v>20699</v>
      </c>
      <c r="B149" s="262" t="s">
        <v>207</v>
      </c>
      <c r="C149" s="263">
        <f t="shared" ref="C149:X149" si="55">SUM(C150:C150)</f>
        <v>216</v>
      </c>
      <c r="D149" s="269">
        <f t="shared" si="55"/>
        <v>20</v>
      </c>
      <c r="E149" s="269">
        <f t="shared" si="55"/>
        <v>0</v>
      </c>
      <c r="F149" s="269">
        <f t="shared" si="55"/>
        <v>0</v>
      </c>
      <c r="G149" s="269">
        <f t="shared" si="55"/>
        <v>20</v>
      </c>
      <c r="H149" s="269">
        <f t="shared" si="55"/>
        <v>0</v>
      </c>
      <c r="I149" s="269">
        <f t="shared" si="55"/>
        <v>0</v>
      </c>
      <c r="J149" s="269">
        <f t="shared" si="55"/>
        <v>236</v>
      </c>
      <c r="K149" s="281">
        <f t="shared" si="55"/>
        <v>0</v>
      </c>
      <c r="L149" s="281">
        <f t="shared" si="55"/>
        <v>0</v>
      </c>
      <c r="M149" s="281">
        <f t="shared" si="55"/>
        <v>0</v>
      </c>
      <c r="N149" s="281">
        <f t="shared" si="55"/>
        <v>0</v>
      </c>
      <c r="O149" s="281">
        <f t="shared" si="55"/>
        <v>0</v>
      </c>
      <c r="P149" s="281">
        <f t="shared" si="55"/>
        <v>0</v>
      </c>
      <c r="Q149" s="281">
        <f t="shared" si="55"/>
        <v>0</v>
      </c>
      <c r="R149" s="281">
        <f t="shared" si="55"/>
        <v>0</v>
      </c>
      <c r="S149" s="281">
        <f t="shared" si="55"/>
        <v>0</v>
      </c>
      <c r="T149" s="281">
        <f t="shared" si="55"/>
        <v>0</v>
      </c>
      <c r="U149" s="281">
        <f t="shared" si="55"/>
        <v>0</v>
      </c>
      <c r="V149" s="281">
        <f t="shared" si="55"/>
        <v>0</v>
      </c>
      <c r="W149" s="281">
        <f t="shared" si="55"/>
        <v>0</v>
      </c>
      <c r="X149" s="281">
        <f t="shared" si="55"/>
        <v>0</v>
      </c>
    </row>
    <row r="150" hidden="1" spans="1:24">
      <c r="A150" s="268">
        <v>2069999</v>
      </c>
      <c r="B150" s="270" t="s">
        <v>208</v>
      </c>
      <c r="C150" s="271">
        <v>216</v>
      </c>
      <c r="D150" s="272">
        <f>E150+F150+G150+H150+I150</f>
        <v>20</v>
      </c>
      <c r="E150" s="272">
        <v>0</v>
      </c>
      <c r="F150" s="272">
        <v>0</v>
      </c>
      <c r="G150" s="272">
        <v>20</v>
      </c>
      <c r="H150" s="272"/>
      <c r="I150" s="272">
        <f>SUM(K150:X150)</f>
        <v>0</v>
      </c>
      <c r="J150" s="282">
        <f>C150+D150</f>
        <v>236</v>
      </c>
      <c r="K150" s="283">
        <v>0</v>
      </c>
      <c r="L150" s="283">
        <v>0</v>
      </c>
      <c r="M150" s="283">
        <v>0</v>
      </c>
      <c r="N150" s="283">
        <v>0</v>
      </c>
      <c r="O150" s="283">
        <v>0</v>
      </c>
      <c r="P150" s="283">
        <v>0</v>
      </c>
      <c r="Q150" s="283">
        <v>0</v>
      </c>
      <c r="R150" s="283"/>
      <c r="S150" s="283">
        <v>0</v>
      </c>
      <c r="T150" s="288">
        <v>0</v>
      </c>
      <c r="U150" s="283">
        <v>0</v>
      </c>
      <c r="V150" s="289"/>
      <c r="W150" s="289"/>
      <c r="X150" s="289"/>
    </row>
    <row r="151" ht="24.95" customHeight="1" spans="1:24">
      <c r="A151" s="267">
        <v>207</v>
      </c>
      <c r="B151" s="254" t="s">
        <v>209</v>
      </c>
      <c r="C151" s="265">
        <f>SUM(C152,C163,C166,C169,C172,C176)</f>
        <v>12492</v>
      </c>
      <c r="D151" s="265">
        <v>2825</v>
      </c>
      <c r="E151" s="265">
        <f t="shared" ref="E151:X151" si="56">SUM(E152,E163,E166,E169,E172,E176)</f>
        <v>182</v>
      </c>
      <c r="F151" s="265">
        <f t="shared" si="56"/>
        <v>198</v>
      </c>
      <c r="G151" s="265">
        <f t="shared" si="56"/>
        <v>1037</v>
      </c>
      <c r="H151" s="265">
        <f t="shared" si="56"/>
        <v>0</v>
      </c>
      <c r="I151" s="265">
        <f t="shared" si="56"/>
        <v>1708.1</v>
      </c>
      <c r="J151" s="265">
        <v>15317</v>
      </c>
      <c r="K151" s="281">
        <f t="shared" si="56"/>
        <v>-2044</v>
      </c>
      <c r="L151" s="281">
        <f t="shared" si="56"/>
        <v>1491</v>
      </c>
      <c r="M151" s="281">
        <f t="shared" si="56"/>
        <v>0</v>
      </c>
      <c r="N151" s="281">
        <f t="shared" si="56"/>
        <v>1</v>
      </c>
      <c r="O151" s="281">
        <f t="shared" si="56"/>
        <v>630.1</v>
      </c>
      <c r="P151" s="281">
        <f t="shared" si="56"/>
        <v>1092</v>
      </c>
      <c r="Q151" s="281">
        <f t="shared" si="56"/>
        <v>264</v>
      </c>
      <c r="R151" s="281">
        <f t="shared" si="56"/>
        <v>0</v>
      </c>
      <c r="S151" s="281">
        <f t="shared" si="56"/>
        <v>-46</v>
      </c>
      <c r="T151" s="281">
        <f t="shared" si="56"/>
        <v>-40</v>
      </c>
      <c r="U151" s="281">
        <f t="shared" si="56"/>
        <v>360</v>
      </c>
      <c r="V151" s="281">
        <f t="shared" si="56"/>
        <v>0</v>
      </c>
      <c r="W151" s="281">
        <f t="shared" si="56"/>
        <v>0</v>
      </c>
      <c r="X151" s="281">
        <f t="shared" si="56"/>
        <v>0</v>
      </c>
    </row>
    <row r="152" hidden="1" spans="1:24">
      <c r="A152" s="268">
        <v>20701</v>
      </c>
      <c r="B152" s="262" t="s">
        <v>210</v>
      </c>
      <c r="C152" s="263">
        <f>SUM(C153:C162)</f>
        <v>8203</v>
      </c>
      <c r="D152" s="269">
        <f t="shared" ref="D152:X152" si="57">SUM(D153:D162)</f>
        <v>1094</v>
      </c>
      <c r="E152" s="269">
        <f t="shared" si="57"/>
        <v>303</v>
      </c>
      <c r="F152" s="269">
        <f t="shared" si="57"/>
        <v>198</v>
      </c>
      <c r="G152" s="269">
        <f t="shared" si="57"/>
        <v>50</v>
      </c>
      <c r="H152" s="269">
        <f t="shared" si="57"/>
        <v>0</v>
      </c>
      <c r="I152" s="269">
        <f t="shared" si="57"/>
        <v>543</v>
      </c>
      <c r="J152" s="269">
        <f t="shared" si="57"/>
        <v>9297</v>
      </c>
      <c r="K152" s="281">
        <f t="shared" si="57"/>
        <v>-2032</v>
      </c>
      <c r="L152" s="281">
        <f t="shared" si="57"/>
        <v>1428</v>
      </c>
      <c r="M152" s="281">
        <f t="shared" si="57"/>
        <v>0</v>
      </c>
      <c r="N152" s="281">
        <f t="shared" si="57"/>
        <v>0</v>
      </c>
      <c r="O152" s="281">
        <f t="shared" si="57"/>
        <v>0</v>
      </c>
      <c r="P152" s="281">
        <f t="shared" si="57"/>
        <v>1092</v>
      </c>
      <c r="Q152" s="281">
        <f t="shared" si="57"/>
        <v>16</v>
      </c>
      <c r="R152" s="281">
        <f t="shared" si="57"/>
        <v>0</v>
      </c>
      <c r="S152" s="281">
        <f t="shared" si="57"/>
        <v>-3</v>
      </c>
      <c r="T152" s="281">
        <f t="shared" si="57"/>
        <v>-18</v>
      </c>
      <c r="U152" s="281">
        <f t="shared" si="57"/>
        <v>60</v>
      </c>
      <c r="V152" s="281">
        <f t="shared" si="57"/>
        <v>0</v>
      </c>
      <c r="W152" s="281">
        <f t="shared" si="57"/>
        <v>0</v>
      </c>
      <c r="X152" s="281">
        <f t="shared" si="57"/>
        <v>0</v>
      </c>
    </row>
    <row r="153" hidden="1" spans="1:24">
      <c r="A153" s="268">
        <v>2070101</v>
      </c>
      <c r="B153" s="270" t="s">
        <v>98</v>
      </c>
      <c r="C153" s="271">
        <v>772</v>
      </c>
      <c r="D153" s="272">
        <f t="shared" ref="D153:D162" si="58">E153+F153+G153+H153+I153</f>
        <v>-9</v>
      </c>
      <c r="E153" s="272">
        <v>0</v>
      </c>
      <c r="F153" s="272">
        <v>0</v>
      </c>
      <c r="G153" s="272">
        <v>0</v>
      </c>
      <c r="H153" s="272"/>
      <c r="I153" s="273">
        <f t="shared" ref="I153:I162" si="59">SUM(K153:X153)</f>
        <v>-9</v>
      </c>
      <c r="J153" s="282">
        <f t="shared" ref="J153:J162" si="60">C153+D153</f>
        <v>763</v>
      </c>
      <c r="K153" s="283">
        <v>0</v>
      </c>
      <c r="L153" s="283">
        <v>0</v>
      </c>
      <c r="M153" s="283">
        <v>0</v>
      </c>
      <c r="N153" s="283">
        <v>0</v>
      </c>
      <c r="O153" s="283">
        <v>0</v>
      </c>
      <c r="P153" s="283">
        <v>0</v>
      </c>
      <c r="Q153" s="283">
        <v>0</v>
      </c>
      <c r="R153" s="283"/>
      <c r="S153" s="283">
        <v>0</v>
      </c>
      <c r="T153" s="288">
        <v>-9</v>
      </c>
      <c r="U153" s="283">
        <v>0</v>
      </c>
      <c r="V153" s="289"/>
      <c r="W153" s="289"/>
      <c r="X153" s="289"/>
    </row>
    <row r="154" hidden="1" spans="1:24">
      <c r="A154" s="268">
        <v>2070104</v>
      </c>
      <c r="B154" s="270" t="s">
        <v>211</v>
      </c>
      <c r="C154" s="271">
        <v>814</v>
      </c>
      <c r="D154" s="272">
        <f t="shared" si="58"/>
        <v>67</v>
      </c>
      <c r="E154" s="272">
        <v>70</v>
      </c>
      <c r="F154" s="272">
        <v>0</v>
      </c>
      <c r="G154" s="272">
        <v>0</v>
      </c>
      <c r="H154" s="272"/>
      <c r="I154" s="273">
        <f t="shared" si="59"/>
        <v>-3</v>
      </c>
      <c r="J154" s="282">
        <f t="shared" si="60"/>
        <v>881</v>
      </c>
      <c r="K154" s="283">
        <v>0</v>
      </c>
      <c r="L154" s="283">
        <v>0</v>
      </c>
      <c r="M154" s="283">
        <v>0</v>
      </c>
      <c r="N154" s="283">
        <v>0</v>
      </c>
      <c r="O154" s="283">
        <v>0</v>
      </c>
      <c r="P154" s="283">
        <v>0</v>
      </c>
      <c r="Q154" s="283">
        <v>0</v>
      </c>
      <c r="R154" s="283"/>
      <c r="S154" s="283">
        <v>0</v>
      </c>
      <c r="T154" s="288">
        <v>-3</v>
      </c>
      <c r="U154" s="283">
        <v>0</v>
      </c>
      <c r="V154" s="289"/>
      <c r="W154" s="289"/>
      <c r="X154" s="289"/>
    </row>
    <row r="155" hidden="1" spans="1:24">
      <c r="A155" s="268">
        <v>2070105</v>
      </c>
      <c r="B155" s="270" t="s">
        <v>212</v>
      </c>
      <c r="C155" s="271">
        <v>21</v>
      </c>
      <c r="D155" s="272">
        <f t="shared" si="58"/>
        <v>0</v>
      </c>
      <c r="E155" s="272">
        <v>0</v>
      </c>
      <c r="F155" s="272">
        <v>0</v>
      </c>
      <c r="G155" s="272">
        <v>0</v>
      </c>
      <c r="H155" s="272"/>
      <c r="I155" s="273">
        <f t="shared" si="59"/>
        <v>0</v>
      </c>
      <c r="J155" s="282">
        <f t="shared" si="60"/>
        <v>21</v>
      </c>
      <c r="K155" s="283">
        <v>0</v>
      </c>
      <c r="L155" s="283">
        <v>0</v>
      </c>
      <c r="M155" s="283">
        <v>0</v>
      </c>
      <c r="N155" s="283">
        <v>0</v>
      </c>
      <c r="O155" s="283">
        <v>0</v>
      </c>
      <c r="P155" s="283">
        <v>0</v>
      </c>
      <c r="Q155" s="283">
        <v>0</v>
      </c>
      <c r="R155" s="283"/>
      <c r="S155" s="283">
        <v>0</v>
      </c>
      <c r="T155" s="288">
        <v>0</v>
      </c>
      <c r="U155" s="283">
        <v>0</v>
      </c>
      <c r="V155" s="289"/>
      <c r="W155" s="289"/>
      <c r="X155" s="289"/>
    </row>
    <row r="156" hidden="1" spans="1:24">
      <c r="A156" s="268">
        <v>2070106</v>
      </c>
      <c r="B156" s="270" t="s">
        <v>213</v>
      </c>
      <c r="C156" s="271">
        <v>561</v>
      </c>
      <c r="D156" s="272">
        <f t="shared" si="58"/>
        <v>0</v>
      </c>
      <c r="E156" s="272">
        <v>0</v>
      </c>
      <c r="F156" s="272">
        <v>0</v>
      </c>
      <c r="G156" s="272">
        <v>0</v>
      </c>
      <c r="H156" s="272"/>
      <c r="I156" s="273">
        <f t="shared" si="59"/>
        <v>0</v>
      </c>
      <c r="J156" s="282">
        <f t="shared" si="60"/>
        <v>561</v>
      </c>
      <c r="K156" s="283">
        <v>0</v>
      </c>
      <c r="L156" s="283">
        <v>0</v>
      </c>
      <c r="M156" s="283">
        <v>0</v>
      </c>
      <c r="N156" s="283">
        <v>0</v>
      </c>
      <c r="O156" s="283">
        <v>0</v>
      </c>
      <c r="P156" s="283">
        <v>0</v>
      </c>
      <c r="Q156" s="283">
        <v>0</v>
      </c>
      <c r="R156" s="283"/>
      <c r="S156" s="283">
        <v>0</v>
      </c>
      <c r="T156" s="288">
        <v>0</v>
      </c>
      <c r="U156" s="283">
        <v>0</v>
      </c>
      <c r="V156" s="289"/>
      <c r="W156" s="289"/>
      <c r="X156" s="289"/>
    </row>
    <row r="157" hidden="1" spans="1:24">
      <c r="A157" s="268">
        <v>2070107</v>
      </c>
      <c r="B157" s="270" t="s">
        <v>214</v>
      </c>
      <c r="C157" s="271">
        <v>255</v>
      </c>
      <c r="D157" s="272">
        <f t="shared" si="58"/>
        <v>-20</v>
      </c>
      <c r="E157" s="272">
        <v>0</v>
      </c>
      <c r="F157" s="272">
        <v>0</v>
      </c>
      <c r="G157" s="272">
        <v>0</v>
      </c>
      <c r="H157" s="272"/>
      <c r="I157" s="273">
        <f t="shared" si="59"/>
        <v>-20</v>
      </c>
      <c r="J157" s="282">
        <f t="shared" si="60"/>
        <v>235</v>
      </c>
      <c r="K157" s="283">
        <v>-20</v>
      </c>
      <c r="L157" s="283">
        <v>0</v>
      </c>
      <c r="M157" s="283">
        <v>0</v>
      </c>
      <c r="N157" s="283">
        <v>0</v>
      </c>
      <c r="O157" s="283">
        <v>0</v>
      </c>
      <c r="P157" s="283">
        <v>0</v>
      </c>
      <c r="Q157" s="283">
        <v>0</v>
      </c>
      <c r="R157" s="283"/>
      <c r="S157" s="283">
        <v>0</v>
      </c>
      <c r="T157" s="288">
        <v>0</v>
      </c>
      <c r="U157" s="283">
        <v>0</v>
      </c>
      <c r="V157" s="289"/>
      <c r="W157" s="289"/>
      <c r="X157" s="289"/>
    </row>
    <row r="158" hidden="1" spans="1:24">
      <c r="A158" s="268">
        <v>2070108</v>
      </c>
      <c r="B158" s="270" t="s">
        <v>215</v>
      </c>
      <c r="C158" s="271">
        <v>211</v>
      </c>
      <c r="D158" s="272">
        <f t="shared" si="58"/>
        <v>-5</v>
      </c>
      <c r="E158" s="272">
        <v>0</v>
      </c>
      <c r="F158" s="272">
        <v>0</v>
      </c>
      <c r="G158" s="272">
        <v>0</v>
      </c>
      <c r="H158" s="272"/>
      <c r="I158" s="273">
        <f t="shared" si="59"/>
        <v>-5</v>
      </c>
      <c r="J158" s="282">
        <f t="shared" si="60"/>
        <v>206</v>
      </c>
      <c r="K158" s="283">
        <v>-5</v>
      </c>
      <c r="L158" s="283">
        <v>0</v>
      </c>
      <c r="M158" s="283">
        <v>0</v>
      </c>
      <c r="N158" s="283">
        <v>0</v>
      </c>
      <c r="O158" s="283">
        <v>0</v>
      </c>
      <c r="P158" s="283">
        <v>0</v>
      </c>
      <c r="Q158" s="283">
        <v>0</v>
      </c>
      <c r="R158" s="283"/>
      <c r="S158" s="283">
        <v>0</v>
      </c>
      <c r="T158" s="288">
        <v>0</v>
      </c>
      <c r="U158" s="283">
        <v>0</v>
      </c>
      <c r="V158" s="289"/>
      <c r="W158" s="289"/>
      <c r="X158" s="289"/>
    </row>
    <row r="159" hidden="1" spans="1:24">
      <c r="A159" s="268">
        <v>2070109</v>
      </c>
      <c r="B159" s="270" t="s">
        <v>216</v>
      </c>
      <c r="C159" s="271">
        <v>930</v>
      </c>
      <c r="D159" s="272">
        <f t="shared" si="58"/>
        <v>-3</v>
      </c>
      <c r="E159" s="272">
        <v>0</v>
      </c>
      <c r="F159" s="272">
        <v>0</v>
      </c>
      <c r="G159" s="272">
        <v>0</v>
      </c>
      <c r="H159" s="272"/>
      <c r="I159" s="273">
        <f t="shared" si="59"/>
        <v>-3</v>
      </c>
      <c r="J159" s="282">
        <f t="shared" si="60"/>
        <v>927</v>
      </c>
      <c r="K159" s="283">
        <v>0</v>
      </c>
      <c r="L159" s="283">
        <v>0</v>
      </c>
      <c r="M159" s="283">
        <v>0</v>
      </c>
      <c r="N159" s="283">
        <v>0</v>
      </c>
      <c r="O159" s="283">
        <v>0</v>
      </c>
      <c r="P159" s="283">
        <v>0</v>
      </c>
      <c r="Q159" s="283">
        <v>0</v>
      </c>
      <c r="R159" s="283"/>
      <c r="S159" s="283">
        <v>0</v>
      </c>
      <c r="T159" s="288">
        <v>-3</v>
      </c>
      <c r="U159" s="283">
        <v>0</v>
      </c>
      <c r="V159" s="289"/>
      <c r="W159" s="289"/>
      <c r="X159" s="289"/>
    </row>
    <row r="160" hidden="1" spans="1:24">
      <c r="A160" s="268">
        <v>2070112</v>
      </c>
      <c r="B160" s="270" t="s">
        <v>217</v>
      </c>
      <c r="C160" s="271">
        <v>278</v>
      </c>
      <c r="D160" s="272">
        <f t="shared" si="58"/>
        <v>-2</v>
      </c>
      <c r="E160" s="272">
        <v>0</v>
      </c>
      <c r="F160" s="272">
        <v>0</v>
      </c>
      <c r="G160" s="272">
        <v>0</v>
      </c>
      <c r="H160" s="272"/>
      <c r="I160" s="273">
        <f t="shared" si="59"/>
        <v>-2</v>
      </c>
      <c r="J160" s="282">
        <f t="shared" si="60"/>
        <v>276</v>
      </c>
      <c r="K160" s="283">
        <v>0</v>
      </c>
      <c r="L160" s="283">
        <v>0</v>
      </c>
      <c r="M160" s="283">
        <v>0</v>
      </c>
      <c r="N160" s="283">
        <v>0</v>
      </c>
      <c r="O160" s="283">
        <v>0</v>
      </c>
      <c r="P160" s="283">
        <v>0</v>
      </c>
      <c r="Q160" s="283">
        <v>0</v>
      </c>
      <c r="R160" s="283"/>
      <c r="S160" s="283">
        <v>0</v>
      </c>
      <c r="T160" s="288">
        <v>-2</v>
      </c>
      <c r="U160" s="283">
        <v>0</v>
      </c>
      <c r="V160" s="289"/>
      <c r="W160" s="289"/>
      <c r="X160" s="289"/>
    </row>
    <row r="161" hidden="1" spans="1:24">
      <c r="A161" s="268">
        <v>2070113</v>
      </c>
      <c r="B161" s="270" t="s">
        <v>218</v>
      </c>
      <c r="C161" s="271">
        <v>80</v>
      </c>
      <c r="D161" s="272">
        <f t="shared" si="58"/>
        <v>0</v>
      </c>
      <c r="E161" s="272">
        <v>0</v>
      </c>
      <c r="F161" s="272">
        <v>0</v>
      </c>
      <c r="G161" s="272">
        <v>0</v>
      </c>
      <c r="H161" s="272"/>
      <c r="I161" s="273">
        <f t="shared" si="59"/>
        <v>0</v>
      </c>
      <c r="J161" s="282">
        <f t="shared" si="60"/>
        <v>80</v>
      </c>
      <c r="K161" s="283">
        <v>0</v>
      </c>
      <c r="L161" s="283">
        <v>0</v>
      </c>
      <c r="M161" s="283">
        <v>0</v>
      </c>
      <c r="N161" s="283">
        <v>0</v>
      </c>
      <c r="O161" s="283">
        <v>0</v>
      </c>
      <c r="P161" s="283">
        <v>0</v>
      </c>
      <c r="Q161" s="283">
        <v>0</v>
      </c>
      <c r="R161" s="283"/>
      <c r="S161" s="283">
        <v>0</v>
      </c>
      <c r="T161" s="288">
        <v>0</v>
      </c>
      <c r="U161" s="283">
        <v>0</v>
      </c>
      <c r="V161" s="289"/>
      <c r="W161" s="289"/>
      <c r="X161" s="289"/>
    </row>
    <row r="162" hidden="1" spans="1:24">
      <c r="A162" s="268">
        <v>2070199</v>
      </c>
      <c r="B162" s="270" t="s">
        <v>219</v>
      </c>
      <c r="C162" s="271">
        <v>4281</v>
      </c>
      <c r="D162" s="272">
        <f t="shared" si="58"/>
        <v>1066</v>
      </c>
      <c r="E162" s="272">
        <v>233</v>
      </c>
      <c r="F162" s="272">
        <v>198</v>
      </c>
      <c r="G162" s="272">
        <v>50</v>
      </c>
      <c r="H162" s="272"/>
      <c r="I162" s="273">
        <f t="shared" si="59"/>
        <v>585</v>
      </c>
      <c r="J162" s="282">
        <f t="shared" si="60"/>
        <v>5347</v>
      </c>
      <c r="K162" s="283">
        <v>-2007</v>
      </c>
      <c r="L162" s="283">
        <v>1428</v>
      </c>
      <c r="M162" s="283">
        <v>0</v>
      </c>
      <c r="N162" s="283">
        <v>0</v>
      </c>
      <c r="O162" s="283">
        <v>0</v>
      </c>
      <c r="P162" s="283">
        <v>1092</v>
      </c>
      <c r="Q162" s="283">
        <v>16</v>
      </c>
      <c r="R162" s="283"/>
      <c r="S162" s="283">
        <v>-3</v>
      </c>
      <c r="T162" s="288">
        <v>-1</v>
      </c>
      <c r="U162" s="283">
        <v>60</v>
      </c>
      <c r="V162" s="289"/>
      <c r="W162" s="289"/>
      <c r="X162" s="289"/>
    </row>
    <row r="163" hidden="1" spans="1:24">
      <c r="A163" s="268">
        <v>20702</v>
      </c>
      <c r="B163" s="262" t="s">
        <v>220</v>
      </c>
      <c r="C163" s="263">
        <f t="shared" ref="C163:X163" si="61">SUM(C164:C165)</f>
        <v>708</v>
      </c>
      <c r="D163" s="269">
        <f t="shared" si="61"/>
        <v>1018.1</v>
      </c>
      <c r="E163" s="269">
        <f t="shared" si="61"/>
        <v>13</v>
      </c>
      <c r="F163" s="269">
        <f t="shared" si="61"/>
        <v>0</v>
      </c>
      <c r="G163" s="269">
        <f t="shared" si="61"/>
        <v>10</v>
      </c>
      <c r="H163" s="269">
        <f t="shared" si="61"/>
        <v>0</v>
      </c>
      <c r="I163" s="269">
        <f t="shared" si="61"/>
        <v>995.1</v>
      </c>
      <c r="J163" s="269">
        <f t="shared" si="61"/>
        <v>1726.1</v>
      </c>
      <c r="K163" s="281">
        <f t="shared" si="61"/>
        <v>0</v>
      </c>
      <c r="L163" s="281">
        <f t="shared" si="61"/>
        <v>63</v>
      </c>
      <c r="M163" s="281">
        <f t="shared" si="61"/>
        <v>0</v>
      </c>
      <c r="N163" s="281">
        <f t="shared" si="61"/>
        <v>1</v>
      </c>
      <c r="O163" s="281">
        <f t="shared" si="61"/>
        <v>630.1</v>
      </c>
      <c r="P163" s="281">
        <f t="shared" si="61"/>
        <v>0</v>
      </c>
      <c r="Q163" s="281">
        <f t="shared" si="61"/>
        <v>5</v>
      </c>
      <c r="R163" s="281">
        <f t="shared" si="61"/>
        <v>0</v>
      </c>
      <c r="S163" s="281">
        <f t="shared" si="61"/>
        <v>0</v>
      </c>
      <c r="T163" s="281">
        <f t="shared" si="61"/>
        <v>-4</v>
      </c>
      <c r="U163" s="281">
        <f t="shared" si="61"/>
        <v>300</v>
      </c>
      <c r="V163" s="281">
        <f t="shared" si="61"/>
        <v>0</v>
      </c>
      <c r="W163" s="281">
        <f t="shared" si="61"/>
        <v>0</v>
      </c>
      <c r="X163" s="281">
        <f t="shared" si="61"/>
        <v>0</v>
      </c>
    </row>
    <row r="164" hidden="1" spans="1:24">
      <c r="A164" s="268">
        <v>2070204</v>
      </c>
      <c r="B164" s="270" t="s">
        <v>221</v>
      </c>
      <c r="C164" s="271">
        <v>504</v>
      </c>
      <c r="D164" s="272">
        <f>E164+F164+G164+H164+I164</f>
        <v>1008.1</v>
      </c>
      <c r="E164" s="272">
        <v>13</v>
      </c>
      <c r="F164" s="272">
        <v>0</v>
      </c>
      <c r="G164" s="272">
        <v>0</v>
      </c>
      <c r="H164" s="272"/>
      <c r="I164" s="273">
        <f>SUM(K164:X164)</f>
        <v>995.1</v>
      </c>
      <c r="J164" s="282">
        <f>C164+D164</f>
        <v>1512.1</v>
      </c>
      <c r="K164" s="283">
        <v>0</v>
      </c>
      <c r="L164" s="283">
        <v>63</v>
      </c>
      <c r="M164" s="283">
        <v>0</v>
      </c>
      <c r="N164" s="283">
        <v>0</v>
      </c>
      <c r="O164" s="283">
        <v>630.1</v>
      </c>
      <c r="P164" s="283">
        <v>0</v>
      </c>
      <c r="Q164" s="283">
        <v>5</v>
      </c>
      <c r="R164" s="283"/>
      <c r="S164" s="283">
        <v>0</v>
      </c>
      <c r="T164" s="288">
        <v>-3</v>
      </c>
      <c r="U164" s="283">
        <v>300</v>
      </c>
      <c r="V164" s="289"/>
      <c r="W164" s="289"/>
      <c r="X164" s="289"/>
    </row>
    <row r="165" hidden="1" spans="1:24">
      <c r="A165" s="268">
        <v>2070205</v>
      </c>
      <c r="B165" s="270" t="s">
        <v>222</v>
      </c>
      <c r="C165" s="271">
        <v>204</v>
      </c>
      <c r="D165" s="272">
        <f>E165+F165+G165+H165+I165</f>
        <v>10</v>
      </c>
      <c r="E165" s="272">
        <v>0</v>
      </c>
      <c r="F165" s="272">
        <v>0</v>
      </c>
      <c r="G165" s="272">
        <v>10</v>
      </c>
      <c r="H165" s="272"/>
      <c r="I165" s="273">
        <f>SUM(K165:X165)</f>
        <v>0</v>
      </c>
      <c r="J165" s="282">
        <f>C165+D165</f>
        <v>214</v>
      </c>
      <c r="K165" s="283">
        <v>0</v>
      </c>
      <c r="L165" s="283">
        <v>0</v>
      </c>
      <c r="M165" s="283">
        <v>0</v>
      </c>
      <c r="N165" s="283">
        <v>1</v>
      </c>
      <c r="O165" s="283">
        <v>0</v>
      </c>
      <c r="P165" s="283">
        <v>0</v>
      </c>
      <c r="Q165" s="283">
        <v>0</v>
      </c>
      <c r="R165" s="283"/>
      <c r="S165" s="283">
        <v>0</v>
      </c>
      <c r="T165" s="288">
        <v>-1</v>
      </c>
      <c r="U165" s="283">
        <v>0</v>
      </c>
      <c r="V165" s="289"/>
      <c r="W165" s="289"/>
      <c r="X165" s="289"/>
    </row>
    <row r="166" hidden="1" spans="1:24">
      <c r="A166" s="268">
        <v>20703</v>
      </c>
      <c r="B166" s="262" t="s">
        <v>223</v>
      </c>
      <c r="C166" s="263">
        <f t="shared" ref="C166:X166" si="62">SUM(C167:C168)</f>
        <v>286</v>
      </c>
      <c r="D166" s="269">
        <f t="shared" si="62"/>
        <v>-5</v>
      </c>
      <c r="E166" s="269">
        <f t="shared" si="62"/>
        <v>5</v>
      </c>
      <c r="F166" s="269">
        <f t="shared" si="62"/>
        <v>0</v>
      </c>
      <c r="G166" s="269">
        <f t="shared" si="62"/>
        <v>0</v>
      </c>
      <c r="H166" s="269">
        <f t="shared" si="62"/>
        <v>0</v>
      </c>
      <c r="I166" s="269">
        <f t="shared" si="62"/>
        <v>-10</v>
      </c>
      <c r="J166" s="269">
        <f t="shared" si="62"/>
        <v>281</v>
      </c>
      <c r="K166" s="281">
        <f t="shared" si="62"/>
        <v>-10</v>
      </c>
      <c r="L166" s="281">
        <f t="shared" si="62"/>
        <v>0</v>
      </c>
      <c r="M166" s="281">
        <f t="shared" si="62"/>
        <v>0</v>
      </c>
      <c r="N166" s="281">
        <f t="shared" si="62"/>
        <v>0</v>
      </c>
      <c r="O166" s="281">
        <f t="shared" si="62"/>
        <v>0</v>
      </c>
      <c r="P166" s="281">
        <f t="shared" si="62"/>
        <v>0</v>
      </c>
      <c r="Q166" s="281">
        <f t="shared" si="62"/>
        <v>0</v>
      </c>
      <c r="R166" s="281">
        <f t="shared" si="62"/>
        <v>0</v>
      </c>
      <c r="S166" s="281">
        <f t="shared" si="62"/>
        <v>0</v>
      </c>
      <c r="T166" s="281">
        <f t="shared" si="62"/>
        <v>0</v>
      </c>
      <c r="U166" s="281">
        <f t="shared" si="62"/>
        <v>0</v>
      </c>
      <c r="V166" s="281">
        <f t="shared" si="62"/>
        <v>0</v>
      </c>
      <c r="W166" s="281">
        <f t="shared" si="62"/>
        <v>0</v>
      </c>
      <c r="X166" s="281">
        <f t="shared" si="62"/>
        <v>0</v>
      </c>
    </row>
    <row r="167" hidden="1" spans="1:24">
      <c r="A167" s="268">
        <v>2070308</v>
      </c>
      <c r="B167" s="270" t="s">
        <v>224</v>
      </c>
      <c r="C167" s="271">
        <v>204</v>
      </c>
      <c r="D167" s="272">
        <f>E167+F167+G167+H167+I167</f>
        <v>0</v>
      </c>
      <c r="E167" s="272">
        <v>0</v>
      </c>
      <c r="F167" s="272">
        <v>0</v>
      </c>
      <c r="G167" s="272">
        <v>0</v>
      </c>
      <c r="H167" s="272"/>
      <c r="I167" s="273">
        <f>SUM(K167:X167)</f>
        <v>0</v>
      </c>
      <c r="J167" s="282">
        <f>C167+D167</f>
        <v>204</v>
      </c>
      <c r="K167" s="283">
        <v>0</v>
      </c>
      <c r="L167" s="283">
        <v>0</v>
      </c>
      <c r="M167" s="283">
        <v>0</v>
      </c>
      <c r="N167" s="283">
        <v>0</v>
      </c>
      <c r="O167" s="283">
        <v>0</v>
      </c>
      <c r="P167" s="283">
        <v>0</v>
      </c>
      <c r="Q167" s="283">
        <v>0</v>
      </c>
      <c r="R167" s="283"/>
      <c r="S167" s="283">
        <v>0</v>
      </c>
      <c r="T167" s="288"/>
      <c r="U167" s="283">
        <v>0</v>
      </c>
      <c r="V167" s="289"/>
      <c r="W167" s="289"/>
      <c r="X167" s="289"/>
    </row>
    <row r="168" hidden="1" spans="1:24">
      <c r="A168" s="268">
        <v>2070399</v>
      </c>
      <c r="B168" s="270" t="s">
        <v>225</v>
      </c>
      <c r="C168" s="271">
        <v>82</v>
      </c>
      <c r="D168" s="272">
        <f>E168+F168+G168+H168+I168</f>
        <v>-5</v>
      </c>
      <c r="E168" s="272">
        <v>5</v>
      </c>
      <c r="F168" s="272">
        <v>0</v>
      </c>
      <c r="G168" s="272">
        <v>0</v>
      </c>
      <c r="H168" s="272"/>
      <c r="I168" s="273">
        <f>SUM(K168:X168)</f>
        <v>-10</v>
      </c>
      <c r="J168" s="282">
        <f>C168+D168</f>
        <v>77</v>
      </c>
      <c r="K168" s="283">
        <v>-10</v>
      </c>
      <c r="L168" s="283">
        <v>0</v>
      </c>
      <c r="M168" s="283">
        <v>0</v>
      </c>
      <c r="N168" s="283">
        <v>0</v>
      </c>
      <c r="O168" s="283">
        <v>0</v>
      </c>
      <c r="P168" s="283">
        <v>0</v>
      </c>
      <c r="Q168" s="283">
        <v>0</v>
      </c>
      <c r="R168" s="283"/>
      <c r="S168" s="283">
        <v>0</v>
      </c>
      <c r="T168" s="288">
        <v>0</v>
      </c>
      <c r="U168" s="283">
        <v>0</v>
      </c>
      <c r="V168" s="289"/>
      <c r="W168" s="289"/>
      <c r="X168" s="289"/>
    </row>
    <row r="169" hidden="1" spans="1:24">
      <c r="A169" s="268">
        <v>20706</v>
      </c>
      <c r="B169" s="262" t="s">
        <v>226</v>
      </c>
      <c r="C169" s="263">
        <f t="shared" ref="C169:X169" si="63">SUM(C170:C171)</f>
        <v>80</v>
      </c>
      <c r="D169" s="269">
        <f t="shared" si="63"/>
        <v>50</v>
      </c>
      <c r="E169" s="269">
        <f t="shared" si="63"/>
        <v>0</v>
      </c>
      <c r="F169" s="269">
        <f t="shared" si="63"/>
        <v>0</v>
      </c>
      <c r="G169" s="269">
        <f t="shared" si="63"/>
        <v>0</v>
      </c>
      <c r="H169" s="269">
        <f t="shared" si="63"/>
        <v>0</v>
      </c>
      <c r="I169" s="269">
        <f t="shared" si="63"/>
        <v>50</v>
      </c>
      <c r="J169" s="269">
        <f t="shared" si="63"/>
        <v>130</v>
      </c>
      <c r="K169" s="281">
        <f t="shared" si="63"/>
        <v>0</v>
      </c>
      <c r="L169" s="281">
        <f t="shared" si="63"/>
        <v>0</v>
      </c>
      <c r="M169" s="281">
        <f t="shared" si="63"/>
        <v>0</v>
      </c>
      <c r="N169" s="281">
        <f t="shared" si="63"/>
        <v>0</v>
      </c>
      <c r="O169" s="281">
        <f t="shared" si="63"/>
        <v>0</v>
      </c>
      <c r="P169" s="281">
        <f t="shared" si="63"/>
        <v>0</v>
      </c>
      <c r="Q169" s="281">
        <f t="shared" si="63"/>
        <v>50</v>
      </c>
      <c r="R169" s="281">
        <f t="shared" si="63"/>
        <v>0</v>
      </c>
      <c r="S169" s="281">
        <f t="shared" si="63"/>
        <v>0</v>
      </c>
      <c r="T169" s="281">
        <f t="shared" si="63"/>
        <v>0</v>
      </c>
      <c r="U169" s="281">
        <f t="shared" si="63"/>
        <v>0</v>
      </c>
      <c r="V169" s="281">
        <f t="shared" si="63"/>
        <v>0</v>
      </c>
      <c r="W169" s="281">
        <f t="shared" si="63"/>
        <v>0</v>
      </c>
      <c r="X169" s="281">
        <f t="shared" si="63"/>
        <v>0</v>
      </c>
    </row>
    <row r="170" hidden="1" spans="1:24">
      <c r="A170" s="268">
        <v>2070607</v>
      </c>
      <c r="B170" s="270" t="s">
        <v>227</v>
      </c>
      <c r="C170" s="271">
        <v>30</v>
      </c>
      <c r="D170" s="272">
        <f>E170+F170+G170+H170+I170</f>
        <v>0</v>
      </c>
      <c r="E170" s="272">
        <v>0</v>
      </c>
      <c r="F170" s="272">
        <v>0</v>
      </c>
      <c r="G170" s="272">
        <v>0</v>
      </c>
      <c r="H170" s="272"/>
      <c r="I170" s="273">
        <f>SUM(K170:X170)</f>
        <v>0</v>
      </c>
      <c r="J170" s="282">
        <f>C170+D170</f>
        <v>30</v>
      </c>
      <c r="K170" s="283">
        <v>0</v>
      </c>
      <c r="L170" s="283">
        <v>0</v>
      </c>
      <c r="M170" s="283">
        <v>0</v>
      </c>
      <c r="N170" s="283">
        <v>0</v>
      </c>
      <c r="O170" s="283">
        <v>0</v>
      </c>
      <c r="P170" s="283">
        <v>0</v>
      </c>
      <c r="Q170" s="283">
        <v>0</v>
      </c>
      <c r="R170" s="283"/>
      <c r="S170" s="283">
        <v>0</v>
      </c>
      <c r="T170" s="288">
        <v>0</v>
      </c>
      <c r="U170" s="283">
        <v>0</v>
      </c>
      <c r="V170" s="289"/>
      <c r="W170" s="289"/>
      <c r="X170" s="289"/>
    </row>
    <row r="171" hidden="1" spans="1:24">
      <c r="A171" s="268">
        <v>2070699</v>
      </c>
      <c r="B171" s="270" t="s">
        <v>228</v>
      </c>
      <c r="C171" s="271">
        <v>50</v>
      </c>
      <c r="D171" s="272">
        <f>E171+F171+G171+H171+I171</f>
        <v>50</v>
      </c>
      <c r="E171" s="272">
        <v>0</v>
      </c>
      <c r="F171" s="272">
        <v>0</v>
      </c>
      <c r="G171" s="272">
        <v>0</v>
      </c>
      <c r="H171" s="272"/>
      <c r="I171" s="273">
        <f>SUM(K171:X171)</f>
        <v>50</v>
      </c>
      <c r="J171" s="282">
        <f>C171+D171</f>
        <v>100</v>
      </c>
      <c r="K171" s="283">
        <v>0</v>
      </c>
      <c r="L171" s="283">
        <v>0</v>
      </c>
      <c r="M171" s="283">
        <v>0</v>
      </c>
      <c r="N171" s="283">
        <v>0</v>
      </c>
      <c r="O171" s="283">
        <v>0</v>
      </c>
      <c r="P171" s="283">
        <v>0</v>
      </c>
      <c r="Q171" s="283">
        <v>50</v>
      </c>
      <c r="R171" s="283"/>
      <c r="S171" s="283">
        <v>0</v>
      </c>
      <c r="T171" s="288">
        <v>0</v>
      </c>
      <c r="U171" s="283">
        <v>0</v>
      </c>
      <c r="V171" s="289"/>
      <c r="W171" s="289"/>
      <c r="X171" s="289"/>
    </row>
    <row r="172" hidden="1" spans="1:24">
      <c r="A172" s="268">
        <v>20708</v>
      </c>
      <c r="B172" s="262" t="s">
        <v>229</v>
      </c>
      <c r="C172" s="263">
        <f t="shared" ref="C172:X172" si="64">SUM(C173:C175)</f>
        <v>3062</v>
      </c>
      <c r="D172" s="269">
        <f t="shared" si="64"/>
        <v>24</v>
      </c>
      <c r="E172" s="269">
        <f t="shared" si="64"/>
        <v>-139</v>
      </c>
      <c r="F172" s="269">
        <f t="shared" si="64"/>
        <v>0</v>
      </c>
      <c r="G172" s="269">
        <f t="shared" si="64"/>
        <v>33</v>
      </c>
      <c r="H172" s="269">
        <f t="shared" si="64"/>
        <v>0</v>
      </c>
      <c r="I172" s="269">
        <f t="shared" si="64"/>
        <v>130</v>
      </c>
      <c r="J172" s="269">
        <f t="shared" si="64"/>
        <v>3086</v>
      </c>
      <c r="K172" s="281">
        <f t="shared" si="64"/>
        <v>-2</v>
      </c>
      <c r="L172" s="281">
        <f t="shared" si="64"/>
        <v>0</v>
      </c>
      <c r="M172" s="281">
        <f t="shared" si="64"/>
        <v>0</v>
      </c>
      <c r="N172" s="281">
        <f t="shared" si="64"/>
        <v>0</v>
      </c>
      <c r="O172" s="281">
        <f t="shared" si="64"/>
        <v>0</v>
      </c>
      <c r="P172" s="281">
        <f t="shared" si="64"/>
        <v>0</v>
      </c>
      <c r="Q172" s="281">
        <f t="shared" si="64"/>
        <v>193</v>
      </c>
      <c r="R172" s="281">
        <f t="shared" si="64"/>
        <v>0</v>
      </c>
      <c r="S172" s="281">
        <f t="shared" si="64"/>
        <v>-43</v>
      </c>
      <c r="T172" s="281">
        <f t="shared" si="64"/>
        <v>-18</v>
      </c>
      <c r="U172" s="281">
        <f t="shared" si="64"/>
        <v>0</v>
      </c>
      <c r="V172" s="281">
        <f t="shared" si="64"/>
        <v>0</v>
      </c>
      <c r="W172" s="281">
        <f t="shared" si="64"/>
        <v>0</v>
      </c>
      <c r="X172" s="281">
        <f t="shared" si="64"/>
        <v>0</v>
      </c>
    </row>
    <row r="173" hidden="1" spans="1:24">
      <c r="A173" s="268">
        <v>2070804</v>
      </c>
      <c r="B173" s="270" t="s">
        <v>230</v>
      </c>
      <c r="C173" s="271">
        <v>2</v>
      </c>
      <c r="D173" s="272">
        <f>E173+F173+G173+H173+I173</f>
        <v>0</v>
      </c>
      <c r="E173" s="272">
        <v>0</v>
      </c>
      <c r="F173" s="272">
        <v>0</v>
      </c>
      <c r="G173" s="272">
        <v>0</v>
      </c>
      <c r="H173" s="272"/>
      <c r="I173" s="273">
        <f>SUM(K173:X173)</f>
        <v>0</v>
      </c>
      <c r="J173" s="282">
        <f>C173+D173</f>
        <v>2</v>
      </c>
      <c r="K173" s="283">
        <v>0</v>
      </c>
      <c r="L173" s="283">
        <v>0</v>
      </c>
      <c r="M173" s="283">
        <v>0</v>
      </c>
      <c r="N173" s="283">
        <v>0</v>
      </c>
      <c r="O173" s="283">
        <v>0</v>
      </c>
      <c r="P173" s="283">
        <v>0</v>
      </c>
      <c r="Q173" s="283">
        <v>0</v>
      </c>
      <c r="R173" s="283"/>
      <c r="S173" s="283">
        <v>0</v>
      </c>
      <c r="T173" s="288">
        <v>0</v>
      </c>
      <c r="U173" s="283">
        <v>0</v>
      </c>
      <c r="V173" s="289"/>
      <c r="W173" s="289"/>
      <c r="X173" s="289"/>
    </row>
    <row r="174" hidden="1" spans="1:24">
      <c r="A174" s="268">
        <v>2070805</v>
      </c>
      <c r="B174" s="270" t="s">
        <v>231</v>
      </c>
      <c r="C174" s="271">
        <v>612</v>
      </c>
      <c r="D174" s="272">
        <f>E174+F174+G174+H174+I174</f>
        <v>-267</v>
      </c>
      <c r="E174" s="272">
        <v>-249</v>
      </c>
      <c r="F174" s="272">
        <v>0</v>
      </c>
      <c r="G174" s="272">
        <v>0</v>
      </c>
      <c r="H174" s="272"/>
      <c r="I174" s="273">
        <f>SUM(K174:X174)</f>
        <v>-18</v>
      </c>
      <c r="J174" s="282">
        <f>C174+D174</f>
        <v>345</v>
      </c>
      <c r="K174" s="283">
        <v>0</v>
      </c>
      <c r="L174" s="283">
        <v>0</v>
      </c>
      <c r="M174" s="283">
        <v>0</v>
      </c>
      <c r="N174" s="283">
        <v>0</v>
      </c>
      <c r="O174" s="283">
        <v>0</v>
      </c>
      <c r="P174" s="283">
        <v>0</v>
      </c>
      <c r="Q174" s="283">
        <v>0</v>
      </c>
      <c r="R174" s="283"/>
      <c r="S174" s="283">
        <v>0</v>
      </c>
      <c r="T174" s="288">
        <v>-18</v>
      </c>
      <c r="U174" s="283">
        <v>0</v>
      </c>
      <c r="V174" s="289"/>
      <c r="W174" s="289"/>
      <c r="X174" s="289"/>
    </row>
    <row r="175" hidden="1" spans="1:24">
      <c r="A175" s="268">
        <v>2070899</v>
      </c>
      <c r="B175" s="270" t="s">
        <v>232</v>
      </c>
      <c r="C175" s="271">
        <v>2448</v>
      </c>
      <c r="D175" s="272">
        <f>E175+F175+G175+H175+I175</f>
        <v>291</v>
      </c>
      <c r="E175" s="272">
        <v>110</v>
      </c>
      <c r="F175" s="272">
        <v>0</v>
      </c>
      <c r="G175" s="272">
        <v>33</v>
      </c>
      <c r="H175" s="272"/>
      <c r="I175" s="273">
        <f>SUM(K175:X175)</f>
        <v>148</v>
      </c>
      <c r="J175" s="282">
        <f>C175+D175</f>
        <v>2739</v>
      </c>
      <c r="K175" s="283">
        <v>-2</v>
      </c>
      <c r="L175" s="283">
        <v>0</v>
      </c>
      <c r="M175" s="283">
        <v>0</v>
      </c>
      <c r="N175" s="283">
        <v>0</v>
      </c>
      <c r="O175" s="283">
        <v>0</v>
      </c>
      <c r="P175" s="283">
        <v>0</v>
      </c>
      <c r="Q175" s="283">
        <v>193</v>
      </c>
      <c r="R175" s="283"/>
      <c r="S175" s="283">
        <v>-43</v>
      </c>
      <c r="T175" s="288">
        <v>0</v>
      </c>
      <c r="U175" s="283">
        <v>0</v>
      </c>
      <c r="V175" s="289"/>
      <c r="W175" s="289"/>
      <c r="X175" s="289"/>
    </row>
    <row r="176" hidden="1" spans="1:24">
      <c r="A176" s="268">
        <v>20799</v>
      </c>
      <c r="B176" s="262" t="s">
        <v>233</v>
      </c>
      <c r="C176" s="263">
        <f t="shared" ref="C176:X176" si="65">SUM(C177:C179)</f>
        <v>153</v>
      </c>
      <c r="D176" s="269">
        <f t="shared" si="65"/>
        <v>944</v>
      </c>
      <c r="E176" s="269">
        <f t="shared" si="65"/>
        <v>0</v>
      </c>
      <c r="F176" s="269">
        <f t="shared" si="65"/>
        <v>0</v>
      </c>
      <c r="G176" s="269">
        <f t="shared" si="65"/>
        <v>944</v>
      </c>
      <c r="H176" s="269">
        <f t="shared" si="65"/>
        <v>0</v>
      </c>
      <c r="I176" s="269">
        <f t="shared" si="65"/>
        <v>0</v>
      </c>
      <c r="J176" s="269">
        <f t="shared" si="65"/>
        <v>1097</v>
      </c>
      <c r="K176" s="281">
        <f t="shared" si="65"/>
        <v>0</v>
      </c>
      <c r="L176" s="281">
        <f t="shared" si="65"/>
        <v>0</v>
      </c>
      <c r="M176" s="281">
        <f t="shared" si="65"/>
        <v>0</v>
      </c>
      <c r="N176" s="281">
        <f t="shared" si="65"/>
        <v>0</v>
      </c>
      <c r="O176" s="281">
        <f t="shared" si="65"/>
        <v>0</v>
      </c>
      <c r="P176" s="281">
        <f t="shared" si="65"/>
        <v>0</v>
      </c>
      <c r="Q176" s="281">
        <f t="shared" si="65"/>
        <v>0</v>
      </c>
      <c r="R176" s="281">
        <f t="shared" si="65"/>
        <v>0</v>
      </c>
      <c r="S176" s="281">
        <f t="shared" si="65"/>
        <v>0</v>
      </c>
      <c r="T176" s="281">
        <f t="shared" si="65"/>
        <v>0</v>
      </c>
      <c r="U176" s="281">
        <f t="shared" si="65"/>
        <v>0</v>
      </c>
      <c r="V176" s="281">
        <f t="shared" si="65"/>
        <v>0</v>
      </c>
      <c r="W176" s="281">
        <f t="shared" si="65"/>
        <v>0</v>
      </c>
      <c r="X176" s="281">
        <f t="shared" si="65"/>
        <v>0</v>
      </c>
    </row>
    <row r="177" hidden="1" spans="1:24">
      <c r="A177" s="268">
        <v>2079902</v>
      </c>
      <c r="B177" s="270" t="s">
        <v>234</v>
      </c>
      <c r="C177" s="271">
        <v>100</v>
      </c>
      <c r="D177" s="272">
        <f>E177+F177+G177+H177+I177</f>
        <v>0</v>
      </c>
      <c r="E177" s="272">
        <v>0</v>
      </c>
      <c r="F177" s="272">
        <v>0</v>
      </c>
      <c r="G177" s="272">
        <v>0</v>
      </c>
      <c r="H177" s="272"/>
      <c r="I177" s="273">
        <f>SUM(K177:X177)</f>
        <v>0</v>
      </c>
      <c r="J177" s="282">
        <f>C177+D177</f>
        <v>100</v>
      </c>
      <c r="K177" s="283">
        <v>0</v>
      </c>
      <c r="L177" s="283">
        <v>0</v>
      </c>
      <c r="M177" s="283">
        <v>0</v>
      </c>
      <c r="N177" s="283">
        <v>0</v>
      </c>
      <c r="O177" s="283">
        <v>0</v>
      </c>
      <c r="P177" s="283">
        <v>0</v>
      </c>
      <c r="Q177" s="283">
        <v>0</v>
      </c>
      <c r="R177" s="283"/>
      <c r="S177" s="283">
        <v>0</v>
      </c>
      <c r="T177" s="288">
        <v>0</v>
      </c>
      <c r="U177" s="283">
        <v>0</v>
      </c>
      <c r="V177" s="289"/>
      <c r="W177" s="289"/>
      <c r="X177" s="289"/>
    </row>
    <row r="178" hidden="1" spans="1:24">
      <c r="A178" s="268">
        <v>2079903</v>
      </c>
      <c r="B178" s="270" t="s">
        <v>235</v>
      </c>
      <c r="C178" s="271"/>
      <c r="D178" s="272">
        <f>E178+F178+G178+H178+I178</f>
        <v>35</v>
      </c>
      <c r="E178" s="272">
        <v>0</v>
      </c>
      <c r="F178" s="272">
        <v>0</v>
      </c>
      <c r="G178" s="272">
        <v>35</v>
      </c>
      <c r="H178" s="272"/>
      <c r="I178" s="272">
        <f>SUM(K178:X178)</f>
        <v>0</v>
      </c>
      <c r="J178" s="282">
        <f>C178+D178</f>
        <v>35</v>
      </c>
      <c r="K178" s="283">
        <v>0</v>
      </c>
      <c r="L178" s="283">
        <v>0</v>
      </c>
      <c r="M178" s="283">
        <v>0</v>
      </c>
      <c r="N178" s="283">
        <v>0</v>
      </c>
      <c r="O178" s="283">
        <v>0</v>
      </c>
      <c r="P178" s="283">
        <v>0</v>
      </c>
      <c r="Q178" s="283">
        <v>0</v>
      </c>
      <c r="R178" s="283"/>
      <c r="S178" s="283">
        <v>0</v>
      </c>
      <c r="T178" s="288">
        <v>0</v>
      </c>
      <c r="U178" s="283">
        <v>0</v>
      </c>
      <c r="V178" s="289"/>
      <c r="W178" s="289"/>
      <c r="X178" s="289"/>
    </row>
    <row r="179" hidden="1" spans="1:24">
      <c r="A179" s="268">
        <v>2079999</v>
      </c>
      <c r="B179" s="270" t="s">
        <v>236</v>
      </c>
      <c r="C179" s="271">
        <v>53</v>
      </c>
      <c r="D179" s="272">
        <f>E179+F179+G179+H179+I179</f>
        <v>909</v>
      </c>
      <c r="E179" s="272">
        <v>0</v>
      </c>
      <c r="F179" s="272">
        <v>0</v>
      </c>
      <c r="G179" s="272">
        <v>909</v>
      </c>
      <c r="H179" s="272"/>
      <c r="I179" s="272">
        <f>SUM(K179:X179)</f>
        <v>0</v>
      </c>
      <c r="J179" s="282">
        <f>C179+D179</f>
        <v>962</v>
      </c>
      <c r="K179" s="283">
        <v>0</v>
      </c>
      <c r="L179" s="283">
        <v>0</v>
      </c>
      <c r="M179" s="283">
        <v>0</v>
      </c>
      <c r="N179" s="283">
        <v>0</v>
      </c>
      <c r="O179" s="283">
        <v>0</v>
      </c>
      <c r="P179" s="283">
        <v>0</v>
      </c>
      <c r="Q179" s="283">
        <v>0</v>
      </c>
      <c r="R179" s="283"/>
      <c r="S179" s="283">
        <v>0</v>
      </c>
      <c r="T179" s="288">
        <v>0</v>
      </c>
      <c r="U179" s="283">
        <v>0</v>
      </c>
      <c r="V179" s="289"/>
      <c r="W179" s="289"/>
      <c r="X179" s="289"/>
    </row>
    <row r="180" ht="24.95" customHeight="1" spans="1:24">
      <c r="A180" s="267">
        <v>208</v>
      </c>
      <c r="B180" s="254" t="s">
        <v>237</v>
      </c>
      <c r="C180" s="265">
        <f>C181+C189+C195+C197+C199+C205+C211+C218+C224+C227+C230+C233+C236+C239+C245+C248</f>
        <v>75973</v>
      </c>
      <c r="D180" s="265">
        <v>17010</v>
      </c>
      <c r="E180" s="266">
        <f t="shared" ref="E180:X180" si="66">E181+E189+E195+E197+E199+E205+E211+E218+E224+E227+E230+E233+E236+E239+E245+E248</f>
        <v>20464</v>
      </c>
      <c r="F180" s="266">
        <f t="shared" si="66"/>
        <v>9</v>
      </c>
      <c r="G180" s="266">
        <f t="shared" si="66"/>
        <v>779</v>
      </c>
      <c r="H180" s="266">
        <f t="shared" si="66"/>
        <v>0</v>
      </c>
      <c r="I180" s="266">
        <f t="shared" si="66"/>
        <v>-4059</v>
      </c>
      <c r="J180" s="265">
        <v>92983</v>
      </c>
      <c r="K180" s="263">
        <f t="shared" si="66"/>
        <v>-4445</v>
      </c>
      <c r="L180" s="263">
        <f t="shared" si="66"/>
        <v>123</v>
      </c>
      <c r="M180" s="263">
        <f t="shared" si="66"/>
        <v>0</v>
      </c>
      <c r="N180" s="263">
        <f t="shared" si="66"/>
        <v>-849</v>
      </c>
      <c r="O180" s="263">
        <f t="shared" si="66"/>
        <v>12</v>
      </c>
      <c r="P180" s="263">
        <f t="shared" si="66"/>
        <v>0</v>
      </c>
      <c r="Q180" s="263">
        <f t="shared" si="66"/>
        <v>1279</v>
      </c>
      <c r="R180" s="263">
        <f t="shared" si="66"/>
        <v>0</v>
      </c>
      <c r="S180" s="263">
        <f t="shared" si="66"/>
        <v>-131</v>
      </c>
      <c r="T180" s="263">
        <f t="shared" si="66"/>
        <v>-48</v>
      </c>
      <c r="U180" s="263">
        <f t="shared" si="66"/>
        <v>0</v>
      </c>
      <c r="V180" s="263">
        <f t="shared" si="66"/>
        <v>0</v>
      </c>
      <c r="W180" s="263">
        <f t="shared" si="66"/>
        <v>0</v>
      </c>
      <c r="X180" s="263">
        <f t="shared" si="66"/>
        <v>0</v>
      </c>
    </row>
    <row r="181" hidden="1" spans="1:24">
      <c r="A181" s="268">
        <v>20801</v>
      </c>
      <c r="B181" s="262" t="s">
        <v>238</v>
      </c>
      <c r="C181" s="263">
        <f>SUM(C182:C188)</f>
        <v>5002</v>
      </c>
      <c r="D181" s="269">
        <f t="shared" ref="D181:X181" si="67">SUM(D182:D188)</f>
        <v>75</v>
      </c>
      <c r="E181" s="269">
        <f t="shared" si="67"/>
        <v>0</v>
      </c>
      <c r="F181" s="269">
        <f t="shared" si="67"/>
        <v>0</v>
      </c>
      <c r="G181" s="269">
        <f t="shared" si="67"/>
        <v>111</v>
      </c>
      <c r="H181" s="269">
        <f t="shared" si="67"/>
        <v>0</v>
      </c>
      <c r="I181" s="269">
        <f t="shared" si="67"/>
        <v>-36</v>
      </c>
      <c r="J181" s="269">
        <f t="shared" si="67"/>
        <v>5077</v>
      </c>
      <c r="K181" s="281">
        <f t="shared" si="67"/>
        <v>-10</v>
      </c>
      <c r="L181" s="281">
        <f t="shared" si="67"/>
        <v>0</v>
      </c>
      <c r="M181" s="281">
        <f t="shared" si="67"/>
        <v>0</v>
      </c>
      <c r="N181" s="281">
        <f t="shared" si="67"/>
        <v>1</v>
      </c>
      <c r="O181" s="281">
        <f t="shared" si="67"/>
        <v>0</v>
      </c>
      <c r="P181" s="281">
        <f t="shared" si="67"/>
        <v>0</v>
      </c>
      <c r="Q181" s="281">
        <f t="shared" si="67"/>
        <v>10</v>
      </c>
      <c r="R181" s="281">
        <f t="shared" si="67"/>
        <v>0</v>
      </c>
      <c r="S181" s="281">
        <f t="shared" si="67"/>
        <v>-8</v>
      </c>
      <c r="T181" s="281">
        <f t="shared" si="67"/>
        <v>-29</v>
      </c>
      <c r="U181" s="281">
        <f t="shared" si="67"/>
        <v>0</v>
      </c>
      <c r="V181" s="281">
        <f t="shared" si="67"/>
        <v>0</v>
      </c>
      <c r="W181" s="281">
        <f t="shared" si="67"/>
        <v>0</v>
      </c>
      <c r="X181" s="281">
        <f t="shared" si="67"/>
        <v>0</v>
      </c>
    </row>
    <row r="182" hidden="1" spans="1:24">
      <c r="A182" s="268">
        <v>2080101</v>
      </c>
      <c r="B182" s="270" t="s">
        <v>98</v>
      </c>
      <c r="C182" s="271">
        <v>1297</v>
      </c>
      <c r="D182" s="272">
        <f t="shared" ref="D182:D188" si="68">E182+F182+G182+H182+I182</f>
        <v>-9</v>
      </c>
      <c r="E182" s="272">
        <v>0</v>
      </c>
      <c r="F182" s="272">
        <v>0</v>
      </c>
      <c r="G182" s="272">
        <v>0</v>
      </c>
      <c r="H182" s="272"/>
      <c r="I182" s="273">
        <f t="shared" ref="I182:I188" si="69">SUM(K182:X182)</f>
        <v>-9</v>
      </c>
      <c r="J182" s="282">
        <f t="shared" ref="J182:J188" si="70">C182+D182</f>
        <v>1288</v>
      </c>
      <c r="K182" s="283">
        <v>0</v>
      </c>
      <c r="L182" s="283">
        <v>0</v>
      </c>
      <c r="M182" s="283">
        <v>0</v>
      </c>
      <c r="N182" s="283">
        <v>0</v>
      </c>
      <c r="O182" s="283">
        <v>0</v>
      </c>
      <c r="P182" s="283">
        <v>0</v>
      </c>
      <c r="Q182" s="283">
        <v>0</v>
      </c>
      <c r="R182" s="283"/>
      <c r="S182" s="283">
        <v>0</v>
      </c>
      <c r="T182" s="288">
        <v>-9</v>
      </c>
      <c r="U182" s="283">
        <v>0</v>
      </c>
      <c r="V182" s="289"/>
      <c r="W182" s="289"/>
      <c r="X182" s="289"/>
    </row>
    <row r="183" hidden="1" spans="1:24">
      <c r="A183" s="268">
        <v>2080102</v>
      </c>
      <c r="B183" s="270" t="s">
        <v>99</v>
      </c>
      <c r="C183" s="271">
        <v>82</v>
      </c>
      <c r="D183" s="272">
        <f t="shared" si="68"/>
        <v>1</v>
      </c>
      <c r="E183" s="272">
        <v>0</v>
      </c>
      <c r="F183" s="272">
        <v>0</v>
      </c>
      <c r="G183" s="272">
        <v>0</v>
      </c>
      <c r="H183" s="272"/>
      <c r="I183" s="273">
        <f t="shared" si="69"/>
        <v>1</v>
      </c>
      <c r="J183" s="282">
        <f t="shared" si="70"/>
        <v>83</v>
      </c>
      <c r="K183" s="283">
        <v>0</v>
      </c>
      <c r="L183" s="283">
        <v>0</v>
      </c>
      <c r="M183" s="283">
        <v>0</v>
      </c>
      <c r="N183" s="283">
        <v>1</v>
      </c>
      <c r="O183" s="283">
        <v>0</v>
      </c>
      <c r="P183" s="283">
        <v>0</v>
      </c>
      <c r="Q183" s="283">
        <v>0</v>
      </c>
      <c r="R183" s="283"/>
      <c r="S183" s="283">
        <v>0</v>
      </c>
      <c r="T183" s="288">
        <v>0</v>
      </c>
      <c r="U183" s="283">
        <v>0</v>
      </c>
      <c r="V183" s="289"/>
      <c r="W183" s="289"/>
      <c r="X183" s="289"/>
    </row>
    <row r="184" hidden="1" spans="1:24">
      <c r="A184" s="268">
        <v>2080104</v>
      </c>
      <c r="B184" s="270" t="s">
        <v>239</v>
      </c>
      <c r="C184" s="271">
        <v>33</v>
      </c>
      <c r="D184" s="272">
        <f t="shared" si="68"/>
        <v>0</v>
      </c>
      <c r="E184" s="272">
        <v>0</v>
      </c>
      <c r="F184" s="272">
        <v>0</v>
      </c>
      <c r="G184" s="272">
        <v>0</v>
      </c>
      <c r="H184" s="272"/>
      <c r="I184" s="273">
        <f t="shared" si="69"/>
        <v>0</v>
      </c>
      <c r="J184" s="282">
        <f t="shared" si="70"/>
        <v>33</v>
      </c>
      <c r="K184" s="283">
        <v>0</v>
      </c>
      <c r="L184" s="283">
        <v>0</v>
      </c>
      <c r="M184" s="283">
        <v>0</v>
      </c>
      <c r="N184" s="283">
        <v>0</v>
      </c>
      <c r="O184" s="283">
        <v>0</v>
      </c>
      <c r="P184" s="283">
        <v>0</v>
      </c>
      <c r="Q184" s="283">
        <v>0</v>
      </c>
      <c r="R184" s="283"/>
      <c r="S184" s="283">
        <v>0</v>
      </c>
      <c r="T184" s="288">
        <v>0</v>
      </c>
      <c r="U184" s="283">
        <v>0</v>
      </c>
      <c r="V184" s="289"/>
      <c r="W184" s="289"/>
      <c r="X184" s="289"/>
    </row>
    <row r="185" hidden="1" spans="1:24">
      <c r="A185" s="268">
        <v>2080106</v>
      </c>
      <c r="B185" s="270" t="s">
        <v>240</v>
      </c>
      <c r="C185" s="271">
        <v>675</v>
      </c>
      <c r="D185" s="272">
        <f t="shared" si="68"/>
        <v>-3</v>
      </c>
      <c r="E185" s="272">
        <v>0</v>
      </c>
      <c r="F185" s="272">
        <v>0</v>
      </c>
      <c r="G185" s="272">
        <v>0</v>
      </c>
      <c r="H185" s="272"/>
      <c r="I185" s="273">
        <f t="shared" si="69"/>
        <v>-3</v>
      </c>
      <c r="J185" s="282">
        <f t="shared" si="70"/>
        <v>672</v>
      </c>
      <c r="K185" s="283">
        <v>0</v>
      </c>
      <c r="L185" s="283">
        <v>0</v>
      </c>
      <c r="M185" s="283">
        <v>0</v>
      </c>
      <c r="N185" s="283">
        <v>0</v>
      </c>
      <c r="O185" s="283">
        <v>0</v>
      </c>
      <c r="P185" s="283">
        <v>0</v>
      </c>
      <c r="Q185" s="283">
        <v>0</v>
      </c>
      <c r="R185" s="283"/>
      <c r="S185" s="283">
        <v>0</v>
      </c>
      <c r="T185" s="288">
        <v>-3</v>
      </c>
      <c r="U185" s="283">
        <v>0</v>
      </c>
      <c r="V185" s="289"/>
      <c r="W185" s="289"/>
      <c r="X185" s="289"/>
    </row>
    <row r="186" hidden="1" spans="1:24">
      <c r="A186" s="268">
        <v>2080109</v>
      </c>
      <c r="B186" s="270" t="s">
        <v>241</v>
      </c>
      <c r="C186" s="271">
        <v>2287</v>
      </c>
      <c r="D186" s="272">
        <f t="shared" si="68"/>
        <v>-30</v>
      </c>
      <c r="E186" s="272">
        <v>0</v>
      </c>
      <c r="F186" s="272">
        <v>0</v>
      </c>
      <c r="G186" s="272">
        <v>0</v>
      </c>
      <c r="H186" s="272"/>
      <c r="I186" s="273">
        <f t="shared" si="69"/>
        <v>-30</v>
      </c>
      <c r="J186" s="282">
        <f t="shared" si="70"/>
        <v>2257</v>
      </c>
      <c r="K186" s="283">
        <v>-10</v>
      </c>
      <c r="L186" s="283">
        <v>0</v>
      </c>
      <c r="M186" s="283">
        <v>0</v>
      </c>
      <c r="N186" s="283">
        <v>0</v>
      </c>
      <c r="O186" s="283">
        <v>0</v>
      </c>
      <c r="P186" s="283">
        <v>0</v>
      </c>
      <c r="Q186" s="283">
        <v>0</v>
      </c>
      <c r="R186" s="283"/>
      <c r="S186" s="283">
        <v>-6</v>
      </c>
      <c r="T186" s="288">
        <v>-14</v>
      </c>
      <c r="U186" s="283">
        <v>0</v>
      </c>
      <c r="V186" s="289"/>
      <c r="W186" s="289"/>
      <c r="X186" s="289"/>
    </row>
    <row r="187" hidden="1" spans="1:24">
      <c r="A187" s="268">
        <v>2080110</v>
      </c>
      <c r="B187" s="270" t="s">
        <v>242</v>
      </c>
      <c r="C187" s="271"/>
      <c r="D187" s="272">
        <f t="shared" si="68"/>
        <v>5</v>
      </c>
      <c r="E187" s="272">
        <v>0</v>
      </c>
      <c r="F187" s="272">
        <v>0</v>
      </c>
      <c r="G187" s="272">
        <v>0</v>
      </c>
      <c r="H187" s="272"/>
      <c r="I187" s="273">
        <f t="shared" si="69"/>
        <v>5</v>
      </c>
      <c r="J187" s="282">
        <f t="shared" si="70"/>
        <v>5</v>
      </c>
      <c r="K187" s="283">
        <v>0</v>
      </c>
      <c r="L187" s="283">
        <v>0</v>
      </c>
      <c r="M187" s="283">
        <v>0</v>
      </c>
      <c r="N187" s="283">
        <v>0</v>
      </c>
      <c r="O187" s="283">
        <v>0</v>
      </c>
      <c r="P187" s="283">
        <v>0</v>
      </c>
      <c r="Q187" s="283">
        <v>5</v>
      </c>
      <c r="R187" s="283"/>
      <c r="S187" s="283">
        <v>0</v>
      </c>
      <c r="T187" s="288">
        <v>0</v>
      </c>
      <c r="U187" s="283">
        <v>0</v>
      </c>
      <c r="V187" s="289"/>
      <c r="W187" s="289"/>
      <c r="X187" s="289"/>
    </row>
    <row r="188" hidden="1" spans="1:24">
      <c r="A188" s="268">
        <v>2080199</v>
      </c>
      <c r="B188" s="270" t="s">
        <v>243</v>
      </c>
      <c r="C188" s="271">
        <v>628</v>
      </c>
      <c r="D188" s="272">
        <f t="shared" si="68"/>
        <v>111</v>
      </c>
      <c r="E188" s="272">
        <v>0</v>
      </c>
      <c r="F188" s="272">
        <v>0</v>
      </c>
      <c r="G188" s="272">
        <v>111</v>
      </c>
      <c r="H188" s="272"/>
      <c r="I188" s="273">
        <f t="shared" si="69"/>
        <v>0</v>
      </c>
      <c r="J188" s="282">
        <f t="shared" si="70"/>
        <v>739</v>
      </c>
      <c r="K188" s="283">
        <v>0</v>
      </c>
      <c r="L188" s="283">
        <v>0</v>
      </c>
      <c r="M188" s="283">
        <v>0</v>
      </c>
      <c r="N188" s="283">
        <v>0</v>
      </c>
      <c r="O188" s="283">
        <v>0</v>
      </c>
      <c r="P188" s="283">
        <v>0</v>
      </c>
      <c r="Q188" s="283">
        <v>5</v>
      </c>
      <c r="R188" s="283"/>
      <c r="S188" s="283">
        <v>-2</v>
      </c>
      <c r="T188" s="288">
        <v>-3</v>
      </c>
      <c r="U188" s="283">
        <v>0</v>
      </c>
      <c r="V188" s="289"/>
      <c r="W188" s="289"/>
      <c r="X188" s="289"/>
    </row>
    <row r="189" hidden="1" spans="1:24">
      <c r="A189" s="268">
        <v>20802</v>
      </c>
      <c r="B189" s="262" t="s">
        <v>244</v>
      </c>
      <c r="C189" s="263">
        <f t="shared" ref="C189:X189" si="71">SUM(C190:C194)</f>
        <v>1980</v>
      </c>
      <c r="D189" s="269">
        <f t="shared" si="71"/>
        <v>225</v>
      </c>
      <c r="E189" s="269">
        <f t="shared" si="71"/>
        <v>210</v>
      </c>
      <c r="F189" s="269">
        <f t="shared" si="71"/>
        <v>0</v>
      </c>
      <c r="G189" s="269">
        <f t="shared" si="71"/>
        <v>19</v>
      </c>
      <c r="H189" s="269">
        <f t="shared" si="71"/>
        <v>0</v>
      </c>
      <c r="I189" s="269">
        <f t="shared" si="71"/>
        <v>-4</v>
      </c>
      <c r="J189" s="269">
        <f t="shared" si="71"/>
        <v>2205</v>
      </c>
      <c r="K189" s="281">
        <f t="shared" si="71"/>
        <v>-20</v>
      </c>
      <c r="L189" s="281">
        <f t="shared" si="71"/>
        <v>0</v>
      </c>
      <c r="M189" s="281">
        <f t="shared" si="71"/>
        <v>0</v>
      </c>
      <c r="N189" s="281">
        <f t="shared" si="71"/>
        <v>0</v>
      </c>
      <c r="O189" s="281">
        <f t="shared" si="71"/>
        <v>0</v>
      </c>
      <c r="P189" s="281">
        <f t="shared" si="71"/>
        <v>0</v>
      </c>
      <c r="Q189" s="281">
        <f t="shared" si="71"/>
        <v>30</v>
      </c>
      <c r="R189" s="281">
        <f t="shared" si="71"/>
        <v>0</v>
      </c>
      <c r="S189" s="281">
        <f t="shared" si="71"/>
        <v>-2</v>
      </c>
      <c r="T189" s="281">
        <f t="shared" si="71"/>
        <v>-12</v>
      </c>
      <c r="U189" s="281">
        <f t="shared" si="71"/>
        <v>0</v>
      </c>
      <c r="V189" s="281">
        <f t="shared" si="71"/>
        <v>0</v>
      </c>
      <c r="W189" s="281">
        <f t="shared" si="71"/>
        <v>0</v>
      </c>
      <c r="X189" s="281">
        <f t="shared" si="71"/>
        <v>0</v>
      </c>
    </row>
    <row r="190" hidden="1" spans="1:24">
      <c r="A190" s="268">
        <v>2080201</v>
      </c>
      <c r="B190" s="270" t="s">
        <v>98</v>
      </c>
      <c r="C190" s="271">
        <v>984</v>
      </c>
      <c r="D190" s="272">
        <f>E190+F190+G190+H190+I190</f>
        <v>-7</v>
      </c>
      <c r="E190" s="272">
        <v>0</v>
      </c>
      <c r="F190" s="272">
        <v>0</v>
      </c>
      <c r="G190" s="272">
        <v>0</v>
      </c>
      <c r="H190" s="272"/>
      <c r="I190" s="273">
        <f>SUM(K190:X190)</f>
        <v>-7</v>
      </c>
      <c r="J190" s="282">
        <f>C190+D190</f>
        <v>977</v>
      </c>
      <c r="K190" s="283">
        <v>0</v>
      </c>
      <c r="L190" s="283">
        <v>0</v>
      </c>
      <c r="M190" s="283">
        <v>0</v>
      </c>
      <c r="N190" s="283">
        <v>0</v>
      </c>
      <c r="O190" s="283">
        <v>0</v>
      </c>
      <c r="P190" s="283">
        <v>0</v>
      </c>
      <c r="Q190" s="283">
        <v>0</v>
      </c>
      <c r="R190" s="283"/>
      <c r="S190" s="283">
        <v>0</v>
      </c>
      <c r="T190" s="288">
        <v>-7</v>
      </c>
      <c r="U190" s="283">
        <v>0</v>
      </c>
      <c r="V190" s="289"/>
      <c r="W190" s="289"/>
      <c r="X190" s="289"/>
    </row>
    <row r="191" hidden="1" spans="1:24">
      <c r="A191" s="268">
        <v>2080202</v>
      </c>
      <c r="B191" s="270" t="s">
        <v>99</v>
      </c>
      <c r="C191" s="271">
        <v>223</v>
      </c>
      <c r="D191" s="272">
        <f>E191+F191+G191+H191+I191</f>
        <v>-5</v>
      </c>
      <c r="E191" s="272">
        <v>0</v>
      </c>
      <c r="F191" s="272">
        <v>0</v>
      </c>
      <c r="G191" s="272">
        <v>0</v>
      </c>
      <c r="H191" s="272"/>
      <c r="I191" s="273">
        <f>SUM(K191:X191)</f>
        <v>-5</v>
      </c>
      <c r="J191" s="282">
        <f>C191+D191</f>
        <v>218</v>
      </c>
      <c r="K191" s="283">
        <v>0</v>
      </c>
      <c r="L191" s="283">
        <v>0</v>
      </c>
      <c r="M191" s="283">
        <v>0</v>
      </c>
      <c r="N191" s="283">
        <v>0</v>
      </c>
      <c r="O191" s="283">
        <v>0</v>
      </c>
      <c r="P191" s="283">
        <v>0</v>
      </c>
      <c r="Q191" s="283">
        <v>0</v>
      </c>
      <c r="R191" s="283"/>
      <c r="S191" s="283">
        <v>0</v>
      </c>
      <c r="T191" s="288">
        <v>-5</v>
      </c>
      <c r="U191" s="283">
        <v>0</v>
      </c>
      <c r="V191" s="289"/>
      <c r="W191" s="289"/>
      <c r="X191" s="289"/>
    </row>
    <row r="192" hidden="1" spans="1:24">
      <c r="A192" s="268">
        <v>2080207</v>
      </c>
      <c r="B192" s="270" t="s">
        <v>245</v>
      </c>
      <c r="C192" s="271">
        <v>10</v>
      </c>
      <c r="D192" s="272">
        <f>E192+F192+G192+H192+I192</f>
        <v>19</v>
      </c>
      <c r="E192" s="272">
        <v>0</v>
      </c>
      <c r="F192" s="272">
        <v>0</v>
      </c>
      <c r="G192" s="272">
        <v>19</v>
      </c>
      <c r="H192" s="272"/>
      <c r="I192" s="273">
        <f>SUM(K192:X192)</f>
        <v>0</v>
      </c>
      <c r="J192" s="282">
        <f>C192+D192</f>
        <v>29</v>
      </c>
      <c r="K192" s="283">
        <v>0</v>
      </c>
      <c r="L192" s="283">
        <v>0</v>
      </c>
      <c r="M192" s="283">
        <v>0</v>
      </c>
      <c r="N192" s="283">
        <v>0</v>
      </c>
      <c r="O192" s="283">
        <v>0</v>
      </c>
      <c r="P192" s="283">
        <v>0</v>
      </c>
      <c r="Q192" s="283">
        <v>0</v>
      </c>
      <c r="R192" s="283"/>
      <c r="S192" s="283">
        <v>0</v>
      </c>
      <c r="T192" s="288">
        <v>0</v>
      </c>
      <c r="U192" s="283">
        <v>0</v>
      </c>
      <c r="V192" s="289"/>
      <c r="W192" s="289"/>
      <c r="X192" s="289"/>
    </row>
    <row r="193" hidden="1" spans="1:24">
      <c r="A193" s="268">
        <v>2080208</v>
      </c>
      <c r="B193" s="270" t="s">
        <v>246</v>
      </c>
      <c r="C193" s="271"/>
      <c r="D193" s="272">
        <f>E193+F193+G193+H193+I193</f>
        <v>150</v>
      </c>
      <c r="E193" s="272">
        <v>120</v>
      </c>
      <c r="F193" s="272">
        <v>0</v>
      </c>
      <c r="G193" s="272">
        <v>0</v>
      </c>
      <c r="H193" s="272"/>
      <c r="I193" s="273">
        <f>SUM(K193:X193)</f>
        <v>30</v>
      </c>
      <c r="J193" s="282">
        <f>C193+D193</f>
        <v>150</v>
      </c>
      <c r="K193" s="283">
        <v>0</v>
      </c>
      <c r="L193" s="283">
        <v>0</v>
      </c>
      <c r="M193" s="283">
        <v>0</v>
      </c>
      <c r="N193" s="283">
        <v>0</v>
      </c>
      <c r="O193" s="283">
        <v>0</v>
      </c>
      <c r="P193" s="283">
        <v>0</v>
      </c>
      <c r="Q193" s="283">
        <v>30</v>
      </c>
      <c r="R193" s="283"/>
      <c r="S193" s="283">
        <v>0</v>
      </c>
      <c r="T193" s="288">
        <v>0</v>
      </c>
      <c r="U193" s="283">
        <v>0</v>
      </c>
      <c r="V193" s="289"/>
      <c r="W193" s="289"/>
      <c r="X193" s="289"/>
    </row>
    <row r="194" hidden="1" spans="1:24">
      <c r="A194" s="268">
        <v>2080299</v>
      </c>
      <c r="B194" s="270" t="s">
        <v>247</v>
      </c>
      <c r="C194" s="271">
        <v>763</v>
      </c>
      <c r="D194" s="272">
        <f>E194+F194+G194+H194+I194</f>
        <v>68</v>
      </c>
      <c r="E194" s="272">
        <v>90</v>
      </c>
      <c r="F194" s="272">
        <v>0</v>
      </c>
      <c r="G194" s="272">
        <v>0</v>
      </c>
      <c r="H194" s="272"/>
      <c r="I194" s="273">
        <f>SUM(K194:X194)</f>
        <v>-22</v>
      </c>
      <c r="J194" s="282">
        <f>C194+D194</f>
        <v>831</v>
      </c>
      <c r="K194" s="283">
        <v>-20</v>
      </c>
      <c r="L194" s="283">
        <v>0</v>
      </c>
      <c r="M194" s="283">
        <v>0</v>
      </c>
      <c r="N194" s="283">
        <v>0</v>
      </c>
      <c r="O194" s="283">
        <v>0</v>
      </c>
      <c r="P194" s="283">
        <v>0</v>
      </c>
      <c r="Q194" s="283">
        <v>0</v>
      </c>
      <c r="R194" s="283"/>
      <c r="S194" s="283">
        <v>-2</v>
      </c>
      <c r="T194" s="288">
        <v>0</v>
      </c>
      <c r="U194" s="283">
        <v>0</v>
      </c>
      <c r="V194" s="289"/>
      <c r="W194" s="289"/>
      <c r="X194" s="289"/>
    </row>
    <row r="195" hidden="1" spans="1:24">
      <c r="A195" s="268">
        <v>20805</v>
      </c>
      <c r="B195" s="262" t="s">
        <v>248</v>
      </c>
      <c r="C195" s="263">
        <f t="shared" ref="C195:X195" si="72">SUM(C196:C196)</f>
        <v>2091</v>
      </c>
      <c r="D195" s="269">
        <f t="shared" si="72"/>
        <v>1551</v>
      </c>
      <c r="E195" s="269">
        <f t="shared" si="72"/>
        <v>1551</v>
      </c>
      <c r="F195" s="269">
        <f t="shared" si="72"/>
        <v>0</v>
      </c>
      <c r="G195" s="269">
        <f t="shared" si="72"/>
        <v>0</v>
      </c>
      <c r="H195" s="269">
        <f t="shared" si="72"/>
        <v>0</v>
      </c>
      <c r="I195" s="269">
        <f t="shared" si="72"/>
        <v>0</v>
      </c>
      <c r="J195" s="269">
        <f t="shared" si="72"/>
        <v>3642</v>
      </c>
      <c r="K195" s="281">
        <f t="shared" si="72"/>
        <v>0</v>
      </c>
      <c r="L195" s="281">
        <f t="shared" si="72"/>
        <v>0</v>
      </c>
      <c r="M195" s="281">
        <f t="shared" si="72"/>
        <v>0</v>
      </c>
      <c r="N195" s="281">
        <f t="shared" si="72"/>
        <v>0</v>
      </c>
      <c r="O195" s="281">
        <f t="shared" si="72"/>
        <v>0</v>
      </c>
      <c r="P195" s="281">
        <f t="shared" si="72"/>
        <v>0</v>
      </c>
      <c r="Q195" s="281">
        <f t="shared" si="72"/>
        <v>0</v>
      </c>
      <c r="R195" s="281">
        <f t="shared" si="72"/>
        <v>0</v>
      </c>
      <c r="S195" s="281">
        <f t="shared" si="72"/>
        <v>0</v>
      </c>
      <c r="T195" s="281">
        <f t="shared" si="72"/>
        <v>0</v>
      </c>
      <c r="U195" s="281">
        <f t="shared" si="72"/>
        <v>0</v>
      </c>
      <c r="V195" s="281">
        <f t="shared" si="72"/>
        <v>0</v>
      </c>
      <c r="W195" s="281">
        <f t="shared" si="72"/>
        <v>0</v>
      </c>
      <c r="X195" s="281">
        <f t="shared" si="72"/>
        <v>0</v>
      </c>
    </row>
    <row r="196" hidden="1" spans="1:24">
      <c r="A196" s="268">
        <v>2080507</v>
      </c>
      <c r="B196" s="270" t="s">
        <v>249</v>
      </c>
      <c r="C196" s="271">
        <v>2091</v>
      </c>
      <c r="D196" s="272">
        <f>E196+F196+G196+H196+I196</f>
        <v>1551</v>
      </c>
      <c r="E196" s="272">
        <v>1551</v>
      </c>
      <c r="F196" s="272">
        <v>0</v>
      </c>
      <c r="G196" s="272">
        <v>0</v>
      </c>
      <c r="H196" s="272"/>
      <c r="I196" s="272">
        <f>SUM(K196:X196)</f>
        <v>0</v>
      </c>
      <c r="J196" s="282">
        <f>C196+D196</f>
        <v>3642</v>
      </c>
      <c r="K196" s="283">
        <v>0</v>
      </c>
      <c r="L196" s="283">
        <v>0</v>
      </c>
      <c r="M196" s="283">
        <v>0</v>
      </c>
      <c r="N196" s="283">
        <v>0</v>
      </c>
      <c r="O196" s="283">
        <v>0</v>
      </c>
      <c r="P196" s="283">
        <v>0</v>
      </c>
      <c r="Q196" s="283">
        <v>0</v>
      </c>
      <c r="R196" s="283"/>
      <c r="S196" s="283">
        <v>0</v>
      </c>
      <c r="T196" s="288">
        <v>0</v>
      </c>
      <c r="U196" s="283">
        <v>0</v>
      </c>
      <c r="V196" s="289"/>
      <c r="W196" s="289"/>
      <c r="X196" s="289"/>
    </row>
    <row r="197" hidden="1" spans="1:24">
      <c r="A197" s="268">
        <v>20807</v>
      </c>
      <c r="B197" s="262" t="s">
        <v>250</v>
      </c>
      <c r="C197" s="263">
        <f t="shared" ref="C197:X197" si="73">SUM(C198:C198)</f>
        <v>4867</v>
      </c>
      <c r="D197" s="269">
        <f t="shared" si="73"/>
        <v>556</v>
      </c>
      <c r="E197" s="269">
        <f t="shared" si="73"/>
        <v>1438</v>
      </c>
      <c r="F197" s="269">
        <f t="shared" si="73"/>
        <v>0</v>
      </c>
      <c r="G197" s="269">
        <f t="shared" si="73"/>
        <v>0</v>
      </c>
      <c r="H197" s="269">
        <f t="shared" si="73"/>
        <v>0</v>
      </c>
      <c r="I197" s="269">
        <f t="shared" si="73"/>
        <v>-882</v>
      </c>
      <c r="J197" s="269">
        <f t="shared" si="73"/>
        <v>5423</v>
      </c>
      <c r="K197" s="281">
        <f t="shared" si="73"/>
        <v>-1000</v>
      </c>
      <c r="L197" s="281">
        <f t="shared" si="73"/>
        <v>118</v>
      </c>
      <c r="M197" s="281">
        <f t="shared" si="73"/>
        <v>0</v>
      </c>
      <c r="N197" s="281">
        <f t="shared" si="73"/>
        <v>0</v>
      </c>
      <c r="O197" s="281">
        <f t="shared" si="73"/>
        <v>0</v>
      </c>
      <c r="P197" s="281">
        <f t="shared" si="73"/>
        <v>0</v>
      </c>
      <c r="Q197" s="281">
        <f t="shared" si="73"/>
        <v>0</v>
      </c>
      <c r="R197" s="281">
        <f t="shared" si="73"/>
        <v>0</v>
      </c>
      <c r="S197" s="281">
        <f t="shared" si="73"/>
        <v>0</v>
      </c>
      <c r="T197" s="281">
        <f t="shared" si="73"/>
        <v>0</v>
      </c>
      <c r="U197" s="281">
        <f t="shared" si="73"/>
        <v>0</v>
      </c>
      <c r="V197" s="281">
        <f t="shared" si="73"/>
        <v>0</v>
      </c>
      <c r="W197" s="281">
        <f t="shared" si="73"/>
        <v>0</v>
      </c>
      <c r="X197" s="281">
        <f t="shared" si="73"/>
        <v>0</v>
      </c>
    </row>
    <row r="198" hidden="1" spans="1:24">
      <c r="A198" s="268">
        <v>2080799</v>
      </c>
      <c r="B198" s="270" t="s">
        <v>251</v>
      </c>
      <c r="C198" s="271">
        <v>4867</v>
      </c>
      <c r="D198" s="272">
        <f>E198+F198+G198+H198+I198</f>
        <v>556</v>
      </c>
      <c r="E198" s="272">
        <v>1438</v>
      </c>
      <c r="F198" s="272">
        <v>0</v>
      </c>
      <c r="G198" s="272">
        <v>0</v>
      </c>
      <c r="H198" s="272"/>
      <c r="I198" s="272">
        <f>SUM(K198:X198)</f>
        <v>-882</v>
      </c>
      <c r="J198" s="282">
        <f>C198+D198</f>
        <v>5423</v>
      </c>
      <c r="K198" s="283">
        <v>-1000</v>
      </c>
      <c r="L198" s="283">
        <v>118</v>
      </c>
      <c r="M198" s="283">
        <v>0</v>
      </c>
      <c r="N198" s="283">
        <v>0</v>
      </c>
      <c r="O198" s="283">
        <v>0</v>
      </c>
      <c r="P198" s="283">
        <v>0</v>
      </c>
      <c r="Q198" s="283">
        <v>0</v>
      </c>
      <c r="R198" s="283"/>
      <c r="S198" s="283">
        <v>0</v>
      </c>
      <c r="T198" s="288">
        <v>0</v>
      </c>
      <c r="U198" s="283">
        <v>0</v>
      </c>
      <c r="V198" s="289"/>
      <c r="W198" s="289"/>
      <c r="X198" s="289"/>
    </row>
    <row r="199" hidden="1" spans="1:24">
      <c r="A199" s="268">
        <v>20808</v>
      </c>
      <c r="B199" s="262" t="s">
        <v>252</v>
      </c>
      <c r="C199" s="263">
        <f t="shared" ref="C199:X199" si="74">SUM(C200:C204)</f>
        <v>4380</v>
      </c>
      <c r="D199" s="269">
        <f t="shared" si="74"/>
        <v>1200</v>
      </c>
      <c r="E199" s="269">
        <f t="shared" si="74"/>
        <v>1843</v>
      </c>
      <c r="F199" s="269">
        <f t="shared" si="74"/>
        <v>0</v>
      </c>
      <c r="G199" s="269">
        <f t="shared" si="74"/>
        <v>99</v>
      </c>
      <c r="H199" s="269">
        <f t="shared" si="74"/>
        <v>0</v>
      </c>
      <c r="I199" s="269">
        <f t="shared" si="74"/>
        <v>-742</v>
      </c>
      <c r="J199" s="269">
        <f t="shared" si="74"/>
        <v>5580</v>
      </c>
      <c r="K199" s="281">
        <f t="shared" si="74"/>
        <v>-682</v>
      </c>
      <c r="L199" s="281">
        <f t="shared" si="74"/>
        <v>0</v>
      </c>
      <c r="M199" s="281">
        <f t="shared" si="74"/>
        <v>0</v>
      </c>
      <c r="N199" s="281">
        <f t="shared" si="74"/>
        <v>-850</v>
      </c>
      <c r="O199" s="281">
        <f t="shared" si="74"/>
        <v>0</v>
      </c>
      <c r="P199" s="281">
        <f t="shared" si="74"/>
        <v>0</v>
      </c>
      <c r="Q199" s="281">
        <f t="shared" si="74"/>
        <v>790</v>
      </c>
      <c r="R199" s="281">
        <f t="shared" si="74"/>
        <v>0</v>
      </c>
      <c r="S199" s="281">
        <f t="shared" si="74"/>
        <v>0</v>
      </c>
      <c r="T199" s="281">
        <f t="shared" si="74"/>
        <v>0</v>
      </c>
      <c r="U199" s="281">
        <f t="shared" si="74"/>
        <v>0</v>
      </c>
      <c r="V199" s="281">
        <f t="shared" si="74"/>
        <v>0</v>
      </c>
      <c r="W199" s="281">
        <f t="shared" si="74"/>
        <v>0</v>
      </c>
      <c r="X199" s="281">
        <f t="shared" si="74"/>
        <v>0</v>
      </c>
    </row>
    <row r="200" hidden="1" spans="1:24">
      <c r="A200" s="268">
        <v>2080801</v>
      </c>
      <c r="B200" s="270" t="s">
        <v>253</v>
      </c>
      <c r="C200" s="271">
        <v>1000</v>
      </c>
      <c r="D200" s="272">
        <f>E200+F200+G200+H200+I200</f>
        <v>-850</v>
      </c>
      <c r="E200" s="272">
        <v>0</v>
      </c>
      <c r="F200" s="272">
        <v>0</v>
      </c>
      <c r="G200" s="272">
        <v>0</v>
      </c>
      <c r="H200" s="272"/>
      <c r="I200" s="272">
        <f>SUM(K200:X200)</f>
        <v>-850</v>
      </c>
      <c r="J200" s="282">
        <f>C200+D200</f>
        <v>150</v>
      </c>
      <c r="K200" s="283">
        <v>0</v>
      </c>
      <c r="L200" s="283">
        <v>0</v>
      </c>
      <c r="M200" s="283">
        <v>0</v>
      </c>
      <c r="N200" s="283">
        <f>150-1000</f>
        <v>-850</v>
      </c>
      <c r="O200" s="283">
        <v>0</v>
      </c>
      <c r="P200" s="283">
        <v>0</v>
      </c>
      <c r="Q200" s="283">
        <v>0</v>
      </c>
      <c r="R200" s="283"/>
      <c r="S200" s="283">
        <v>0</v>
      </c>
      <c r="T200" s="288">
        <v>0</v>
      </c>
      <c r="U200" s="283">
        <v>0</v>
      </c>
      <c r="V200" s="289"/>
      <c r="W200" s="289"/>
      <c r="X200" s="289"/>
    </row>
    <row r="201" hidden="1" spans="1:24">
      <c r="A201" s="268">
        <v>2080802</v>
      </c>
      <c r="B201" s="270" t="s">
        <v>254</v>
      </c>
      <c r="C201" s="271">
        <v>180</v>
      </c>
      <c r="D201" s="272">
        <f>E201+F201+G201+H201+I201</f>
        <v>3</v>
      </c>
      <c r="E201" s="272">
        <v>0</v>
      </c>
      <c r="F201" s="272">
        <v>0</v>
      </c>
      <c r="G201" s="272">
        <v>3</v>
      </c>
      <c r="H201" s="272"/>
      <c r="I201" s="272">
        <f>SUM(K201:X201)</f>
        <v>0</v>
      </c>
      <c r="J201" s="282">
        <f>C201+D201</f>
        <v>183</v>
      </c>
      <c r="K201" s="283">
        <v>0</v>
      </c>
      <c r="L201" s="283">
        <v>0</v>
      </c>
      <c r="M201" s="283">
        <v>0</v>
      </c>
      <c r="N201" s="283">
        <v>0</v>
      </c>
      <c r="O201" s="283">
        <v>0</v>
      </c>
      <c r="P201" s="283">
        <v>0</v>
      </c>
      <c r="Q201" s="283">
        <v>0</v>
      </c>
      <c r="R201" s="283"/>
      <c r="S201" s="283">
        <v>0</v>
      </c>
      <c r="T201" s="288">
        <v>0</v>
      </c>
      <c r="U201" s="283">
        <v>0</v>
      </c>
      <c r="V201" s="289"/>
      <c r="W201" s="289"/>
      <c r="X201" s="289"/>
    </row>
    <row r="202" hidden="1" spans="1:24">
      <c r="A202" s="268">
        <v>2080803</v>
      </c>
      <c r="B202" s="270" t="s">
        <v>255</v>
      </c>
      <c r="C202" s="271"/>
      <c r="D202" s="272">
        <f>E202+F202+G202+H202+I202</f>
        <v>1452</v>
      </c>
      <c r="E202" s="272">
        <v>1358</v>
      </c>
      <c r="F202" s="272">
        <v>0</v>
      </c>
      <c r="G202" s="272">
        <v>94</v>
      </c>
      <c r="H202" s="272"/>
      <c r="I202" s="272">
        <f>SUM(K202:X202)</f>
        <v>0</v>
      </c>
      <c r="J202" s="282">
        <f>C202+D202</f>
        <v>1452</v>
      </c>
      <c r="K202" s="283">
        <v>0</v>
      </c>
      <c r="L202" s="283">
        <v>0</v>
      </c>
      <c r="M202" s="283">
        <v>0</v>
      </c>
      <c r="N202" s="283">
        <v>0</v>
      </c>
      <c r="O202" s="283">
        <v>0</v>
      </c>
      <c r="P202" s="283">
        <v>0</v>
      </c>
      <c r="Q202" s="283">
        <v>0</v>
      </c>
      <c r="R202" s="283"/>
      <c r="S202" s="283">
        <v>0</v>
      </c>
      <c r="T202" s="288">
        <v>0</v>
      </c>
      <c r="U202" s="283">
        <v>0</v>
      </c>
      <c r="V202" s="289"/>
      <c r="W202" s="289"/>
      <c r="X202" s="289"/>
    </row>
    <row r="203" hidden="1" spans="1:24">
      <c r="A203" s="268">
        <v>2080805</v>
      </c>
      <c r="B203" s="270" t="s">
        <v>256</v>
      </c>
      <c r="C203" s="271">
        <v>1860</v>
      </c>
      <c r="D203" s="272">
        <f>E203+F203+G203+H203+I203</f>
        <v>-396</v>
      </c>
      <c r="E203" s="272">
        <v>260</v>
      </c>
      <c r="F203" s="272">
        <v>0</v>
      </c>
      <c r="G203" s="272">
        <v>0</v>
      </c>
      <c r="H203" s="272"/>
      <c r="I203" s="273">
        <f>SUM(K203:X203)</f>
        <v>-656</v>
      </c>
      <c r="J203" s="282">
        <f>C203+D203</f>
        <v>1464</v>
      </c>
      <c r="K203" s="283">
        <v>-662</v>
      </c>
      <c r="L203" s="283">
        <v>0</v>
      </c>
      <c r="M203" s="283">
        <v>0</v>
      </c>
      <c r="N203" s="283">
        <v>0</v>
      </c>
      <c r="O203" s="283">
        <v>0</v>
      </c>
      <c r="P203" s="283">
        <v>0</v>
      </c>
      <c r="Q203" s="283">
        <v>6</v>
      </c>
      <c r="R203" s="283"/>
      <c r="S203" s="283">
        <v>0</v>
      </c>
      <c r="T203" s="288">
        <v>0</v>
      </c>
      <c r="U203" s="283">
        <v>0</v>
      </c>
      <c r="V203" s="289"/>
      <c r="W203" s="289"/>
      <c r="X203" s="289"/>
    </row>
    <row r="204" hidden="1" spans="1:24">
      <c r="A204" s="268">
        <v>2080899</v>
      </c>
      <c r="B204" s="270" t="s">
        <v>257</v>
      </c>
      <c r="C204" s="271">
        <v>1340</v>
      </c>
      <c r="D204" s="272">
        <f>E204+F204+G204+H204+I204</f>
        <v>991</v>
      </c>
      <c r="E204" s="272">
        <v>225</v>
      </c>
      <c r="F204" s="272">
        <v>0</v>
      </c>
      <c r="G204" s="272">
        <v>2</v>
      </c>
      <c r="H204" s="272"/>
      <c r="I204" s="273">
        <f>SUM(K204:X204)</f>
        <v>764</v>
      </c>
      <c r="J204" s="282">
        <f>C204+D204</f>
        <v>2331</v>
      </c>
      <c r="K204" s="283">
        <v>-20</v>
      </c>
      <c r="L204" s="283">
        <v>0</v>
      </c>
      <c r="M204" s="283">
        <v>0</v>
      </c>
      <c r="N204" s="283">
        <v>0</v>
      </c>
      <c r="O204" s="283">
        <v>0</v>
      </c>
      <c r="P204" s="283">
        <v>0</v>
      </c>
      <c r="Q204" s="283">
        <v>784</v>
      </c>
      <c r="R204" s="283"/>
      <c r="S204" s="283">
        <v>0</v>
      </c>
      <c r="T204" s="288">
        <v>0</v>
      </c>
      <c r="U204" s="283">
        <v>0</v>
      </c>
      <c r="V204" s="289"/>
      <c r="W204" s="289"/>
      <c r="X204" s="289"/>
    </row>
    <row r="205" hidden="1" spans="1:24">
      <c r="A205" s="268">
        <v>20809</v>
      </c>
      <c r="B205" s="262" t="s">
        <v>258</v>
      </c>
      <c r="C205" s="263">
        <f t="shared" ref="C205:X205" si="75">SUM(C206:C210)</f>
        <v>650</v>
      </c>
      <c r="D205" s="269">
        <f t="shared" si="75"/>
        <v>245</v>
      </c>
      <c r="E205" s="269">
        <f t="shared" si="75"/>
        <v>414</v>
      </c>
      <c r="F205" s="269">
        <f t="shared" si="75"/>
        <v>0</v>
      </c>
      <c r="G205" s="269">
        <f t="shared" si="75"/>
        <v>258</v>
      </c>
      <c r="H205" s="269">
        <f t="shared" si="75"/>
        <v>0</v>
      </c>
      <c r="I205" s="269">
        <f t="shared" si="75"/>
        <v>-427</v>
      </c>
      <c r="J205" s="269">
        <f t="shared" si="75"/>
        <v>895</v>
      </c>
      <c r="K205" s="281">
        <f t="shared" si="75"/>
        <v>-427</v>
      </c>
      <c r="L205" s="281">
        <f t="shared" si="75"/>
        <v>0</v>
      </c>
      <c r="M205" s="281">
        <f t="shared" si="75"/>
        <v>0</v>
      </c>
      <c r="N205" s="281">
        <f t="shared" si="75"/>
        <v>0</v>
      </c>
      <c r="O205" s="281">
        <f t="shared" si="75"/>
        <v>0</v>
      </c>
      <c r="P205" s="281">
        <f t="shared" si="75"/>
        <v>0</v>
      </c>
      <c r="Q205" s="281">
        <f t="shared" si="75"/>
        <v>0</v>
      </c>
      <c r="R205" s="281">
        <f t="shared" si="75"/>
        <v>0</v>
      </c>
      <c r="S205" s="281">
        <f t="shared" si="75"/>
        <v>0</v>
      </c>
      <c r="T205" s="281">
        <f t="shared" si="75"/>
        <v>0</v>
      </c>
      <c r="U205" s="281">
        <f t="shared" si="75"/>
        <v>0</v>
      </c>
      <c r="V205" s="281">
        <f t="shared" si="75"/>
        <v>0</v>
      </c>
      <c r="W205" s="281">
        <f t="shared" si="75"/>
        <v>0</v>
      </c>
      <c r="X205" s="281">
        <f t="shared" si="75"/>
        <v>0</v>
      </c>
    </row>
    <row r="206" hidden="1" spans="1:24">
      <c r="A206" s="268">
        <v>2080901</v>
      </c>
      <c r="B206" s="270" t="s">
        <v>259</v>
      </c>
      <c r="C206" s="271"/>
      <c r="D206" s="272">
        <f>E206+F206+G206+H206+I206</f>
        <v>26</v>
      </c>
      <c r="E206" s="272">
        <v>0</v>
      </c>
      <c r="F206" s="272">
        <v>0</v>
      </c>
      <c r="G206" s="272">
        <v>26</v>
      </c>
      <c r="H206" s="272"/>
      <c r="I206" s="273">
        <f>SUM(K206:X206)</f>
        <v>0</v>
      </c>
      <c r="J206" s="282">
        <f>C206+D206</f>
        <v>26</v>
      </c>
      <c r="K206" s="283">
        <v>0</v>
      </c>
      <c r="L206" s="283">
        <v>0</v>
      </c>
      <c r="M206" s="283">
        <v>0</v>
      </c>
      <c r="N206" s="283">
        <v>0</v>
      </c>
      <c r="O206" s="283">
        <v>0</v>
      </c>
      <c r="P206" s="283">
        <v>0</v>
      </c>
      <c r="Q206" s="283">
        <v>0</v>
      </c>
      <c r="R206" s="283"/>
      <c r="S206" s="283">
        <v>0</v>
      </c>
      <c r="T206" s="288">
        <v>0</v>
      </c>
      <c r="U206" s="283">
        <v>0</v>
      </c>
      <c r="V206" s="289"/>
      <c r="W206" s="289"/>
      <c r="X206" s="289"/>
    </row>
    <row r="207" hidden="1" spans="1:24">
      <c r="A207" s="268">
        <v>2080902</v>
      </c>
      <c r="B207" s="270" t="s">
        <v>260</v>
      </c>
      <c r="C207" s="271"/>
      <c r="D207" s="272">
        <f>E207+F207+G207+H207+I207</f>
        <v>21</v>
      </c>
      <c r="E207" s="272"/>
      <c r="F207" s="272">
        <v>0</v>
      </c>
      <c r="G207" s="272">
        <v>21</v>
      </c>
      <c r="H207" s="272"/>
      <c r="I207" s="273">
        <f>SUM(K207:X207)</f>
        <v>0</v>
      </c>
      <c r="J207" s="282">
        <f>C207+D207</f>
        <v>21</v>
      </c>
      <c r="K207" s="283">
        <v>0</v>
      </c>
      <c r="L207" s="283"/>
      <c r="M207" s="283"/>
      <c r="N207" s="283"/>
      <c r="O207" s="283"/>
      <c r="P207" s="283"/>
      <c r="Q207" s="283"/>
      <c r="R207" s="283"/>
      <c r="S207" s="283"/>
      <c r="T207" s="288">
        <v>0</v>
      </c>
      <c r="U207" s="283">
        <v>0</v>
      </c>
      <c r="V207" s="289"/>
      <c r="W207" s="289"/>
      <c r="X207" s="289"/>
    </row>
    <row r="208" hidden="1" spans="1:24">
      <c r="A208" s="268">
        <v>2080904</v>
      </c>
      <c r="B208" s="270" t="s">
        <v>261</v>
      </c>
      <c r="C208" s="271"/>
      <c r="D208" s="272">
        <f>E208+F208+G208+H208+I208</f>
        <v>11</v>
      </c>
      <c r="E208" s="272">
        <v>0</v>
      </c>
      <c r="F208" s="272">
        <v>0</v>
      </c>
      <c r="G208" s="272">
        <v>11</v>
      </c>
      <c r="H208" s="272"/>
      <c r="I208" s="273">
        <f>SUM(K208:X208)</f>
        <v>0</v>
      </c>
      <c r="J208" s="282">
        <f>C208+D208</f>
        <v>11</v>
      </c>
      <c r="K208" s="283">
        <v>0</v>
      </c>
      <c r="L208" s="283">
        <v>0</v>
      </c>
      <c r="M208" s="283">
        <v>0</v>
      </c>
      <c r="N208" s="283">
        <v>0</v>
      </c>
      <c r="O208" s="283">
        <v>0</v>
      </c>
      <c r="P208" s="283">
        <v>0</v>
      </c>
      <c r="Q208" s="283">
        <v>0</v>
      </c>
      <c r="R208" s="283"/>
      <c r="S208" s="283">
        <v>0</v>
      </c>
      <c r="T208" s="288">
        <v>0</v>
      </c>
      <c r="U208" s="283">
        <v>0</v>
      </c>
      <c r="V208" s="289"/>
      <c r="W208" s="289"/>
      <c r="X208" s="289"/>
    </row>
    <row r="209" hidden="1" spans="1:24">
      <c r="A209" s="268">
        <v>2080905</v>
      </c>
      <c r="B209" s="270" t="s">
        <v>262</v>
      </c>
      <c r="C209" s="271"/>
      <c r="D209" s="272">
        <f>E209+F209+G209+H209+I209</f>
        <v>35</v>
      </c>
      <c r="E209" s="272">
        <v>35</v>
      </c>
      <c r="F209" s="272">
        <v>0</v>
      </c>
      <c r="G209" s="272">
        <v>0</v>
      </c>
      <c r="H209" s="272"/>
      <c r="I209" s="273">
        <f>SUM(K209:X209)</f>
        <v>0</v>
      </c>
      <c r="J209" s="282">
        <f>C209+D209</f>
        <v>35</v>
      </c>
      <c r="K209" s="283">
        <v>0</v>
      </c>
      <c r="L209" s="283">
        <v>0</v>
      </c>
      <c r="M209" s="283">
        <v>0</v>
      </c>
      <c r="N209" s="283">
        <v>0</v>
      </c>
      <c r="O209" s="283">
        <v>0</v>
      </c>
      <c r="P209" s="283">
        <v>0</v>
      </c>
      <c r="Q209" s="283">
        <v>0</v>
      </c>
      <c r="R209" s="283"/>
      <c r="S209" s="283">
        <v>0</v>
      </c>
      <c r="T209" s="288">
        <v>0</v>
      </c>
      <c r="U209" s="283">
        <v>0</v>
      </c>
      <c r="V209" s="289"/>
      <c r="W209" s="289"/>
      <c r="X209" s="289"/>
    </row>
    <row r="210" hidden="1" spans="1:24">
      <c r="A210" s="268">
        <v>2080999</v>
      </c>
      <c r="B210" s="270" t="s">
        <v>263</v>
      </c>
      <c r="C210" s="271">
        <v>650</v>
      </c>
      <c r="D210" s="272">
        <f>E210+F210+G210+H210+I210</f>
        <v>152</v>
      </c>
      <c r="E210" s="272">
        <v>379</v>
      </c>
      <c r="F210" s="272">
        <v>0</v>
      </c>
      <c r="G210" s="272">
        <v>200</v>
      </c>
      <c r="H210" s="272"/>
      <c r="I210" s="273">
        <f>SUM(K210:X210)</f>
        <v>-427</v>
      </c>
      <c r="J210" s="282">
        <f>C210+D210</f>
        <v>802</v>
      </c>
      <c r="K210" s="283">
        <v>-427</v>
      </c>
      <c r="L210" s="283">
        <v>0</v>
      </c>
      <c r="M210" s="283">
        <v>0</v>
      </c>
      <c r="N210" s="283">
        <v>0</v>
      </c>
      <c r="O210" s="283">
        <v>0</v>
      </c>
      <c r="P210" s="283">
        <v>0</v>
      </c>
      <c r="Q210" s="283">
        <v>0</v>
      </c>
      <c r="R210" s="283"/>
      <c r="S210" s="283">
        <v>0</v>
      </c>
      <c r="T210" s="288">
        <v>0</v>
      </c>
      <c r="U210" s="283">
        <v>0</v>
      </c>
      <c r="V210" s="289"/>
      <c r="W210" s="289"/>
      <c r="X210" s="289"/>
    </row>
    <row r="211" hidden="1" spans="1:24">
      <c r="A211" s="268">
        <v>20810</v>
      </c>
      <c r="B211" s="262" t="s">
        <v>264</v>
      </c>
      <c r="C211" s="263">
        <f t="shared" ref="C211:X211" si="76">SUM(C212:C217)</f>
        <v>3916</v>
      </c>
      <c r="D211" s="269">
        <f t="shared" si="76"/>
        <v>513</v>
      </c>
      <c r="E211" s="269">
        <f t="shared" si="76"/>
        <v>171</v>
      </c>
      <c r="F211" s="269">
        <f t="shared" si="76"/>
        <v>0</v>
      </c>
      <c r="G211" s="269">
        <f t="shared" si="76"/>
        <v>248</v>
      </c>
      <c r="H211" s="269">
        <f t="shared" si="76"/>
        <v>0</v>
      </c>
      <c r="I211" s="269">
        <f t="shared" si="76"/>
        <v>94</v>
      </c>
      <c r="J211" s="269">
        <f t="shared" si="76"/>
        <v>4429</v>
      </c>
      <c r="K211" s="281">
        <f t="shared" si="76"/>
        <v>194</v>
      </c>
      <c r="L211" s="281">
        <f t="shared" si="76"/>
        <v>0</v>
      </c>
      <c r="M211" s="281">
        <f t="shared" si="76"/>
        <v>0</v>
      </c>
      <c r="N211" s="281">
        <f t="shared" si="76"/>
        <v>0</v>
      </c>
      <c r="O211" s="281">
        <f t="shared" si="76"/>
        <v>12</v>
      </c>
      <c r="P211" s="281">
        <f t="shared" si="76"/>
        <v>0</v>
      </c>
      <c r="Q211" s="281">
        <f t="shared" si="76"/>
        <v>0</v>
      </c>
      <c r="R211" s="281">
        <f t="shared" si="76"/>
        <v>0</v>
      </c>
      <c r="S211" s="281">
        <f t="shared" si="76"/>
        <v>-108</v>
      </c>
      <c r="T211" s="281">
        <f t="shared" si="76"/>
        <v>-4</v>
      </c>
      <c r="U211" s="281">
        <f t="shared" si="76"/>
        <v>0</v>
      </c>
      <c r="V211" s="281">
        <f t="shared" si="76"/>
        <v>0</v>
      </c>
      <c r="W211" s="281">
        <f t="shared" si="76"/>
        <v>0</v>
      </c>
      <c r="X211" s="281">
        <f t="shared" si="76"/>
        <v>0</v>
      </c>
    </row>
    <row r="212" hidden="1" spans="1:24">
      <c r="A212" s="268">
        <v>2081001</v>
      </c>
      <c r="B212" s="270" t="s">
        <v>265</v>
      </c>
      <c r="C212" s="271">
        <v>436</v>
      </c>
      <c r="D212" s="272">
        <f t="shared" ref="D212:D217" si="77">E212+F212+G212+H212+I212</f>
        <v>-14</v>
      </c>
      <c r="E212" s="272">
        <v>0</v>
      </c>
      <c r="F212" s="272">
        <v>0</v>
      </c>
      <c r="G212" s="272">
        <v>0</v>
      </c>
      <c r="H212" s="272"/>
      <c r="I212" s="273">
        <f t="shared" ref="I212:I217" si="78">SUM(K212:X212)</f>
        <v>-14</v>
      </c>
      <c r="J212" s="282">
        <f t="shared" ref="J212:J217" si="79">C212+D212</f>
        <v>422</v>
      </c>
      <c r="K212" s="283">
        <v>-14</v>
      </c>
      <c r="L212" s="283">
        <v>0</v>
      </c>
      <c r="M212" s="283">
        <v>0</v>
      </c>
      <c r="N212" s="283">
        <v>0</v>
      </c>
      <c r="O212" s="283">
        <v>0</v>
      </c>
      <c r="P212" s="283">
        <v>0</v>
      </c>
      <c r="Q212" s="283">
        <v>0</v>
      </c>
      <c r="R212" s="283"/>
      <c r="S212" s="283">
        <v>0</v>
      </c>
      <c r="T212" s="288">
        <v>0</v>
      </c>
      <c r="U212" s="283">
        <v>0</v>
      </c>
      <c r="V212" s="289"/>
      <c r="W212" s="289"/>
      <c r="X212" s="289"/>
    </row>
    <row r="213" hidden="1" spans="1:24">
      <c r="A213" s="268">
        <v>2081002</v>
      </c>
      <c r="B213" s="270" t="s">
        <v>266</v>
      </c>
      <c r="C213" s="271">
        <v>1227</v>
      </c>
      <c r="D213" s="272">
        <f t="shared" si="77"/>
        <v>451</v>
      </c>
      <c r="E213" s="272">
        <v>0</v>
      </c>
      <c r="F213" s="272">
        <v>0</v>
      </c>
      <c r="G213" s="272">
        <v>158</v>
      </c>
      <c r="H213" s="272"/>
      <c r="I213" s="273">
        <f t="shared" si="78"/>
        <v>293</v>
      </c>
      <c r="J213" s="282">
        <f t="shared" si="79"/>
        <v>1678</v>
      </c>
      <c r="K213" s="283">
        <v>281</v>
      </c>
      <c r="L213" s="283">
        <v>0</v>
      </c>
      <c r="M213" s="283">
        <v>0</v>
      </c>
      <c r="N213" s="283">
        <v>0</v>
      </c>
      <c r="O213" s="283">
        <v>12</v>
      </c>
      <c r="P213" s="283">
        <v>0</v>
      </c>
      <c r="Q213" s="283">
        <v>0</v>
      </c>
      <c r="R213" s="283"/>
      <c r="S213" s="283">
        <v>0</v>
      </c>
      <c r="T213" s="288">
        <v>0</v>
      </c>
      <c r="U213" s="283">
        <v>0</v>
      </c>
      <c r="V213" s="289"/>
      <c r="W213" s="289"/>
      <c r="X213" s="289"/>
    </row>
    <row r="214" hidden="1" spans="1:24">
      <c r="A214" s="268">
        <v>2081004</v>
      </c>
      <c r="B214" s="270" t="s">
        <v>267</v>
      </c>
      <c r="C214" s="271">
        <v>1623</v>
      </c>
      <c r="D214" s="272">
        <f t="shared" si="77"/>
        <v>-57</v>
      </c>
      <c r="E214" s="272">
        <v>8</v>
      </c>
      <c r="F214" s="272">
        <v>0</v>
      </c>
      <c r="G214" s="272">
        <v>0</v>
      </c>
      <c r="H214" s="272"/>
      <c r="I214" s="273">
        <f t="shared" si="78"/>
        <v>-65</v>
      </c>
      <c r="J214" s="282">
        <f t="shared" si="79"/>
        <v>1566</v>
      </c>
      <c r="K214" s="283">
        <v>-63</v>
      </c>
      <c r="L214" s="283">
        <v>0</v>
      </c>
      <c r="M214" s="283">
        <v>0</v>
      </c>
      <c r="N214" s="283">
        <v>0</v>
      </c>
      <c r="O214" s="283">
        <v>0</v>
      </c>
      <c r="P214" s="283">
        <v>0</v>
      </c>
      <c r="Q214" s="283">
        <v>0</v>
      </c>
      <c r="R214" s="283"/>
      <c r="S214" s="283">
        <v>0</v>
      </c>
      <c r="T214" s="288">
        <v>-2</v>
      </c>
      <c r="U214" s="283">
        <v>0</v>
      </c>
      <c r="V214" s="289"/>
      <c r="W214" s="289"/>
      <c r="X214" s="289"/>
    </row>
    <row r="215" hidden="1" spans="1:24">
      <c r="A215" s="268">
        <v>2081005</v>
      </c>
      <c r="B215" s="270" t="s">
        <v>268</v>
      </c>
      <c r="C215" s="271">
        <v>372</v>
      </c>
      <c r="D215" s="272">
        <f t="shared" si="77"/>
        <v>-20</v>
      </c>
      <c r="E215" s="272">
        <v>0</v>
      </c>
      <c r="F215" s="272">
        <v>0</v>
      </c>
      <c r="G215" s="272">
        <v>90</v>
      </c>
      <c r="H215" s="272"/>
      <c r="I215" s="273">
        <f t="shared" si="78"/>
        <v>-110</v>
      </c>
      <c r="J215" s="282">
        <f t="shared" si="79"/>
        <v>352</v>
      </c>
      <c r="K215" s="283">
        <v>0</v>
      </c>
      <c r="L215" s="283">
        <v>0</v>
      </c>
      <c r="M215" s="283">
        <v>0</v>
      </c>
      <c r="N215" s="283">
        <v>0</v>
      </c>
      <c r="O215" s="283">
        <v>0</v>
      </c>
      <c r="P215" s="283">
        <v>0</v>
      </c>
      <c r="Q215" s="283">
        <v>0</v>
      </c>
      <c r="R215" s="283"/>
      <c r="S215" s="283">
        <v>-108</v>
      </c>
      <c r="T215" s="288">
        <v>-2</v>
      </c>
      <c r="U215" s="283">
        <v>0</v>
      </c>
      <c r="V215" s="289"/>
      <c r="W215" s="289"/>
      <c r="X215" s="289"/>
    </row>
    <row r="216" hidden="1" spans="1:24">
      <c r="A216" s="268">
        <v>2081006</v>
      </c>
      <c r="B216" s="270" t="s">
        <v>269</v>
      </c>
      <c r="C216" s="271"/>
      <c r="D216" s="272">
        <f t="shared" si="77"/>
        <v>163</v>
      </c>
      <c r="E216" s="272">
        <v>163</v>
      </c>
      <c r="F216" s="272">
        <v>0</v>
      </c>
      <c r="G216" s="272">
        <v>0</v>
      </c>
      <c r="H216" s="272"/>
      <c r="I216" s="272">
        <f t="shared" si="78"/>
        <v>0</v>
      </c>
      <c r="J216" s="282">
        <f t="shared" si="79"/>
        <v>163</v>
      </c>
      <c r="K216" s="283">
        <v>0</v>
      </c>
      <c r="L216" s="283">
        <v>0</v>
      </c>
      <c r="M216" s="283">
        <v>0</v>
      </c>
      <c r="N216" s="283">
        <v>0</v>
      </c>
      <c r="O216" s="283">
        <v>0</v>
      </c>
      <c r="P216" s="283">
        <v>0</v>
      </c>
      <c r="Q216" s="283">
        <v>0</v>
      </c>
      <c r="R216" s="283"/>
      <c r="S216" s="283">
        <v>0</v>
      </c>
      <c r="T216" s="288">
        <v>0</v>
      </c>
      <c r="U216" s="283">
        <v>0</v>
      </c>
      <c r="V216" s="289"/>
      <c r="W216" s="289"/>
      <c r="X216" s="289"/>
    </row>
    <row r="217" hidden="1" spans="1:24">
      <c r="A217" s="268">
        <v>2081099</v>
      </c>
      <c r="B217" s="270" t="s">
        <v>270</v>
      </c>
      <c r="C217" s="271">
        <v>258</v>
      </c>
      <c r="D217" s="272">
        <f t="shared" si="77"/>
        <v>-10</v>
      </c>
      <c r="E217" s="272">
        <v>0</v>
      </c>
      <c r="F217" s="272">
        <v>0</v>
      </c>
      <c r="G217" s="272">
        <v>0</v>
      </c>
      <c r="H217" s="272"/>
      <c r="I217" s="273">
        <f t="shared" si="78"/>
        <v>-10</v>
      </c>
      <c r="J217" s="282">
        <f t="shared" si="79"/>
        <v>248</v>
      </c>
      <c r="K217" s="283">
        <v>-10</v>
      </c>
      <c r="L217" s="283">
        <v>0</v>
      </c>
      <c r="M217" s="283">
        <v>0</v>
      </c>
      <c r="N217" s="283">
        <v>0</v>
      </c>
      <c r="O217" s="283">
        <v>0</v>
      </c>
      <c r="P217" s="283">
        <v>0</v>
      </c>
      <c r="Q217" s="283">
        <v>0</v>
      </c>
      <c r="R217" s="283"/>
      <c r="S217" s="283">
        <v>0</v>
      </c>
      <c r="T217" s="288">
        <v>0</v>
      </c>
      <c r="U217" s="283">
        <v>0</v>
      </c>
      <c r="V217" s="289"/>
      <c r="W217" s="289"/>
      <c r="X217" s="289"/>
    </row>
    <row r="218" hidden="1" spans="1:24">
      <c r="A218" s="268">
        <v>20811</v>
      </c>
      <c r="B218" s="262" t="s">
        <v>271</v>
      </c>
      <c r="C218" s="263">
        <f t="shared" ref="C218:X218" si="80">SUM(C219:C223)</f>
        <v>2417</v>
      </c>
      <c r="D218" s="269">
        <f t="shared" si="80"/>
        <v>243</v>
      </c>
      <c r="E218" s="269">
        <f t="shared" si="80"/>
        <v>149</v>
      </c>
      <c r="F218" s="269">
        <f t="shared" si="80"/>
        <v>0</v>
      </c>
      <c r="G218" s="269">
        <f t="shared" si="80"/>
        <v>0</v>
      </c>
      <c r="H218" s="269">
        <f t="shared" si="80"/>
        <v>0</v>
      </c>
      <c r="I218" s="269">
        <f t="shared" si="80"/>
        <v>94</v>
      </c>
      <c r="J218" s="269">
        <f t="shared" si="80"/>
        <v>2660</v>
      </c>
      <c r="K218" s="281">
        <f t="shared" si="80"/>
        <v>61</v>
      </c>
      <c r="L218" s="281">
        <f t="shared" si="80"/>
        <v>0</v>
      </c>
      <c r="M218" s="281">
        <f t="shared" si="80"/>
        <v>0</v>
      </c>
      <c r="N218" s="281">
        <f t="shared" si="80"/>
        <v>0</v>
      </c>
      <c r="O218" s="281">
        <f t="shared" si="80"/>
        <v>0</v>
      </c>
      <c r="P218" s="281">
        <f t="shared" si="80"/>
        <v>0</v>
      </c>
      <c r="Q218" s="281">
        <f t="shared" si="80"/>
        <v>49</v>
      </c>
      <c r="R218" s="281">
        <f t="shared" si="80"/>
        <v>0</v>
      </c>
      <c r="S218" s="281">
        <f t="shared" si="80"/>
        <v>-13</v>
      </c>
      <c r="T218" s="281">
        <f t="shared" si="80"/>
        <v>-3</v>
      </c>
      <c r="U218" s="281">
        <f t="shared" si="80"/>
        <v>0</v>
      </c>
      <c r="V218" s="281">
        <f t="shared" si="80"/>
        <v>0</v>
      </c>
      <c r="W218" s="281">
        <f t="shared" si="80"/>
        <v>0</v>
      </c>
      <c r="X218" s="281">
        <f t="shared" si="80"/>
        <v>0</v>
      </c>
    </row>
    <row r="219" hidden="1" spans="1:24">
      <c r="A219" s="268">
        <v>2081101</v>
      </c>
      <c r="B219" s="270" t="s">
        <v>98</v>
      </c>
      <c r="C219" s="271">
        <v>465</v>
      </c>
      <c r="D219" s="272">
        <f>E219+F219+G219+H219+I219</f>
        <v>-3</v>
      </c>
      <c r="E219" s="272">
        <v>0</v>
      </c>
      <c r="F219" s="272">
        <v>0</v>
      </c>
      <c r="G219" s="272">
        <v>0</v>
      </c>
      <c r="H219" s="272"/>
      <c r="I219" s="273">
        <f>SUM(K219:X219)</f>
        <v>-3</v>
      </c>
      <c r="J219" s="282">
        <f>C219+D219</f>
        <v>462</v>
      </c>
      <c r="K219" s="283">
        <v>0</v>
      </c>
      <c r="L219" s="283">
        <v>0</v>
      </c>
      <c r="M219" s="283">
        <v>0</v>
      </c>
      <c r="N219" s="283">
        <v>0</v>
      </c>
      <c r="O219" s="283">
        <v>0</v>
      </c>
      <c r="P219" s="283">
        <v>0</v>
      </c>
      <c r="Q219" s="283">
        <v>0</v>
      </c>
      <c r="R219" s="283"/>
      <c r="S219" s="283">
        <v>0</v>
      </c>
      <c r="T219" s="288">
        <v>-3</v>
      </c>
      <c r="U219" s="283">
        <v>0</v>
      </c>
      <c r="V219" s="289"/>
      <c r="W219" s="289"/>
      <c r="X219" s="289"/>
    </row>
    <row r="220" hidden="1" spans="1:24">
      <c r="A220" s="268">
        <v>2081104</v>
      </c>
      <c r="B220" s="270" t="s">
        <v>272</v>
      </c>
      <c r="C220" s="271">
        <v>452</v>
      </c>
      <c r="D220" s="272">
        <f>E220+F220+G220+H220+I220</f>
        <v>0</v>
      </c>
      <c r="E220" s="272">
        <v>26</v>
      </c>
      <c r="F220" s="272">
        <v>0</v>
      </c>
      <c r="G220" s="272">
        <v>0</v>
      </c>
      <c r="H220" s="272"/>
      <c r="I220" s="273">
        <f>SUM(K220:X220)</f>
        <v>-26</v>
      </c>
      <c r="J220" s="282">
        <f>C220+D220</f>
        <v>452</v>
      </c>
      <c r="K220" s="283">
        <v>-16</v>
      </c>
      <c r="L220" s="283">
        <v>0</v>
      </c>
      <c r="M220" s="283">
        <v>0</v>
      </c>
      <c r="N220" s="283">
        <v>0</v>
      </c>
      <c r="O220" s="283">
        <v>0</v>
      </c>
      <c r="P220" s="283">
        <v>0</v>
      </c>
      <c r="Q220" s="283">
        <v>0</v>
      </c>
      <c r="R220" s="283"/>
      <c r="S220" s="283">
        <v>-10</v>
      </c>
      <c r="T220" s="288">
        <v>0</v>
      </c>
      <c r="U220" s="283">
        <v>0</v>
      </c>
      <c r="V220" s="289"/>
      <c r="W220" s="289"/>
      <c r="X220" s="289"/>
    </row>
    <row r="221" hidden="1" spans="1:24">
      <c r="A221" s="268">
        <v>2081105</v>
      </c>
      <c r="B221" s="270" t="s">
        <v>273</v>
      </c>
      <c r="C221" s="271">
        <v>88</v>
      </c>
      <c r="D221" s="272">
        <f>E221+F221+G221+H221+I221</f>
        <v>0</v>
      </c>
      <c r="E221" s="272">
        <v>0</v>
      </c>
      <c r="F221" s="272">
        <v>0</v>
      </c>
      <c r="G221" s="272">
        <v>0</v>
      </c>
      <c r="H221" s="272"/>
      <c r="I221" s="273">
        <f>SUM(K221:X221)</f>
        <v>0</v>
      </c>
      <c r="J221" s="282">
        <f>C221+D221</f>
        <v>88</v>
      </c>
      <c r="K221" s="283">
        <v>0</v>
      </c>
      <c r="L221" s="283">
        <v>0</v>
      </c>
      <c r="M221" s="283">
        <v>0</v>
      </c>
      <c r="N221" s="283">
        <v>0</v>
      </c>
      <c r="O221" s="283">
        <v>0</v>
      </c>
      <c r="P221" s="283">
        <v>0</v>
      </c>
      <c r="Q221" s="283">
        <v>0</v>
      </c>
      <c r="R221" s="283"/>
      <c r="S221" s="283">
        <v>0</v>
      </c>
      <c r="T221" s="288">
        <v>0</v>
      </c>
      <c r="U221" s="283">
        <v>0</v>
      </c>
      <c r="V221" s="289"/>
      <c r="W221" s="289"/>
      <c r="X221" s="289"/>
    </row>
    <row r="222" hidden="1" spans="1:24">
      <c r="A222" s="268">
        <v>2081107</v>
      </c>
      <c r="B222" s="270" t="s">
        <v>274</v>
      </c>
      <c r="C222" s="271">
        <v>1086</v>
      </c>
      <c r="D222" s="272">
        <f>E222+F222+G222+H222+I222</f>
        <v>167</v>
      </c>
      <c r="E222" s="272">
        <v>46</v>
      </c>
      <c r="F222" s="272">
        <v>0</v>
      </c>
      <c r="G222" s="272">
        <v>0</v>
      </c>
      <c r="H222" s="272"/>
      <c r="I222" s="273">
        <f>SUM(K222:X222)</f>
        <v>121</v>
      </c>
      <c r="J222" s="282">
        <f>C222+D222</f>
        <v>1253</v>
      </c>
      <c r="K222" s="283">
        <v>121</v>
      </c>
      <c r="L222" s="283">
        <v>0</v>
      </c>
      <c r="M222" s="283">
        <v>0</v>
      </c>
      <c r="N222" s="283">
        <v>0</v>
      </c>
      <c r="O222" s="283">
        <v>0</v>
      </c>
      <c r="P222" s="283">
        <v>0</v>
      </c>
      <c r="Q222" s="283">
        <v>0</v>
      </c>
      <c r="R222" s="283"/>
      <c r="S222" s="283">
        <v>0</v>
      </c>
      <c r="T222" s="288">
        <v>0</v>
      </c>
      <c r="U222" s="283">
        <v>0</v>
      </c>
      <c r="V222" s="289"/>
      <c r="W222" s="289"/>
      <c r="X222" s="289"/>
    </row>
    <row r="223" hidden="1" spans="1:24">
      <c r="A223" s="268">
        <v>2081199</v>
      </c>
      <c r="B223" s="270" t="s">
        <v>275</v>
      </c>
      <c r="C223" s="271">
        <v>326</v>
      </c>
      <c r="D223" s="272">
        <f>E223+F223+G223+H223+I223</f>
        <v>79</v>
      </c>
      <c r="E223" s="272">
        <v>77</v>
      </c>
      <c r="F223" s="272">
        <v>0</v>
      </c>
      <c r="G223" s="272">
        <v>0</v>
      </c>
      <c r="H223" s="272"/>
      <c r="I223" s="273">
        <f>SUM(K223:X223)</f>
        <v>2</v>
      </c>
      <c r="J223" s="282">
        <f>C223+D223</f>
        <v>405</v>
      </c>
      <c r="K223" s="283">
        <v>-44</v>
      </c>
      <c r="L223" s="283">
        <v>0</v>
      </c>
      <c r="M223" s="283">
        <v>0</v>
      </c>
      <c r="N223" s="283">
        <v>0</v>
      </c>
      <c r="O223" s="283">
        <v>0</v>
      </c>
      <c r="P223" s="283">
        <v>0</v>
      </c>
      <c r="Q223" s="283">
        <v>49</v>
      </c>
      <c r="R223" s="283"/>
      <c r="S223" s="283">
        <v>-3</v>
      </c>
      <c r="T223" s="288">
        <v>0</v>
      </c>
      <c r="U223" s="283">
        <v>0</v>
      </c>
      <c r="V223" s="289"/>
      <c r="W223" s="289"/>
      <c r="X223" s="289"/>
    </row>
    <row r="224" hidden="1" spans="1:24">
      <c r="A224" s="268">
        <v>20819</v>
      </c>
      <c r="B224" s="262" t="s">
        <v>276</v>
      </c>
      <c r="C224" s="263">
        <f t="shared" ref="C224:X224" si="81">SUM(C225:C226)</f>
        <v>2500</v>
      </c>
      <c r="D224" s="269">
        <f t="shared" si="81"/>
        <v>5347</v>
      </c>
      <c r="E224" s="269">
        <f t="shared" si="81"/>
        <v>6287</v>
      </c>
      <c r="F224" s="269">
        <f t="shared" si="81"/>
        <v>0</v>
      </c>
      <c r="G224" s="269">
        <f t="shared" si="81"/>
        <v>0</v>
      </c>
      <c r="H224" s="269">
        <f t="shared" si="81"/>
        <v>0</v>
      </c>
      <c r="I224" s="269">
        <f t="shared" si="81"/>
        <v>-940</v>
      </c>
      <c r="J224" s="269">
        <f t="shared" si="81"/>
        <v>7847</v>
      </c>
      <c r="K224" s="281">
        <f t="shared" si="81"/>
        <v>-1237</v>
      </c>
      <c r="L224" s="281">
        <f t="shared" si="81"/>
        <v>4</v>
      </c>
      <c r="M224" s="281">
        <f t="shared" si="81"/>
        <v>0</v>
      </c>
      <c r="N224" s="281">
        <f t="shared" si="81"/>
        <v>0</v>
      </c>
      <c r="O224" s="281">
        <f t="shared" si="81"/>
        <v>0</v>
      </c>
      <c r="P224" s="281">
        <f t="shared" si="81"/>
        <v>0</v>
      </c>
      <c r="Q224" s="281">
        <f t="shared" si="81"/>
        <v>293</v>
      </c>
      <c r="R224" s="281">
        <f t="shared" si="81"/>
        <v>0</v>
      </c>
      <c r="S224" s="281">
        <f t="shared" si="81"/>
        <v>0</v>
      </c>
      <c r="T224" s="281">
        <f t="shared" si="81"/>
        <v>0</v>
      </c>
      <c r="U224" s="281">
        <f t="shared" si="81"/>
        <v>0</v>
      </c>
      <c r="V224" s="281">
        <f t="shared" si="81"/>
        <v>0</v>
      </c>
      <c r="W224" s="281">
        <f t="shared" si="81"/>
        <v>0</v>
      </c>
      <c r="X224" s="281">
        <f t="shared" si="81"/>
        <v>0</v>
      </c>
    </row>
    <row r="225" hidden="1" spans="1:24">
      <c r="A225" s="268">
        <v>2081901</v>
      </c>
      <c r="B225" s="270" t="s">
        <v>277</v>
      </c>
      <c r="C225" s="271"/>
      <c r="D225" s="272">
        <f>E225+F225+G225+H225+I225</f>
        <v>6340</v>
      </c>
      <c r="E225" s="272">
        <v>6287</v>
      </c>
      <c r="F225" s="272">
        <v>0</v>
      </c>
      <c r="G225" s="272">
        <v>0</v>
      </c>
      <c r="H225" s="272"/>
      <c r="I225" s="273">
        <f>SUM(K225:X225)</f>
        <v>53</v>
      </c>
      <c r="J225" s="282">
        <f>C225+D225</f>
        <v>6340</v>
      </c>
      <c r="K225" s="283">
        <v>0</v>
      </c>
      <c r="L225" s="283">
        <v>0</v>
      </c>
      <c r="M225" s="283">
        <v>0</v>
      </c>
      <c r="N225" s="283">
        <v>0</v>
      </c>
      <c r="O225" s="283">
        <v>0</v>
      </c>
      <c r="P225" s="283">
        <v>0</v>
      </c>
      <c r="Q225" s="283">
        <v>53</v>
      </c>
      <c r="R225" s="283"/>
      <c r="S225" s="283">
        <v>0</v>
      </c>
      <c r="T225" s="288">
        <v>0</v>
      </c>
      <c r="U225" s="283">
        <v>0</v>
      </c>
      <c r="V225" s="289"/>
      <c r="W225" s="289"/>
      <c r="X225" s="289"/>
    </row>
    <row r="226" hidden="1" spans="1:24">
      <c r="A226" s="268">
        <v>2081902</v>
      </c>
      <c r="B226" s="270" t="s">
        <v>278</v>
      </c>
      <c r="C226" s="271">
        <v>2500</v>
      </c>
      <c r="D226" s="272">
        <f>E226+F226+G226+H226+I226</f>
        <v>-993</v>
      </c>
      <c r="E226" s="272">
        <v>0</v>
      </c>
      <c r="F226" s="272">
        <v>0</v>
      </c>
      <c r="G226" s="272">
        <v>0</v>
      </c>
      <c r="H226" s="272"/>
      <c r="I226" s="273">
        <f>SUM(K226:X226)</f>
        <v>-993</v>
      </c>
      <c r="J226" s="282">
        <f>C226+D226</f>
        <v>1507</v>
      </c>
      <c r="K226" s="283">
        <v>-1237</v>
      </c>
      <c r="L226" s="283">
        <v>4</v>
      </c>
      <c r="M226" s="283">
        <v>0</v>
      </c>
      <c r="N226" s="283">
        <v>0</v>
      </c>
      <c r="O226" s="283">
        <v>0</v>
      </c>
      <c r="P226" s="283">
        <v>0</v>
      </c>
      <c r="Q226" s="283">
        <v>240</v>
      </c>
      <c r="R226" s="283"/>
      <c r="S226" s="283">
        <v>0</v>
      </c>
      <c r="T226" s="288">
        <v>0</v>
      </c>
      <c r="U226" s="283">
        <v>0</v>
      </c>
      <c r="V226" s="289"/>
      <c r="W226" s="289"/>
      <c r="X226" s="289"/>
    </row>
    <row r="227" hidden="1" spans="1:24">
      <c r="A227" s="268">
        <v>20820</v>
      </c>
      <c r="B227" s="262" t="s">
        <v>279</v>
      </c>
      <c r="C227" s="263">
        <f t="shared" ref="C227:X227" si="82">SUM(C228:C229)</f>
        <v>5157</v>
      </c>
      <c r="D227" s="269">
        <f t="shared" si="82"/>
        <v>189</v>
      </c>
      <c r="E227" s="269">
        <f t="shared" si="82"/>
        <v>189</v>
      </c>
      <c r="F227" s="269">
        <f t="shared" si="82"/>
        <v>0</v>
      </c>
      <c r="G227" s="269">
        <f t="shared" si="82"/>
        <v>0</v>
      </c>
      <c r="H227" s="269">
        <f t="shared" si="82"/>
        <v>0</v>
      </c>
      <c r="I227" s="269">
        <f t="shared" si="82"/>
        <v>0</v>
      </c>
      <c r="J227" s="269">
        <f t="shared" si="82"/>
        <v>5346</v>
      </c>
      <c r="K227" s="281">
        <f t="shared" si="82"/>
        <v>0</v>
      </c>
      <c r="L227" s="281">
        <f t="shared" si="82"/>
        <v>0</v>
      </c>
      <c r="M227" s="281">
        <f t="shared" si="82"/>
        <v>0</v>
      </c>
      <c r="N227" s="281">
        <f t="shared" si="82"/>
        <v>0</v>
      </c>
      <c r="O227" s="281">
        <f t="shared" si="82"/>
        <v>0</v>
      </c>
      <c r="P227" s="281">
        <f t="shared" si="82"/>
        <v>0</v>
      </c>
      <c r="Q227" s="281">
        <f t="shared" si="82"/>
        <v>0</v>
      </c>
      <c r="R227" s="281">
        <f t="shared" si="82"/>
        <v>0</v>
      </c>
      <c r="S227" s="281">
        <f t="shared" si="82"/>
        <v>0</v>
      </c>
      <c r="T227" s="281">
        <f t="shared" si="82"/>
        <v>0</v>
      </c>
      <c r="U227" s="281">
        <f t="shared" si="82"/>
        <v>0</v>
      </c>
      <c r="V227" s="281">
        <f t="shared" si="82"/>
        <v>0</v>
      </c>
      <c r="W227" s="281">
        <f t="shared" si="82"/>
        <v>0</v>
      </c>
      <c r="X227" s="281">
        <f t="shared" si="82"/>
        <v>0</v>
      </c>
    </row>
    <row r="228" hidden="1" spans="1:24">
      <c r="A228" s="268">
        <v>2082001</v>
      </c>
      <c r="B228" s="270" t="s">
        <v>280</v>
      </c>
      <c r="C228" s="271">
        <v>5046</v>
      </c>
      <c r="D228" s="272">
        <f>E228+F228+G228+H228+I228</f>
        <v>189</v>
      </c>
      <c r="E228" s="272">
        <v>189</v>
      </c>
      <c r="F228" s="272">
        <v>0</v>
      </c>
      <c r="G228" s="272">
        <v>0</v>
      </c>
      <c r="H228" s="272"/>
      <c r="I228" s="273">
        <f>SUM(K228:X228)</f>
        <v>0</v>
      </c>
      <c r="J228" s="282">
        <f>C228+D228</f>
        <v>5235</v>
      </c>
      <c r="K228" s="283">
        <v>0</v>
      </c>
      <c r="L228" s="283">
        <v>0</v>
      </c>
      <c r="M228" s="283">
        <v>0</v>
      </c>
      <c r="N228" s="283">
        <v>0</v>
      </c>
      <c r="O228" s="283">
        <v>0</v>
      </c>
      <c r="P228" s="283">
        <v>0</v>
      </c>
      <c r="Q228" s="283">
        <v>0</v>
      </c>
      <c r="R228" s="283"/>
      <c r="S228" s="283">
        <v>0</v>
      </c>
      <c r="T228" s="288">
        <v>0</v>
      </c>
      <c r="U228" s="283">
        <v>0</v>
      </c>
      <c r="V228" s="289"/>
      <c r="W228" s="289"/>
      <c r="X228" s="289"/>
    </row>
    <row r="229" hidden="1" spans="1:24">
      <c r="A229" s="268">
        <v>2082002</v>
      </c>
      <c r="B229" s="270" t="s">
        <v>281</v>
      </c>
      <c r="C229" s="271">
        <v>111</v>
      </c>
      <c r="D229" s="272">
        <f>E229+F229+G229+H229+I229</f>
        <v>0</v>
      </c>
      <c r="E229" s="272">
        <v>0</v>
      </c>
      <c r="F229" s="272">
        <v>0</v>
      </c>
      <c r="G229" s="272">
        <v>0</v>
      </c>
      <c r="H229" s="272"/>
      <c r="I229" s="273">
        <f>SUM(K229:X229)</f>
        <v>0</v>
      </c>
      <c r="J229" s="282">
        <f>C229+D229</f>
        <v>111</v>
      </c>
      <c r="K229" s="283">
        <v>0</v>
      </c>
      <c r="L229" s="283">
        <v>0</v>
      </c>
      <c r="M229" s="283">
        <v>0</v>
      </c>
      <c r="N229" s="283">
        <v>0</v>
      </c>
      <c r="O229" s="283">
        <v>0</v>
      </c>
      <c r="P229" s="283">
        <v>0</v>
      </c>
      <c r="Q229" s="283">
        <v>0</v>
      </c>
      <c r="R229" s="283"/>
      <c r="S229" s="283">
        <v>0</v>
      </c>
      <c r="T229" s="288">
        <v>0</v>
      </c>
      <c r="U229" s="283">
        <v>0</v>
      </c>
      <c r="V229" s="289"/>
      <c r="W229" s="289"/>
      <c r="X229" s="289"/>
    </row>
    <row r="230" hidden="1" spans="1:24">
      <c r="A230" s="268">
        <v>20821</v>
      </c>
      <c r="B230" s="262" t="s">
        <v>282</v>
      </c>
      <c r="C230" s="263">
        <f t="shared" ref="C230:X230" si="83">SUM(C231:C232)</f>
        <v>2000</v>
      </c>
      <c r="D230" s="269">
        <f t="shared" si="83"/>
        <v>78</v>
      </c>
      <c r="E230" s="269">
        <f t="shared" si="83"/>
        <v>1195</v>
      </c>
      <c r="F230" s="269">
        <f t="shared" si="83"/>
        <v>0</v>
      </c>
      <c r="G230" s="269">
        <f t="shared" si="83"/>
        <v>0</v>
      </c>
      <c r="H230" s="269">
        <f t="shared" si="83"/>
        <v>0</v>
      </c>
      <c r="I230" s="269">
        <f t="shared" si="83"/>
        <v>-1117</v>
      </c>
      <c r="J230" s="269">
        <f t="shared" si="83"/>
        <v>2078</v>
      </c>
      <c r="K230" s="281">
        <f t="shared" si="83"/>
        <v>-1197</v>
      </c>
      <c r="L230" s="281">
        <f t="shared" si="83"/>
        <v>1</v>
      </c>
      <c r="M230" s="281">
        <f t="shared" si="83"/>
        <v>0</v>
      </c>
      <c r="N230" s="281">
        <f t="shared" si="83"/>
        <v>0</v>
      </c>
      <c r="O230" s="281">
        <f t="shared" si="83"/>
        <v>0</v>
      </c>
      <c r="P230" s="281">
        <f t="shared" si="83"/>
        <v>0</v>
      </c>
      <c r="Q230" s="281">
        <f t="shared" si="83"/>
        <v>79</v>
      </c>
      <c r="R230" s="281">
        <f t="shared" si="83"/>
        <v>0</v>
      </c>
      <c r="S230" s="281">
        <f t="shared" si="83"/>
        <v>0</v>
      </c>
      <c r="T230" s="281">
        <f t="shared" si="83"/>
        <v>0</v>
      </c>
      <c r="U230" s="281">
        <f t="shared" si="83"/>
        <v>0</v>
      </c>
      <c r="V230" s="281">
        <f t="shared" si="83"/>
        <v>0</v>
      </c>
      <c r="W230" s="281">
        <f t="shared" si="83"/>
        <v>0</v>
      </c>
      <c r="X230" s="281">
        <f t="shared" si="83"/>
        <v>0</v>
      </c>
    </row>
    <row r="231" hidden="1" spans="1:24">
      <c r="A231" s="268">
        <v>2082101</v>
      </c>
      <c r="B231" s="270" t="s">
        <v>283</v>
      </c>
      <c r="C231" s="271">
        <v>2000</v>
      </c>
      <c r="D231" s="272">
        <f>E231+F231+G231+H231+I231</f>
        <v>-1154</v>
      </c>
      <c r="E231" s="272">
        <v>0</v>
      </c>
      <c r="F231" s="272">
        <v>0</v>
      </c>
      <c r="G231" s="272">
        <v>0</v>
      </c>
      <c r="H231" s="272"/>
      <c r="I231" s="273">
        <f>SUM(K231:X231)</f>
        <v>-1154</v>
      </c>
      <c r="J231" s="282">
        <f>C231+D231</f>
        <v>846</v>
      </c>
      <c r="K231" s="283">
        <v>-1197</v>
      </c>
      <c r="L231" s="283">
        <v>1</v>
      </c>
      <c r="M231" s="283">
        <v>0</v>
      </c>
      <c r="N231" s="283">
        <v>0</v>
      </c>
      <c r="O231" s="283">
        <v>0</v>
      </c>
      <c r="P231" s="283">
        <v>0</v>
      </c>
      <c r="Q231" s="283">
        <v>42</v>
      </c>
      <c r="R231" s="283"/>
      <c r="S231" s="283">
        <v>0</v>
      </c>
      <c r="T231" s="288">
        <v>0</v>
      </c>
      <c r="U231" s="283">
        <v>0</v>
      </c>
      <c r="V231" s="289"/>
      <c r="W231" s="289"/>
      <c r="X231" s="289"/>
    </row>
    <row r="232" hidden="1" spans="1:24">
      <c r="A232" s="268">
        <v>2082102</v>
      </c>
      <c r="B232" s="270" t="s">
        <v>284</v>
      </c>
      <c r="C232" s="271"/>
      <c r="D232" s="272">
        <f>E232+F232+G232+H232+I232</f>
        <v>1232</v>
      </c>
      <c r="E232" s="272">
        <v>1195</v>
      </c>
      <c r="F232" s="272">
        <v>0</v>
      </c>
      <c r="G232" s="272">
        <v>0</v>
      </c>
      <c r="H232" s="272"/>
      <c r="I232" s="273">
        <f>SUM(K232:X232)</f>
        <v>37</v>
      </c>
      <c r="J232" s="282">
        <f>C232+D232</f>
        <v>1232</v>
      </c>
      <c r="K232" s="283">
        <v>0</v>
      </c>
      <c r="L232" s="283">
        <v>0</v>
      </c>
      <c r="M232" s="283">
        <v>0</v>
      </c>
      <c r="N232" s="283">
        <v>0</v>
      </c>
      <c r="O232" s="283">
        <v>0</v>
      </c>
      <c r="P232" s="283">
        <v>0</v>
      </c>
      <c r="Q232" s="283">
        <v>37</v>
      </c>
      <c r="R232" s="283"/>
      <c r="S232" s="283">
        <v>0</v>
      </c>
      <c r="T232" s="288">
        <v>0</v>
      </c>
      <c r="U232" s="283">
        <v>0</v>
      </c>
      <c r="V232" s="289"/>
      <c r="W232" s="289"/>
      <c r="X232" s="289"/>
    </row>
    <row r="233" hidden="1" spans="1:24">
      <c r="A233" s="268">
        <v>20825</v>
      </c>
      <c r="B233" s="262" t="s">
        <v>285</v>
      </c>
      <c r="C233" s="263">
        <f t="shared" ref="C233:X233" si="84">SUM(C234:C235)</f>
        <v>100</v>
      </c>
      <c r="D233" s="269">
        <f t="shared" si="84"/>
        <v>930</v>
      </c>
      <c r="E233" s="269">
        <f t="shared" si="84"/>
        <v>893</v>
      </c>
      <c r="F233" s="269">
        <f t="shared" si="84"/>
        <v>9</v>
      </c>
      <c r="G233" s="269">
        <f t="shared" si="84"/>
        <v>0</v>
      </c>
      <c r="H233" s="269">
        <f t="shared" si="84"/>
        <v>0</v>
      </c>
      <c r="I233" s="269">
        <f t="shared" si="84"/>
        <v>28</v>
      </c>
      <c r="J233" s="269">
        <f t="shared" si="84"/>
        <v>1030</v>
      </c>
      <c r="K233" s="281">
        <f t="shared" si="84"/>
        <v>0</v>
      </c>
      <c r="L233" s="281">
        <f t="shared" si="84"/>
        <v>0</v>
      </c>
      <c r="M233" s="281">
        <f t="shared" si="84"/>
        <v>0</v>
      </c>
      <c r="N233" s="281">
        <f t="shared" si="84"/>
        <v>0</v>
      </c>
      <c r="O233" s="281">
        <f t="shared" si="84"/>
        <v>0</v>
      </c>
      <c r="P233" s="281">
        <f t="shared" si="84"/>
        <v>0</v>
      </c>
      <c r="Q233" s="281">
        <f t="shared" si="84"/>
        <v>28</v>
      </c>
      <c r="R233" s="281">
        <f t="shared" si="84"/>
        <v>0</v>
      </c>
      <c r="S233" s="281">
        <f t="shared" si="84"/>
        <v>0</v>
      </c>
      <c r="T233" s="281">
        <f t="shared" si="84"/>
        <v>0</v>
      </c>
      <c r="U233" s="281">
        <f t="shared" si="84"/>
        <v>0</v>
      </c>
      <c r="V233" s="281">
        <f t="shared" si="84"/>
        <v>0</v>
      </c>
      <c r="W233" s="281">
        <f t="shared" si="84"/>
        <v>0</v>
      </c>
      <c r="X233" s="281">
        <f t="shared" si="84"/>
        <v>0</v>
      </c>
    </row>
    <row r="234" hidden="1" spans="1:24">
      <c r="A234" s="268">
        <v>2082501</v>
      </c>
      <c r="B234" s="270" t="s">
        <v>286</v>
      </c>
      <c r="C234" s="271"/>
      <c r="D234" s="272">
        <f>E234+F234+G234+H234+I234</f>
        <v>37</v>
      </c>
      <c r="E234" s="272">
        <v>0</v>
      </c>
      <c r="F234" s="272">
        <v>9</v>
      </c>
      <c r="G234" s="272">
        <v>0</v>
      </c>
      <c r="H234" s="272"/>
      <c r="I234" s="273">
        <f>SUM(K234:X234)</f>
        <v>28</v>
      </c>
      <c r="J234" s="282">
        <f>C234+D234</f>
        <v>37</v>
      </c>
      <c r="K234" s="283">
        <v>0</v>
      </c>
      <c r="L234" s="283">
        <v>0</v>
      </c>
      <c r="M234" s="283">
        <v>0</v>
      </c>
      <c r="N234" s="283">
        <v>0</v>
      </c>
      <c r="O234" s="283">
        <v>0</v>
      </c>
      <c r="P234" s="283">
        <v>0</v>
      </c>
      <c r="Q234" s="283">
        <v>28</v>
      </c>
      <c r="R234" s="283"/>
      <c r="S234" s="283">
        <v>0</v>
      </c>
      <c r="T234" s="288">
        <v>0</v>
      </c>
      <c r="U234" s="283">
        <v>0</v>
      </c>
      <c r="V234" s="289"/>
      <c r="W234" s="289"/>
      <c r="X234" s="289"/>
    </row>
    <row r="235" hidden="1" spans="1:24">
      <c r="A235" s="268">
        <v>2082502</v>
      </c>
      <c r="B235" s="270" t="s">
        <v>287</v>
      </c>
      <c r="C235" s="271">
        <v>100</v>
      </c>
      <c r="D235" s="272">
        <f>E235+F235+G235+H235+I235</f>
        <v>893</v>
      </c>
      <c r="E235" s="272">
        <v>893</v>
      </c>
      <c r="F235" s="272">
        <v>0</v>
      </c>
      <c r="G235" s="272">
        <v>0</v>
      </c>
      <c r="H235" s="272"/>
      <c r="I235" s="273">
        <f>SUM(K235:X235)</f>
        <v>0</v>
      </c>
      <c r="J235" s="282">
        <f>C235+D235</f>
        <v>993</v>
      </c>
      <c r="K235" s="283">
        <v>0</v>
      </c>
      <c r="L235" s="283">
        <v>0</v>
      </c>
      <c r="M235" s="283">
        <v>0</v>
      </c>
      <c r="N235" s="283">
        <v>0</v>
      </c>
      <c r="O235" s="283">
        <v>0</v>
      </c>
      <c r="P235" s="283">
        <v>0</v>
      </c>
      <c r="Q235" s="283">
        <v>0</v>
      </c>
      <c r="R235" s="283"/>
      <c r="S235" s="283">
        <v>0</v>
      </c>
      <c r="T235" s="288">
        <v>0</v>
      </c>
      <c r="U235" s="283">
        <v>0</v>
      </c>
      <c r="V235" s="289"/>
      <c r="W235" s="289"/>
      <c r="X235" s="289"/>
    </row>
    <row r="236" hidden="1" spans="1:24">
      <c r="A236" s="268">
        <v>20826</v>
      </c>
      <c r="B236" s="262" t="s">
        <v>288</v>
      </c>
      <c r="C236" s="263">
        <f t="shared" ref="C236:X236" si="85">SUM(C237:C238)</f>
        <v>39265</v>
      </c>
      <c r="D236" s="269">
        <f t="shared" si="85"/>
        <v>5939</v>
      </c>
      <c r="E236" s="269">
        <f t="shared" si="85"/>
        <v>5939</v>
      </c>
      <c r="F236" s="269">
        <f t="shared" si="85"/>
        <v>0</v>
      </c>
      <c r="G236" s="269">
        <f t="shared" si="85"/>
        <v>0</v>
      </c>
      <c r="H236" s="269">
        <f t="shared" si="85"/>
        <v>0</v>
      </c>
      <c r="I236" s="269">
        <f t="shared" si="85"/>
        <v>0</v>
      </c>
      <c r="J236" s="269">
        <f t="shared" si="85"/>
        <v>45204</v>
      </c>
      <c r="K236" s="281">
        <f t="shared" si="85"/>
        <v>0</v>
      </c>
      <c r="L236" s="281">
        <f t="shared" si="85"/>
        <v>0</v>
      </c>
      <c r="M236" s="281">
        <f t="shared" si="85"/>
        <v>0</v>
      </c>
      <c r="N236" s="281">
        <f t="shared" si="85"/>
        <v>0</v>
      </c>
      <c r="O236" s="281">
        <f t="shared" si="85"/>
        <v>0</v>
      </c>
      <c r="P236" s="281">
        <f t="shared" si="85"/>
        <v>0</v>
      </c>
      <c r="Q236" s="281">
        <f t="shared" si="85"/>
        <v>0</v>
      </c>
      <c r="R236" s="281">
        <f t="shared" si="85"/>
        <v>0</v>
      </c>
      <c r="S236" s="281">
        <f t="shared" si="85"/>
        <v>0</v>
      </c>
      <c r="T236" s="281">
        <f t="shared" si="85"/>
        <v>0</v>
      </c>
      <c r="U236" s="281">
        <f t="shared" si="85"/>
        <v>0</v>
      </c>
      <c r="V236" s="281">
        <f t="shared" si="85"/>
        <v>0</v>
      </c>
      <c r="W236" s="281">
        <f t="shared" si="85"/>
        <v>0</v>
      </c>
      <c r="X236" s="281">
        <f t="shared" si="85"/>
        <v>0</v>
      </c>
    </row>
    <row r="237" hidden="1" spans="1:24">
      <c r="A237" s="268">
        <v>2082601</v>
      </c>
      <c r="B237" s="270" t="s">
        <v>289</v>
      </c>
      <c r="C237" s="271">
        <v>20895</v>
      </c>
      <c r="D237" s="272">
        <f>E237+F237+G237+H237+I237</f>
        <v>5341</v>
      </c>
      <c r="E237" s="272">
        <v>5341</v>
      </c>
      <c r="F237" s="272">
        <v>0</v>
      </c>
      <c r="G237" s="272">
        <v>0</v>
      </c>
      <c r="H237" s="272"/>
      <c r="I237" s="273">
        <f>SUM(K237:X237)</f>
        <v>0</v>
      </c>
      <c r="J237" s="282">
        <f>C237+D237</f>
        <v>26236</v>
      </c>
      <c r="K237" s="283">
        <v>0</v>
      </c>
      <c r="L237" s="283">
        <v>0</v>
      </c>
      <c r="M237" s="283">
        <v>0</v>
      </c>
      <c r="N237" s="283">
        <v>0</v>
      </c>
      <c r="O237" s="283">
        <v>0</v>
      </c>
      <c r="P237" s="283">
        <v>0</v>
      </c>
      <c r="Q237" s="283">
        <v>0</v>
      </c>
      <c r="R237" s="283"/>
      <c r="S237" s="283">
        <v>0</v>
      </c>
      <c r="T237" s="288">
        <v>0</v>
      </c>
      <c r="U237" s="283">
        <v>0</v>
      </c>
      <c r="V237" s="289"/>
      <c r="W237" s="289"/>
      <c r="X237" s="289"/>
    </row>
    <row r="238" hidden="1" spans="1:24">
      <c r="A238" s="268">
        <v>2082602</v>
      </c>
      <c r="B238" s="270" t="s">
        <v>290</v>
      </c>
      <c r="C238" s="271">
        <v>18370</v>
      </c>
      <c r="D238" s="272">
        <f>E238+F238+G238+H238+I238</f>
        <v>598</v>
      </c>
      <c r="E238" s="272">
        <v>598</v>
      </c>
      <c r="F238" s="272">
        <v>0</v>
      </c>
      <c r="G238" s="272">
        <v>0</v>
      </c>
      <c r="H238" s="272"/>
      <c r="I238" s="273">
        <f>SUM(K238:X238)</f>
        <v>0</v>
      </c>
      <c r="J238" s="282">
        <f>C238+D238</f>
        <v>18968</v>
      </c>
      <c r="K238" s="283">
        <v>0</v>
      </c>
      <c r="L238" s="283">
        <v>0</v>
      </c>
      <c r="M238" s="283">
        <v>0</v>
      </c>
      <c r="N238" s="283">
        <v>0</v>
      </c>
      <c r="O238" s="283">
        <v>0</v>
      </c>
      <c r="P238" s="283">
        <v>0</v>
      </c>
      <c r="Q238" s="283">
        <v>0</v>
      </c>
      <c r="R238" s="283"/>
      <c r="S238" s="283">
        <v>0</v>
      </c>
      <c r="T238" s="288">
        <v>0</v>
      </c>
      <c r="U238" s="283">
        <v>0</v>
      </c>
      <c r="V238" s="289"/>
      <c r="W238" s="289"/>
      <c r="X238" s="289"/>
    </row>
    <row r="239" hidden="1" spans="1:24">
      <c r="A239" s="268">
        <v>20828</v>
      </c>
      <c r="B239" s="262" t="s">
        <v>291</v>
      </c>
      <c r="C239" s="263">
        <f t="shared" ref="C239:X239" si="86">SUM(C240:C244)</f>
        <v>598</v>
      </c>
      <c r="D239" s="269">
        <f t="shared" si="86"/>
        <v>-19</v>
      </c>
      <c r="E239" s="269">
        <f t="shared" si="86"/>
        <v>0</v>
      </c>
      <c r="F239" s="269">
        <f t="shared" si="86"/>
        <v>0</v>
      </c>
      <c r="G239" s="269">
        <f t="shared" si="86"/>
        <v>0</v>
      </c>
      <c r="H239" s="269">
        <f t="shared" si="86"/>
        <v>0</v>
      </c>
      <c r="I239" s="269">
        <f t="shared" si="86"/>
        <v>-19</v>
      </c>
      <c r="J239" s="269">
        <f t="shared" si="86"/>
        <v>579</v>
      </c>
      <c r="K239" s="281">
        <f t="shared" si="86"/>
        <v>-19</v>
      </c>
      <c r="L239" s="281">
        <f t="shared" si="86"/>
        <v>0</v>
      </c>
      <c r="M239" s="281">
        <f t="shared" si="86"/>
        <v>0</v>
      </c>
      <c r="N239" s="281">
        <f t="shared" si="86"/>
        <v>0</v>
      </c>
      <c r="O239" s="281">
        <f t="shared" si="86"/>
        <v>0</v>
      </c>
      <c r="P239" s="281">
        <f t="shared" si="86"/>
        <v>0</v>
      </c>
      <c r="Q239" s="281">
        <f t="shared" si="86"/>
        <v>0</v>
      </c>
      <c r="R239" s="281">
        <f t="shared" si="86"/>
        <v>0</v>
      </c>
      <c r="S239" s="281">
        <f t="shared" si="86"/>
        <v>0</v>
      </c>
      <c r="T239" s="281">
        <f t="shared" si="86"/>
        <v>0</v>
      </c>
      <c r="U239" s="281">
        <f t="shared" si="86"/>
        <v>0</v>
      </c>
      <c r="V239" s="281">
        <f t="shared" si="86"/>
        <v>0</v>
      </c>
      <c r="W239" s="281">
        <f t="shared" si="86"/>
        <v>0</v>
      </c>
      <c r="X239" s="281">
        <f t="shared" si="86"/>
        <v>0</v>
      </c>
    </row>
    <row r="240" hidden="1" spans="1:24">
      <c r="A240" s="268">
        <v>2082801</v>
      </c>
      <c r="B240" s="270" t="s">
        <v>98</v>
      </c>
      <c r="C240" s="271">
        <v>180</v>
      </c>
      <c r="D240" s="272">
        <f>E240+F240+G240+H240+I240</f>
        <v>0</v>
      </c>
      <c r="E240" s="272">
        <v>0</v>
      </c>
      <c r="F240" s="272">
        <v>0</v>
      </c>
      <c r="G240" s="272">
        <v>0</v>
      </c>
      <c r="H240" s="272"/>
      <c r="I240" s="273">
        <f>SUM(K240:X240)</f>
        <v>0</v>
      </c>
      <c r="J240" s="282">
        <f>C240+D240</f>
        <v>180</v>
      </c>
      <c r="K240" s="283">
        <v>0</v>
      </c>
      <c r="L240" s="283">
        <v>0</v>
      </c>
      <c r="M240" s="283">
        <v>0</v>
      </c>
      <c r="N240" s="283">
        <v>0</v>
      </c>
      <c r="O240" s="283">
        <v>0</v>
      </c>
      <c r="P240" s="283">
        <v>0</v>
      </c>
      <c r="Q240" s="283">
        <v>0</v>
      </c>
      <c r="R240" s="283"/>
      <c r="S240" s="283">
        <v>0</v>
      </c>
      <c r="T240" s="288">
        <v>0</v>
      </c>
      <c r="U240" s="283">
        <v>0</v>
      </c>
      <c r="V240" s="289"/>
      <c r="W240" s="289"/>
      <c r="X240" s="289"/>
    </row>
    <row r="241" hidden="1" spans="1:24">
      <c r="A241" s="268">
        <v>2082802</v>
      </c>
      <c r="B241" s="270" t="s">
        <v>99</v>
      </c>
      <c r="C241" s="271">
        <v>103</v>
      </c>
      <c r="D241" s="272">
        <f>E241+F241+G241+H241+I241</f>
        <v>0</v>
      </c>
      <c r="E241" s="272">
        <v>0</v>
      </c>
      <c r="F241" s="272">
        <v>0</v>
      </c>
      <c r="G241" s="272">
        <v>0</v>
      </c>
      <c r="H241" s="272"/>
      <c r="I241" s="273">
        <f>SUM(K241:X241)</f>
        <v>0</v>
      </c>
      <c r="J241" s="282">
        <f>C241+D241</f>
        <v>103</v>
      </c>
      <c r="K241" s="283">
        <v>0</v>
      </c>
      <c r="L241" s="283">
        <v>0</v>
      </c>
      <c r="M241" s="283">
        <v>0</v>
      </c>
      <c r="N241" s="283">
        <v>0</v>
      </c>
      <c r="O241" s="283">
        <v>0</v>
      </c>
      <c r="P241" s="283">
        <v>0</v>
      </c>
      <c r="Q241" s="283">
        <v>0</v>
      </c>
      <c r="R241" s="283"/>
      <c r="S241" s="283">
        <v>0</v>
      </c>
      <c r="T241" s="288">
        <v>0</v>
      </c>
      <c r="U241" s="283">
        <v>0</v>
      </c>
      <c r="V241" s="289"/>
      <c r="W241" s="289"/>
      <c r="X241" s="289"/>
    </row>
    <row r="242" hidden="1" spans="1:24">
      <c r="A242" s="268">
        <v>2082804</v>
      </c>
      <c r="B242" s="270" t="s">
        <v>292</v>
      </c>
      <c r="C242" s="271">
        <v>163</v>
      </c>
      <c r="D242" s="272">
        <f>E242+F242+G242+H242+I242</f>
        <v>-19</v>
      </c>
      <c r="E242" s="272">
        <v>0</v>
      </c>
      <c r="F242" s="272">
        <v>0</v>
      </c>
      <c r="G242" s="272">
        <v>0</v>
      </c>
      <c r="H242" s="272"/>
      <c r="I242" s="273">
        <f>SUM(K242:X242)</f>
        <v>-19</v>
      </c>
      <c r="J242" s="282">
        <f>C242+D242</f>
        <v>144</v>
      </c>
      <c r="K242" s="283">
        <v>-19</v>
      </c>
      <c r="L242" s="283">
        <v>0</v>
      </c>
      <c r="M242" s="283">
        <v>0</v>
      </c>
      <c r="N242" s="283">
        <v>0</v>
      </c>
      <c r="O242" s="283">
        <v>0</v>
      </c>
      <c r="P242" s="283">
        <v>0</v>
      </c>
      <c r="Q242" s="283">
        <v>0</v>
      </c>
      <c r="R242" s="283"/>
      <c r="S242" s="283">
        <v>0</v>
      </c>
      <c r="T242" s="288">
        <v>0</v>
      </c>
      <c r="U242" s="283">
        <v>0</v>
      </c>
      <c r="V242" s="289"/>
      <c r="W242" s="289"/>
      <c r="X242" s="289"/>
    </row>
    <row r="243" hidden="1" spans="1:24">
      <c r="A243" s="268">
        <v>2082850</v>
      </c>
      <c r="B243" s="270" t="s">
        <v>108</v>
      </c>
      <c r="C243" s="271">
        <v>60</v>
      </c>
      <c r="D243" s="272">
        <f>E243+F243+G243+H243+I243</f>
        <v>0</v>
      </c>
      <c r="E243" s="272">
        <v>0</v>
      </c>
      <c r="F243" s="272">
        <v>0</v>
      </c>
      <c r="G243" s="272">
        <v>0</v>
      </c>
      <c r="H243" s="272"/>
      <c r="I243" s="273">
        <f>SUM(K243:X243)</f>
        <v>0</v>
      </c>
      <c r="J243" s="282">
        <f>C243+D243</f>
        <v>60</v>
      </c>
      <c r="K243" s="283">
        <v>0</v>
      </c>
      <c r="L243" s="283">
        <v>0</v>
      </c>
      <c r="M243" s="283">
        <v>0</v>
      </c>
      <c r="N243" s="283">
        <v>0</v>
      </c>
      <c r="O243" s="283">
        <v>0</v>
      </c>
      <c r="P243" s="283">
        <v>0</v>
      </c>
      <c r="Q243" s="283">
        <v>0</v>
      </c>
      <c r="R243" s="283"/>
      <c r="S243" s="283">
        <v>0</v>
      </c>
      <c r="T243" s="288"/>
      <c r="U243" s="283">
        <v>0</v>
      </c>
      <c r="V243" s="289"/>
      <c r="W243" s="289"/>
      <c r="X243" s="289"/>
    </row>
    <row r="244" hidden="1" spans="1:24">
      <c r="A244" s="268">
        <v>2082899</v>
      </c>
      <c r="B244" s="270" t="s">
        <v>293</v>
      </c>
      <c r="C244" s="271">
        <v>92</v>
      </c>
      <c r="D244" s="272">
        <f>E244+F244+G244+H244+I244</f>
        <v>0</v>
      </c>
      <c r="E244" s="272">
        <v>0</v>
      </c>
      <c r="F244" s="272">
        <v>0</v>
      </c>
      <c r="G244" s="272">
        <v>0</v>
      </c>
      <c r="H244" s="272"/>
      <c r="I244" s="273">
        <f>SUM(K244:X244)</f>
        <v>0</v>
      </c>
      <c r="J244" s="282">
        <f>C244+D244</f>
        <v>92</v>
      </c>
      <c r="K244" s="283">
        <v>0</v>
      </c>
      <c r="L244" s="283">
        <v>0</v>
      </c>
      <c r="M244" s="283">
        <v>0</v>
      </c>
      <c r="N244" s="283">
        <v>0</v>
      </c>
      <c r="O244" s="283">
        <v>0</v>
      </c>
      <c r="P244" s="283">
        <v>0</v>
      </c>
      <c r="Q244" s="283">
        <v>0</v>
      </c>
      <c r="R244" s="283"/>
      <c r="S244" s="283">
        <v>0</v>
      </c>
      <c r="T244" s="288">
        <v>0</v>
      </c>
      <c r="U244" s="283">
        <v>0</v>
      </c>
      <c r="V244" s="289"/>
      <c r="W244" s="289"/>
      <c r="X244" s="289"/>
    </row>
    <row r="245" hidden="1" spans="1:24">
      <c r="A245" s="268">
        <v>20830</v>
      </c>
      <c r="B245" s="262" t="s">
        <v>294</v>
      </c>
      <c r="C245" s="263">
        <f t="shared" ref="C245:X245" si="87">SUM(C246:C247)</f>
        <v>700</v>
      </c>
      <c r="D245" s="269">
        <f t="shared" si="87"/>
        <v>-108</v>
      </c>
      <c r="E245" s="269">
        <f t="shared" si="87"/>
        <v>0</v>
      </c>
      <c r="F245" s="269">
        <f t="shared" si="87"/>
        <v>0</v>
      </c>
      <c r="G245" s="269">
        <f t="shared" si="87"/>
        <v>0</v>
      </c>
      <c r="H245" s="269">
        <f t="shared" si="87"/>
        <v>0</v>
      </c>
      <c r="I245" s="269">
        <f t="shared" si="87"/>
        <v>-108</v>
      </c>
      <c r="J245" s="269">
        <f t="shared" si="87"/>
        <v>592</v>
      </c>
      <c r="K245" s="281">
        <f t="shared" si="87"/>
        <v>-108</v>
      </c>
      <c r="L245" s="281">
        <f t="shared" si="87"/>
        <v>0</v>
      </c>
      <c r="M245" s="281">
        <f t="shared" si="87"/>
        <v>0</v>
      </c>
      <c r="N245" s="281">
        <f t="shared" si="87"/>
        <v>0</v>
      </c>
      <c r="O245" s="281">
        <f t="shared" si="87"/>
        <v>0</v>
      </c>
      <c r="P245" s="281">
        <f t="shared" si="87"/>
        <v>0</v>
      </c>
      <c r="Q245" s="281">
        <f t="shared" si="87"/>
        <v>0</v>
      </c>
      <c r="R245" s="281">
        <f t="shared" si="87"/>
        <v>0</v>
      </c>
      <c r="S245" s="281">
        <f t="shared" si="87"/>
        <v>0</v>
      </c>
      <c r="T245" s="281">
        <f t="shared" si="87"/>
        <v>0</v>
      </c>
      <c r="U245" s="281">
        <f t="shared" si="87"/>
        <v>0</v>
      </c>
      <c r="V245" s="281">
        <f t="shared" si="87"/>
        <v>0</v>
      </c>
      <c r="W245" s="281">
        <f t="shared" si="87"/>
        <v>0</v>
      </c>
      <c r="X245" s="281">
        <f t="shared" si="87"/>
        <v>0</v>
      </c>
    </row>
    <row r="246" hidden="1" spans="1:24">
      <c r="A246" s="268">
        <v>2083001</v>
      </c>
      <c r="B246" s="270" t="s">
        <v>295</v>
      </c>
      <c r="C246" s="271">
        <v>300</v>
      </c>
      <c r="D246" s="272">
        <f>E246+F246+G246+H246+I246</f>
        <v>-104</v>
      </c>
      <c r="E246" s="272">
        <v>0</v>
      </c>
      <c r="F246" s="272">
        <v>0</v>
      </c>
      <c r="G246" s="272">
        <v>0</v>
      </c>
      <c r="H246" s="272"/>
      <c r="I246" s="273">
        <f>SUM(K246:X246)</f>
        <v>-104</v>
      </c>
      <c r="J246" s="282">
        <f>C246+D246</f>
        <v>196</v>
      </c>
      <c r="K246" s="283">
        <v>-104</v>
      </c>
      <c r="L246" s="283">
        <v>0</v>
      </c>
      <c r="M246" s="283">
        <v>0</v>
      </c>
      <c r="N246" s="283">
        <v>0</v>
      </c>
      <c r="O246" s="283">
        <v>0</v>
      </c>
      <c r="P246" s="283">
        <v>0</v>
      </c>
      <c r="Q246" s="283">
        <v>0</v>
      </c>
      <c r="R246" s="283"/>
      <c r="S246" s="283">
        <v>0</v>
      </c>
      <c r="T246" s="288">
        <v>0</v>
      </c>
      <c r="U246" s="283">
        <v>0</v>
      </c>
      <c r="V246" s="289"/>
      <c r="W246" s="289"/>
      <c r="X246" s="289"/>
    </row>
    <row r="247" hidden="1" spans="1:24">
      <c r="A247" s="268">
        <v>2083099</v>
      </c>
      <c r="B247" s="270" t="s">
        <v>296</v>
      </c>
      <c r="C247" s="271">
        <v>400</v>
      </c>
      <c r="D247" s="272">
        <f>E247+F247+G247+H247+I247</f>
        <v>-4</v>
      </c>
      <c r="E247" s="272">
        <v>0</v>
      </c>
      <c r="F247" s="272">
        <v>0</v>
      </c>
      <c r="G247" s="272">
        <v>0</v>
      </c>
      <c r="H247" s="272"/>
      <c r="I247" s="273">
        <f>SUM(K247:X247)</f>
        <v>-4</v>
      </c>
      <c r="J247" s="282">
        <f>C247+D247</f>
        <v>396</v>
      </c>
      <c r="K247" s="283">
        <v>-4</v>
      </c>
      <c r="L247" s="283">
        <v>0</v>
      </c>
      <c r="M247" s="283">
        <v>0</v>
      </c>
      <c r="N247" s="283">
        <v>0</v>
      </c>
      <c r="O247" s="283">
        <v>0</v>
      </c>
      <c r="P247" s="283">
        <v>0</v>
      </c>
      <c r="Q247" s="283">
        <v>0</v>
      </c>
      <c r="R247" s="283"/>
      <c r="S247" s="283">
        <v>0</v>
      </c>
      <c r="T247" s="288">
        <v>0</v>
      </c>
      <c r="U247" s="283">
        <v>0</v>
      </c>
      <c r="V247" s="289"/>
      <c r="W247" s="289"/>
      <c r="X247" s="289"/>
    </row>
    <row r="248" hidden="1" spans="1:24">
      <c r="A248" s="268">
        <v>20899</v>
      </c>
      <c r="B248" s="262" t="s">
        <v>297</v>
      </c>
      <c r="C248" s="263">
        <f t="shared" ref="C248:X248" si="88">C249</f>
        <v>350</v>
      </c>
      <c r="D248" s="269">
        <f t="shared" si="88"/>
        <v>229</v>
      </c>
      <c r="E248" s="269">
        <f t="shared" si="88"/>
        <v>185</v>
      </c>
      <c r="F248" s="269">
        <f t="shared" si="88"/>
        <v>0</v>
      </c>
      <c r="G248" s="269">
        <f t="shared" si="88"/>
        <v>44</v>
      </c>
      <c r="H248" s="269">
        <f t="shared" si="88"/>
        <v>0</v>
      </c>
      <c r="I248" s="269">
        <f t="shared" si="88"/>
        <v>0</v>
      </c>
      <c r="J248" s="269">
        <f t="shared" si="88"/>
        <v>579</v>
      </c>
      <c r="K248" s="281">
        <f t="shared" si="88"/>
        <v>0</v>
      </c>
      <c r="L248" s="281">
        <f t="shared" si="88"/>
        <v>0</v>
      </c>
      <c r="M248" s="281">
        <f t="shared" si="88"/>
        <v>0</v>
      </c>
      <c r="N248" s="281">
        <f t="shared" si="88"/>
        <v>0</v>
      </c>
      <c r="O248" s="281">
        <f t="shared" si="88"/>
        <v>0</v>
      </c>
      <c r="P248" s="281">
        <f t="shared" si="88"/>
        <v>0</v>
      </c>
      <c r="Q248" s="281">
        <f t="shared" si="88"/>
        <v>0</v>
      </c>
      <c r="R248" s="281">
        <f t="shared" si="88"/>
        <v>0</v>
      </c>
      <c r="S248" s="281">
        <f t="shared" si="88"/>
        <v>0</v>
      </c>
      <c r="T248" s="281">
        <f t="shared" si="88"/>
        <v>0</v>
      </c>
      <c r="U248" s="281">
        <f t="shared" si="88"/>
        <v>0</v>
      </c>
      <c r="V248" s="281">
        <f t="shared" si="88"/>
        <v>0</v>
      </c>
      <c r="W248" s="281">
        <f t="shared" si="88"/>
        <v>0</v>
      </c>
      <c r="X248" s="281">
        <f t="shared" si="88"/>
        <v>0</v>
      </c>
    </row>
    <row r="249" hidden="1" spans="1:24">
      <c r="A249" s="268">
        <v>2089901</v>
      </c>
      <c r="B249" s="270" t="s">
        <v>298</v>
      </c>
      <c r="C249" s="271">
        <v>350</v>
      </c>
      <c r="D249" s="272">
        <f>E249+F249+G249+H249+I249</f>
        <v>229</v>
      </c>
      <c r="E249" s="272">
        <v>185</v>
      </c>
      <c r="F249" s="272">
        <v>0</v>
      </c>
      <c r="G249" s="272">
        <v>44</v>
      </c>
      <c r="H249" s="272"/>
      <c r="I249" s="273">
        <f>SUM(K249:X249)</f>
        <v>0</v>
      </c>
      <c r="J249" s="282">
        <f>C249+D249</f>
        <v>579</v>
      </c>
      <c r="K249" s="283">
        <v>0</v>
      </c>
      <c r="L249" s="283">
        <v>0</v>
      </c>
      <c r="M249" s="283">
        <v>0</v>
      </c>
      <c r="N249" s="283">
        <v>0</v>
      </c>
      <c r="O249" s="283">
        <v>0</v>
      </c>
      <c r="P249" s="283">
        <v>0</v>
      </c>
      <c r="Q249" s="283">
        <v>0</v>
      </c>
      <c r="R249" s="283"/>
      <c r="S249" s="283">
        <v>0</v>
      </c>
      <c r="T249" s="288">
        <v>0</v>
      </c>
      <c r="U249" s="283">
        <v>0</v>
      </c>
      <c r="V249" s="289"/>
      <c r="W249" s="289"/>
      <c r="X249" s="289"/>
    </row>
    <row r="250" ht="24.95" customHeight="1" spans="1:24">
      <c r="A250" s="267">
        <v>210</v>
      </c>
      <c r="B250" s="254" t="s">
        <v>299</v>
      </c>
      <c r="C250" s="265">
        <f>C251+C254+C258+C262+C270+C272+C275+C277+C279+C281+C284+C286</f>
        <v>62375</v>
      </c>
      <c r="D250" s="265">
        <v>34684</v>
      </c>
      <c r="E250" s="266">
        <f t="shared" ref="E250:X250" si="89">E251+E254+E258+E262+E270+E272+E275+E277+E279+E281+E284+E286</f>
        <v>21497</v>
      </c>
      <c r="F250" s="266">
        <f t="shared" si="89"/>
        <v>1376</v>
      </c>
      <c r="G250" s="266">
        <f t="shared" si="89"/>
        <v>447</v>
      </c>
      <c r="H250" s="266">
        <f t="shared" si="89"/>
        <v>0</v>
      </c>
      <c r="I250" s="266">
        <f t="shared" si="89"/>
        <v>18382</v>
      </c>
      <c r="J250" s="265">
        <v>97059</v>
      </c>
      <c r="K250" s="263">
        <f t="shared" si="89"/>
        <v>141</v>
      </c>
      <c r="L250" s="263">
        <f t="shared" si="89"/>
        <v>2181</v>
      </c>
      <c r="M250" s="263">
        <f t="shared" si="89"/>
        <v>0</v>
      </c>
      <c r="N250" s="263">
        <f t="shared" si="89"/>
        <v>69</v>
      </c>
      <c r="O250" s="263">
        <f t="shared" si="89"/>
        <v>35</v>
      </c>
      <c r="P250" s="263">
        <f t="shared" si="89"/>
        <v>0</v>
      </c>
      <c r="Q250" s="263">
        <f t="shared" si="89"/>
        <v>170</v>
      </c>
      <c r="R250" s="263">
        <f t="shared" si="89"/>
        <v>15827</v>
      </c>
      <c r="S250" s="263">
        <f t="shared" si="89"/>
        <v>-14</v>
      </c>
      <c r="T250" s="263">
        <f t="shared" si="89"/>
        <v>-27</v>
      </c>
      <c r="U250" s="263">
        <f t="shared" si="89"/>
        <v>0</v>
      </c>
      <c r="V250" s="263">
        <f t="shared" si="89"/>
        <v>0</v>
      </c>
      <c r="W250" s="263">
        <f t="shared" si="89"/>
        <v>0</v>
      </c>
      <c r="X250" s="263">
        <f t="shared" si="89"/>
        <v>0</v>
      </c>
    </row>
    <row r="251" hidden="1" spans="1:24">
      <c r="A251" s="268">
        <v>21001</v>
      </c>
      <c r="B251" s="262" t="s">
        <v>300</v>
      </c>
      <c r="C251" s="263">
        <f>SUM(C252:C253)</f>
        <v>2785</v>
      </c>
      <c r="D251" s="269">
        <f t="shared" ref="D251:X251" si="90">SUM(D252:D253)</f>
        <v>16</v>
      </c>
      <c r="E251" s="269">
        <f t="shared" si="90"/>
        <v>0</v>
      </c>
      <c r="F251" s="269">
        <f t="shared" si="90"/>
        <v>0</v>
      </c>
      <c r="G251" s="269">
        <f t="shared" si="90"/>
        <v>0</v>
      </c>
      <c r="H251" s="269">
        <f t="shared" si="90"/>
        <v>0</v>
      </c>
      <c r="I251" s="269">
        <f t="shared" si="90"/>
        <v>16</v>
      </c>
      <c r="J251" s="269">
        <f t="shared" si="90"/>
        <v>2801</v>
      </c>
      <c r="K251" s="281">
        <f t="shared" si="90"/>
        <v>-3</v>
      </c>
      <c r="L251" s="281">
        <f t="shared" si="90"/>
        <v>0</v>
      </c>
      <c r="M251" s="281">
        <f t="shared" si="90"/>
        <v>0</v>
      </c>
      <c r="N251" s="281">
        <f t="shared" si="90"/>
        <v>42</v>
      </c>
      <c r="O251" s="281">
        <f t="shared" si="90"/>
        <v>0</v>
      </c>
      <c r="P251" s="281">
        <f t="shared" si="90"/>
        <v>0</v>
      </c>
      <c r="Q251" s="281">
        <f t="shared" si="90"/>
        <v>0</v>
      </c>
      <c r="R251" s="281">
        <f t="shared" si="90"/>
        <v>0</v>
      </c>
      <c r="S251" s="281">
        <f t="shared" si="90"/>
        <v>-12</v>
      </c>
      <c r="T251" s="281">
        <f t="shared" si="90"/>
        <v>-11</v>
      </c>
      <c r="U251" s="281">
        <f t="shared" si="90"/>
        <v>0</v>
      </c>
      <c r="V251" s="281">
        <f t="shared" si="90"/>
        <v>0</v>
      </c>
      <c r="W251" s="281">
        <f t="shared" si="90"/>
        <v>0</v>
      </c>
      <c r="X251" s="281">
        <f t="shared" si="90"/>
        <v>0</v>
      </c>
    </row>
    <row r="252" hidden="1" spans="1:24">
      <c r="A252" s="268">
        <v>2100101</v>
      </c>
      <c r="B252" s="270" t="s">
        <v>98</v>
      </c>
      <c r="C252" s="271"/>
      <c r="D252" s="272">
        <f>E252+F252+G252+H252+I252</f>
        <v>23</v>
      </c>
      <c r="E252" s="272">
        <v>0</v>
      </c>
      <c r="F252" s="272">
        <v>0</v>
      </c>
      <c r="G252" s="272">
        <v>0</v>
      </c>
      <c r="H252" s="272"/>
      <c r="I252" s="273">
        <f>SUM(K252:X252)</f>
        <v>23</v>
      </c>
      <c r="J252" s="282">
        <f>C252+D252</f>
        <v>23</v>
      </c>
      <c r="K252" s="283">
        <v>0</v>
      </c>
      <c r="L252" s="283">
        <v>0</v>
      </c>
      <c r="M252" s="283">
        <v>0</v>
      </c>
      <c r="N252" s="283">
        <v>23</v>
      </c>
      <c r="O252" s="283">
        <v>0</v>
      </c>
      <c r="P252" s="283">
        <v>0</v>
      </c>
      <c r="Q252" s="283">
        <v>0</v>
      </c>
      <c r="R252" s="283"/>
      <c r="S252" s="283">
        <v>0</v>
      </c>
      <c r="T252" s="288">
        <v>0</v>
      </c>
      <c r="U252" s="283">
        <v>0</v>
      </c>
      <c r="V252" s="289"/>
      <c r="W252" s="289"/>
      <c r="X252" s="289"/>
    </row>
    <row r="253" hidden="1" spans="1:24">
      <c r="A253" s="268">
        <v>2100199</v>
      </c>
      <c r="B253" s="270" t="s">
        <v>301</v>
      </c>
      <c r="C253" s="271">
        <v>2785</v>
      </c>
      <c r="D253" s="272">
        <f>E253+F253+G253+H253+I253</f>
        <v>-7</v>
      </c>
      <c r="E253" s="272">
        <v>0</v>
      </c>
      <c r="F253" s="272">
        <v>0</v>
      </c>
      <c r="G253" s="272">
        <v>0</v>
      </c>
      <c r="H253" s="272"/>
      <c r="I253" s="273">
        <f>SUM(K253:X253)</f>
        <v>-7</v>
      </c>
      <c r="J253" s="282">
        <f>C253+D253</f>
        <v>2778</v>
      </c>
      <c r="K253" s="283">
        <v>-3</v>
      </c>
      <c r="L253" s="283">
        <v>0</v>
      </c>
      <c r="M253" s="283">
        <v>0</v>
      </c>
      <c r="N253" s="283">
        <v>19</v>
      </c>
      <c r="O253" s="283">
        <v>0</v>
      </c>
      <c r="P253" s="283">
        <v>0</v>
      </c>
      <c r="Q253" s="283">
        <v>0</v>
      </c>
      <c r="R253" s="283"/>
      <c r="S253" s="283">
        <v>-12</v>
      </c>
      <c r="T253" s="288">
        <v>-11</v>
      </c>
      <c r="U253" s="283">
        <v>0</v>
      </c>
      <c r="V253" s="289"/>
      <c r="W253" s="289"/>
      <c r="X253" s="289"/>
    </row>
    <row r="254" hidden="1" spans="1:24">
      <c r="A254" s="268">
        <v>21002</v>
      </c>
      <c r="B254" s="262" t="s">
        <v>302</v>
      </c>
      <c r="C254" s="263">
        <f t="shared" ref="C254:X254" si="91">SUM(C255:C257)</f>
        <v>4844</v>
      </c>
      <c r="D254" s="269">
        <f t="shared" si="91"/>
        <v>4211</v>
      </c>
      <c r="E254" s="269">
        <f t="shared" si="91"/>
        <v>759</v>
      </c>
      <c r="F254" s="269">
        <f t="shared" si="91"/>
        <v>900</v>
      </c>
      <c r="G254" s="269">
        <f t="shared" si="91"/>
        <v>201</v>
      </c>
      <c r="H254" s="269">
        <f t="shared" si="91"/>
        <v>0</v>
      </c>
      <c r="I254" s="269">
        <f t="shared" si="91"/>
        <v>2351</v>
      </c>
      <c r="J254" s="269">
        <f t="shared" si="91"/>
        <v>9055</v>
      </c>
      <c r="K254" s="281">
        <f t="shared" si="91"/>
        <v>0</v>
      </c>
      <c r="L254" s="281">
        <f t="shared" si="91"/>
        <v>2181</v>
      </c>
      <c r="M254" s="281">
        <f t="shared" si="91"/>
        <v>0</v>
      </c>
      <c r="N254" s="281">
        <f t="shared" si="91"/>
        <v>0</v>
      </c>
      <c r="O254" s="281">
        <f t="shared" si="91"/>
        <v>0</v>
      </c>
      <c r="P254" s="281">
        <f t="shared" si="91"/>
        <v>0</v>
      </c>
      <c r="Q254" s="281">
        <f t="shared" si="91"/>
        <v>170</v>
      </c>
      <c r="R254" s="281">
        <f t="shared" si="91"/>
        <v>0</v>
      </c>
      <c r="S254" s="281">
        <f t="shared" si="91"/>
        <v>0</v>
      </c>
      <c r="T254" s="281">
        <f t="shared" si="91"/>
        <v>0</v>
      </c>
      <c r="U254" s="281">
        <f t="shared" si="91"/>
        <v>0</v>
      </c>
      <c r="V254" s="281">
        <f t="shared" si="91"/>
        <v>0</v>
      </c>
      <c r="W254" s="281">
        <f t="shared" si="91"/>
        <v>0</v>
      </c>
      <c r="X254" s="281">
        <f t="shared" si="91"/>
        <v>0</v>
      </c>
    </row>
    <row r="255" hidden="1" spans="1:24">
      <c r="A255" s="268">
        <v>2100201</v>
      </c>
      <c r="B255" s="270" t="s">
        <v>303</v>
      </c>
      <c r="C255" s="271">
        <v>3080</v>
      </c>
      <c r="D255" s="272">
        <f>E255+F255+G255+H255+I255</f>
        <v>2181</v>
      </c>
      <c r="E255" s="272">
        <v>0</v>
      </c>
      <c r="F255" s="272">
        <v>0</v>
      </c>
      <c r="G255" s="272">
        <v>0</v>
      </c>
      <c r="H255" s="272"/>
      <c r="I255" s="273">
        <f>SUM(K255:X255)</f>
        <v>2181</v>
      </c>
      <c r="J255" s="282">
        <f>C255+D255</f>
        <v>5261</v>
      </c>
      <c r="K255" s="283">
        <v>0</v>
      </c>
      <c r="L255" s="283">
        <v>2181</v>
      </c>
      <c r="M255" s="283">
        <v>0</v>
      </c>
      <c r="N255" s="283">
        <v>0</v>
      </c>
      <c r="O255" s="283">
        <v>0</v>
      </c>
      <c r="P255" s="283">
        <v>0</v>
      </c>
      <c r="Q255" s="283">
        <v>0</v>
      </c>
      <c r="R255" s="283"/>
      <c r="S255" s="283">
        <v>0</v>
      </c>
      <c r="T255" s="288">
        <v>0</v>
      </c>
      <c r="U255" s="283">
        <v>0</v>
      </c>
      <c r="V255" s="289"/>
      <c r="W255" s="289"/>
      <c r="X255" s="289"/>
    </row>
    <row r="256" hidden="1" spans="1:24">
      <c r="A256" s="268">
        <v>2100202</v>
      </c>
      <c r="B256" s="270" t="s">
        <v>304</v>
      </c>
      <c r="C256" s="271">
        <v>1764</v>
      </c>
      <c r="D256" s="272">
        <f>E256+F256+G256+H256+I256</f>
        <v>1070</v>
      </c>
      <c r="E256" s="272">
        <v>0</v>
      </c>
      <c r="F256" s="272">
        <v>900</v>
      </c>
      <c r="G256" s="272">
        <v>0</v>
      </c>
      <c r="H256" s="272"/>
      <c r="I256" s="273">
        <f>SUM(K256:X256)</f>
        <v>170</v>
      </c>
      <c r="J256" s="282">
        <f>C256+D256</f>
        <v>2834</v>
      </c>
      <c r="K256" s="283">
        <v>0</v>
      </c>
      <c r="L256" s="283">
        <v>0</v>
      </c>
      <c r="M256" s="283">
        <v>0</v>
      </c>
      <c r="N256" s="283">
        <v>0</v>
      </c>
      <c r="O256" s="283">
        <v>0</v>
      </c>
      <c r="P256" s="283">
        <v>0</v>
      </c>
      <c r="Q256" s="283">
        <v>170</v>
      </c>
      <c r="R256" s="283"/>
      <c r="S256" s="283">
        <v>0</v>
      </c>
      <c r="T256" s="288">
        <v>0</v>
      </c>
      <c r="U256" s="283">
        <v>0</v>
      </c>
      <c r="V256" s="289"/>
      <c r="W256" s="289"/>
      <c r="X256" s="289"/>
    </row>
    <row r="257" hidden="1" spans="1:24">
      <c r="A257" s="268">
        <v>2100299</v>
      </c>
      <c r="B257" s="270" t="s">
        <v>305</v>
      </c>
      <c r="C257" s="271"/>
      <c r="D257" s="272">
        <f>E257+F257+G257+H257+I257</f>
        <v>960</v>
      </c>
      <c r="E257" s="272">
        <v>759</v>
      </c>
      <c r="F257" s="272">
        <v>0</v>
      </c>
      <c r="G257" s="272">
        <v>201</v>
      </c>
      <c r="H257" s="272"/>
      <c r="I257" s="272">
        <f>SUM(K257:X257)</f>
        <v>0</v>
      </c>
      <c r="J257" s="282">
        <f>C257+D257</f>
        <v>960</v>
      </c>
      <c r="K257" s="283">
        <v>0</v>
      </c>
      <c r="L257" s="283">
        <v>0</v>
      </c>
      <c r="M257" s="283">
        <v>0</v>
      </c>
      <c r="N257" s="283">
        <v>0</v>
      </c>
      <c r="O257" s="283">
        <v>0</v>
      </c>
      <c r="P257" s="283">
        <v>0</v>
      </c>
      <c r="Q257" s="283">
        <v>0</v>
      </c>
      <c r="R257" s="283"/>
      <c r="S257" s="283">
        <v>0</v>
      </c>
      <c r="T257" s="288">
        <v>0</v>
      </c>
      <c r="U257" s="283">
        <v>0</v>
      </c>
      <c r="V257" s="289"/>
      <c r="W257" s="289"/>
      <c r="X257" s="289"/>
    </row>
    <row r="258" hidden="1" spans="1:24">
      <c r="A258" s="268">
        <v>21003</v>
      </c>
      <c r="B258" s="262" t="s">
        <v>306</v>
      </c>
      <c r="C258" s="263">
        <f t="shared" ref="C258:X258" si="92">SUM(C259:C261)</f>
        <v>7839</v>
      </c>
      <c r="D258" s="269">
        <f t="shared" si="92"/>
        <v>655</v>
      </c>
      <c r="E258" s="269">
        <f t="shared" si="92"/>
        <v>646</v>
      </c>
      <c r="F258" s="269">
        <f t="shared" si="92"/>
        <v>0</v>
      </c>
      <c r="G258" s="269">
        <f t="shared" si="92"/>
        <v>0</v>
      </c>
      <c r="H258" s="269">
        <f t="shared" si="92"/>
        <v>0</v>
      </c>
      <c r="I258" s="269">
        <f t="shared" si="92"/>
        <v>9</v>
      </c>
      <c r="J258" s="269">
        <f t="shared" si="92"/>
        <v>8494</v>
      </c>
      <c r="K258" s="281">
        <f t="shared" si="92"/>
        <v>-53</v>
      </c>
      <c r="L258" s="281">
        <f t="shared" si="92"/>
        <v>0</v>
      </c>
      <c r="M258" s="281">
        <f t="shared" si="92"/>
        <v>0</v>
      </c>
      <c r="N258" s="281">
        <f t="shared" si="92"/>
        <v>27</v>
      </c>
      <c r="O258" s="281">
        <f t="shared" si="92"/>
        <v>35</v>
      </c>
      <c r="P258" s="281">
        <f t="shared" si="92"/>
        <v>0</v>
      </c>
      <c r="Q258" s="281">
        <f t="shared" si="92"/>
        <v>0</v>
      </c>
      <c r="R258" s="281">
        <f t="shared" si="92"/>
        <v>0</v>
      </c>
      <c r="S258" s="281">
        <f t="shared" si="92"/>
        <v>0</v>
      </c>
      <c r="T258" s="281">
        <f t="shared" si="92"/>
        <v>0</v>
      </c>
      <c r="U258" s="281">
        <f t="shared" si="92"/>
        <v>0</v>
      </c>
      <c r="V258" s="281">
        <f t="shared" si="92"/>
        <v>0</v>
      </c>
      <c r="W258" s="281">
        <f t="shared" si="92"/>
        <v>0</v>
      </c>
      <c r="X258" s="281">
        <f t="shared" si="92"/>
        <v>0</v>
      </c>
    </row>
    <row r="259" hidden="1" spans="1:24">
      <c r="A259" s="268">
        <v>2100301</v>
      </c>
      <c r="B259" s="270" t="s">
        <v>307</v>
      </c>
      <c r="C259" s="271">
        <v>530</v>
      </c>
      <c r="D259" s="272">
        <f>E259+F259+G259+H259+I259</f>
        <v>0</v>
      </c>
      <c r="E259" s="272">
        <v>0</v>
      </c>
      <c r="F259" s="272">
        <v>0</v>
      </c>
      <c r="G259" s="272">
        <v>0</v>
      </c>
      <c r="H259" s="272"/>
      <c r="I259" s="272">
        <f>SUM(K259:X259)</f>
        <v>0</v>
      </c>
      <c r="J259" s="282">
        <f>C259+D259</f>
        <v>530</v>
      </c>
      <c r="K259" s="283">
        <v>0</v>
      </c>
      <c r="L259" s="283">
        <v>0</v>
      </c>
      <c r="M259" s="283">
        <v>0</v>
      </c>
      <c r="N259" s="283">
        <v>0</v>
      </c>
      <c r="O259" s="283">
        <v>0</v>
      </c>
      <c r="P259" s="283">
        <v>0</v>
      </c>
      <c r="Q259" s="283">
        <v>0</v>
      </c>
      <c r="R259" s="283"/>
      <c r="S259" s="283">
        <v>0</v>
      </c>
      <c r="T259" s="288">
        <v>0</v>
      </c>
      <c r="U259" s="283">
        <v>0</v>
      </c>
      <c r="V259" s="289"/>
      <c r="W259" s="289"/>
      <c r="X259" s="289"/>
    </row>
    <row r="260" hidden="1" spans="1:24">
      <c r="A260" s="268">
        <v>2100302</v>
      </c>
      <c r="B260" s="270" t="s">
        <v>308</v>
      </c>
      <c r="C260" s="271">
        <v>7304</v>
      </c>
      <c r="D260" s="272">
        <f>E260+F260+G260+H260+I260</f>
        <v>636</v>
      </c>
      <c r="E260" s="272">
        <v>627</v>
      </c>
      <c r="F260" s="272">
        <v>0</v>
      </c>
      <c r="G260" s="272">
        <v>0</v>
      </c>
      <c r="H260" s="272"/>
      <c r="I260" s="273">
        <f>SUM(K260:X260)</f>
        <v>9</v>
      </c>
      <c r="J260" s="282">
        <f>C260+D260</f>
        <v>7940</v>
      </c>
      <c r="K260" s="283">
        <v>-53</v>
      </c>
      <c r="L260" s="283">
        <v>0</v>
      </c>
      <c r="M260" s="283">
        <v>0</v>
      </c>
      <c r="N260" s="283">
        <v>27</v>
      </c>
      <c r="O260" s="283">
        <v>35</v>
      </c>
      <c r="P260" s="283">
        <v>0</v>
      </c>
      <c r="Q260" s="283">
        <v>0</v>
      </c>
      <c r="R260" s="283"/>
      <c r="S260" s="283">
        <v>0</v>
      </c>
      <c r="T260" s="288">
        <v>0</v>
      </c>
      <c r="U260" s="283">
        <v>0</v>
      </c>
      <c r="V260" s="289"/>
      <c r="W260" s="289"/>
      <c r="X260" s="289"/>
    </row>
    <row r="261" hidden="1" spans="1:24">
      <c r="A261" s="268">
        <v>2100399</v>
      </c>
      <c r="B261" s="270" t="s">
        <v>309</v>
      </c>
      <c r="C261" s="271">
        <v>5</v>
      </c>
      <c r="D261" s="272">
        <f>E261+F261+G261+H261+I261</f>
        <v>19</v>
      </c>
      <c r="E261" s="272">
        <v>19</v>
      </c>
      <c r="F261" s="272">
        <v>0</v>
      </c>
      <c r="G261" s="272">
        <v>0</v>
      </c>
      <c r="H261" s="272"/>
      <c r="I261" s="273">
        <f>SUM(K261:X261)</f>
        <v>0</v>
      </c>
      <c r="J261" s="282">
        <f>C261+D261</f>
        <v>24</v>
      </c>
      <c r="K261" s="283">
        <v>0</v>
      </c>
      <c r="L261" s="283">
        <v>0</v>
      </c>
      <c r="M261" s="283">
        <v>0</v>
      </c>
      <c r="N261" s="283">
        <v>0</v>
      </c>
      <c r="O261" s="283">
        <v>0</v>
      </c>
      <c r="P261" s="283">
        <v>0</v>
      </c>
      <c r="Q261" s="283">
        <v>0</v>
      </c>
      <c r="R261" s="283"/>
      <c r="S261" s="283">
        <v>0</v>
      </c>
      <c r="T261" s="288">
        <v>0</v>
      </c>
      <c r="U261" s="283">
        <v>0</v>
      </c>
      <c r="V261" s="289"/>
      <c r="W261" s="289"/>
      <c r="X261" s="289"/>
    </row>
    <row r="262" hidden="1" spans="1:24">
      <c r="A262" s="268">
        <v>21004</v>
      </c>
      <c r="B262" s="262" t="s">
        <v>310</v>
      </c>
      <c r="C262" s="263">
        <f t="shared" ref="C262:X262" si="93">SUM(C263:C269)</f>
        <v>6850</v>
      </c>
      <c r="D262" s="269">
        <f t="shared" si="93"/>
        <v>32063</v>
      </c>
      <c r="E262" s="269">
        <f t="shared" si="93"/>
        <v>15591</v>
      </c>
      <c r="F262" s="269">
        <f t="shared" si="93"/>
        <v>470</v>
      </c>
      <c r="G262" s="269">
        <f t="shared" si="93"/>
        <v>140</v>
      </c>
      <c r="H262" s="269">
        <f t="shared" si="93"/>
        <v>0</v>
      </c>
      <c r="I262" s="269">
        <f t="shared" si="93"/>
        <v>15862</v>
      </c>
      <c r="J262" s="269">
        <f t="shared" si="93"/>
        <v>38913</v>
      </c>
      <c r="K262" s="281">
        <f t="shared" si="93"/>
        <v>53</v>
      </c>
      <c r="L262" s="281">
        <f t="shared" si="93"/>
        <v>0</v>
      </c>
      <c r="M262" s="281">
        <f t="shared" si="93"/>
        <v>0</v>
      </c>
      <c r="N262" s="281">
        <f t="shared" si="93"/>
        <v>0</v>
      </c>
      <c r="O262" s="281">
        <f t="shared" si="93"/>
        <v>0</v>
      </c>
      <c r="P262" s="281">
        <f t="shared" si="93"/>
        <v>0</v>
      </c>
      <c r="Q262" s="281">
        <f t="shared" si="93"/>
        <v>0</v>
      </c>
      <c r="R262" s="281">
        <f t="shared" si="93"/>
        <v>15827</v>
      </c>
      <c r="S262" s="281">
        <f t="shared" si="93"/>
        <v>-2</v>
      </c>
      <c r="T262" s="281">
        <f t="shared" si="93"/>
        <v>-16</v>
      </c>
      <c r="U262" s="281">
        <f t="shared" si="93"/>
        <v>0</v>
      </c>
      <c r="V262" s="281">
        <f t="shared" si="93"/>
        <v>0</v>
      </c>
      <c r="W262" s="281">
        <f t="shared" si="93"/>
        <v>0</v>
      </c>
      <c r="X262" s="281">
        <f t="shared" si="93"/>
        <v>0</v>
      </c>
    </row>
    <row r="263" hidden="1" spans="1:24">
      <c r="A263" s="268">
        <v>2100401</v>
      </c>
      <c r="B263" s="270" t="s">
        <v>311</v>
      </c>
      <c r="C263" s="271">
        <v>1048</v>
      </c>
      <c r="D263" s="272">
        <f t="shared" ref="D263:D269" si="94">E263+F263+G263+H263+I263</f>
        <v>-8</v>
      </c>
      <c r="E263" s="272">
        <v>0</v>
      </c>
      <c r="F263" s="272">
        <v>0</v>
      </c>
      <c r="G263" s="272">
        <v>0</v>
      </c>
      <c r="H263" s="272"/>
      <c r="I263" s="273">
        <f t="shared" ref="I263:I269" si="95">SUM(K263:X263)</f>
        <v>-8</v>
      </c>
      <c r="J263" s="282">
        <f t="shared" ref="J263:J269" si="96">C263+D263</f>
        <v>1040</v>
      </c>
      <c r="K263" s="283">
        <v>0</v>
      </c>
      <c r="L263" s="283">
        <v>0</v>
      </c>
      <c r="M263" s="283">
        <v>0</v>
      </c>
      <c r="N263" s="283">
        <v>0</v>
      </c>
      <c r="O263" s="283">
        <v>0</v>
      </c>
      <c r="P263" s="283">
        <v>0</v>
      </c>
      <c r="Q263" s="283">
        <v>0</v>
      </c>
      <c r="R263" s="283"/>
      <c r="S263" s="283">
        <v>0</v>
      </c>
      <c r="T263" s="288">
        <v>-8</v>
      </c>
      <c r="U263" s="283">
        <v>0</v>
      </c>
      <c r="V263" s="289"/>
      <c r="W263" s="289"/>
      <c r="X263" s="289"/>
    </row>
    <row r="264" hidden="1" spans="1:24">
      <c r="A264" s="268">
        <v>2100402</v>
      </c>
      <c r="B264" s="270" t="s">
        <v>312</v>
      </c>
      <c r="C264" s="271">
        <v>697</v>
      </c>
      <c r="D264" s="272">
        <f t="shared" si="94"/>
        <v>-5</v>
      </c>
      <c r="E264" s="272">
        <v>0</v>
      </c>
      <c r="F264" s="272">
        <v>0</v>
      </c>
      <c r="G264" s="272">
        <v>0</v>
      </c>
      <c r="H264" s="272"/>
      <c r="I264" s="273">
        <f t="shared" si="95"/>
        <v>-5</v>
      </c>
      <c r="J264" s="282">
        <f t="shared" si="96"/>
        <v>692</v>
      </c>
      <c r="K264" s="283">
        <v>0</v>
      </c>
      <c r="L264" s="283">
        <v>0</v>
      </c>
      <c r="M264" s="283">
        <v>0</v>
      </c>
      <c r="N264" s="283">
        <v>0</v>
      </c>
      <c r="O264" s="283">
        <v>0</v>
      </c>
      <c r="P264" s="283">
        <v>0</v>
      </c>
      <c r="Q264" s="283">
        <v>0</v>
      </c>
      <c r="R264" s="283"/>
      <c r="S264" s="283">
        <v>-2</v>
      </c>
      <c r="T264" s="288">
        <v>-3</v>
      </c>
      <c r="U264" s="283">
        <v>0</v>
      </c>
      <c r="V264" s="289"/>
      <c r="W264" s="289"/>
      <c r="X264" s="289"/>
    </row>
    <row r="265" hidden="1" spans="1:24">
      <c r="A265" s="268">
        <v>2100403</v>
      </c>
      <c r="B265" s="270" t="s">
        <v>313</v>
      </c>
      <c r="C265" s="271">
        <v>647</v>
      </c>
      <c r="D265" s="272">
        <f t="shared" si="94"/>
        <v>-5</v>
      </c>
      <c r="E265" s="272">
        <v>0</v>
      </c>
      <c r="F265" s="272">
        <v>0</v>
      </c>
      <c r="G265" s="272">
        <v>0</v>
      </c>
      <c r="H265" s="272"/>
      <c r="I265" s="273">
        <f t="shared" si="95"/>
        <v>-5</v>
      </c>
      <c r="J265" s="282">
        <f t="shared" si="96"/>
        <v>642</v>
      </c>
      <c r="K265" s="283">
        <v>0</v>
      </c>
      <c r="L265" s="283">
        <v>0</v>
      </c>
      <c r="M265" s="283">
        <v>0</v>
      </c>
      <c r="N265" s="283">
        <v>0</v>
      </c>
      <c r="O265" s="283">
        <v>0</v>
      </c>
      <c r="P265" s="283">
        <v>0</v>
      </c>
      <c r="Q265" s="283">
        <v>0</v>
      </c>
      <c r="R265" s="283"/>
      <c r="S265" s="283">
        <v>0</v>
      </c>
      <c r="T265" s="288">
        <v>-5</v>
      </c>
      <c r="U265" s="283">
        <v>0</v>
      </c>
      <c r="V265" s="289"/>
      <c r="W265" s="289"/>
      <c r="X265" s="289"/>
    </row>
    <row r="266" hidden="1" spans="1:24">
      <c r="A266" s="268">
        <v>2100408</v>
      </c>
      <c r="B266" s="270" t="s">
        <v>314</v>
      </c>
      <c r="C266" s="271">
        <v>3807</v>
      </c>
      <c r="D266" s="272">
        <f t="shared" si="94"/>
        <v>1112</v>
      </c>
      <c r="E266" s="272">
        <v>1112</v>
      </c>
      <c r="F266" s="272">
        <v>0</v>
      </c>
      <c r="G266" s="272">
        <v>0</v>
      </c>
      <c r="H266" s="272"/>
      <c r="I266" s="273">
        <f t="shared" si="95"/>
        <v>0</v>
      </c>
      <c r="J266" s="282">
        <f t="shared" si="96"/>
        <v>4919</v>
      </c>
      <c r="K266" s="283">
        <v>0</v>
      </c>
      <c r="L266" s="283">
        <v>0</v>
      </c>
      <c r="M266" s="283">
        <v>0</v>
      </c>
      <c r="N266" s="283">
        <v>0</v>
      </c>
      <c r="O266" s="283">
        <v>0</v>
      </c>
      <c r="P266" s="283">
        <v>0</v>
      </c>
      <c r="Q266" s="283">
        <v>0</v>
      </c>
      <c r="R266" s="283"/>
      <c r="S266" s="283">
        <v>0</v>
      </c>
      <c r="T266" s="288">
        <v>0</v>
      </c>
      <c r="U266" s="283">
        <v>0</v>
      </c>
      <c r="V266" s="289"/>
      <c r="W266" s="289"/>
      <c r="X266" s="289"/>
    </row>
    <row r="267" hidden="1" spans="1:24">
      <c r="A267" s="268">
        <v>2100409</v>
      </c>
      <c r="B267" s="270" t="s">
        <v>315</v>
      </c>
      <c r="C267" s="271">
        <v>641</v>
      </c>
      <c r="D267" s="272">
        <f t="shared" si="94"/>
        <v>16490</v>
      </c>
      <c r="E267" s="272">
        <v>0</v>
      </c>
      <c r="F267" s="272">
        <v>470</v>
      </c>
      <c r="G267" s="272">
        <v>140</v>
      </c>
      <c r="H267" s="272"/>
      <c r="I267" s="273">
        <f t="shared" si="95"/>
        <v>15880</v>
      </c>
      <c r="J267" s="282">
        <f t="shared" si="96"/>
        <v>17131</v>
      </c>
      <c r="K267" s="283">
        <v>53</v>
      </c>
      <c r="L267" s="283">
        <v>0</v>
      </c>
      <c r="M267" s="283">
        <v>0</v>
      </c>
      <c r="N267" s="283">
        <v>0</v>
      </c>
      <c r="O267" s="283">
        <v>0</v>
      </c>
      <c r="P267" s="283">
        <v>0</v>
      </c>
      <c r="Q267" s="283">
        <v>0</v>
      </c>
      <c r="R267" s="283">
        <v>15827</v>
      </c>
      <c r="S267" s="283">
        <v>0</v>
      </c>
      <c r="T267" s="288">
        <v>0</v>
      </c>
      <c r="U267" s="283"/>
      <c r="V267" s="289"/>
      <c r="W267" s="289"/>
      <c r="X267" s="289"/>
    </row>
    <row r="268" hidden="1" spans="1:24">
      <c r="A268" s="268">
        <v>2100410</v>
      </c>
      <c r="B268" s="270" t="s">
        <v>316</v>
      </c>
      <c r="C268" s="271"/>
      <c r="D268" s="272">
        <f t="shared" si="94"/>
        <v>14479</v>
      </c>
      <c r="E268" s="272">
        <v>14479</v>
      </c>
      <c r="F268" s="272">
        <v>0</v>
      </c>
      <c r="G268" s="272">
        <v>0</v>
      </c>
      <c r="H268" s="272"/>
      <c r="I268" s="273">
        <f t="shared" si="95"/>
        <v>0</v>
      </c>
      <c r="J268" s="282">
        <f t="shared" si="96"/>
        <v>14479</v>
      </c>
      <c r="K268" s="283">
        <v>0</v>
      </c>
      <c r="L268" s="283">
        <v>0</v>
      </c>
      <c r="M268" s="283">
        <v>0</v>
      </c>
      <c r="N268" s="283">
        <v>0</v>
      </c>
      <c r="O268" s="283">
        <v>0</v>
      </c>
      <c r="P268" s="283">
        <v>0</v>
      </c>
      <c r="Q268" s="283">
        <v>0</v>
      </c>
      <c r="R268" s="283"/>
      <c r="S268" s="283">
        <v>0</v>
      </c>
      <c r="T268" s="288">
        <v>0</v>
      </c>
      <c r="U268" s="283">
        <v>0</v>
      </c>
      <c r="V268" s="289"/>
      <c r="W268" s="289"/>
      <c r="X268" s="289"/>
    </row>
    <row r="269" hidden="1" spans="1:24">
      <c r="A269" s="268">
        <v>2100499</v>
      </c>
      <c r="B269" s="270" t="s">
        <v>317</v>
      </c>
      <c r="C269" s="271">
        <v>10</v>
      </c>
      <c r="D269" s="272">
        <f t="shared" si="94"/>
        <v>0</v>
      </c>
      <c r="E269" s="272">
        <v>0</v>
      </c>
      <c r="F269" s="272">
        <v>0</v>
      </c>
      <c r="G269" s="272">
        <v>0</v>
      </c>
      <c r="H269" s="272"/>
      <c r="I269" s="273">
        <f t="shared" si="95"/>
        <v>0</v>
      </c>
      <c r="J269" s="282">
        <f t="shared" si="96"/>
        <v>10</v>
      </c>
      <c r="K269" s="283">
        <v>0</v>
      </c>
      <c r="L269" s="283">
        <v>0</v>
      </c>
      <c r="M269" s="283">
        <v>0</v>
      </c>
      <c r="N269" s="283">
        <v>0</v>
      </c>
      <c r="O269" s="283">
        <v>0</v>
      </c>
      <c r="P269" s="283">
        <v>0</v>
      </c>
      <c r="Q269" s="283">
        <v>0</v>
      </c>
      <c r="R269" s="283"/>
      <c r="S269" s="283">
        <v>0</v>
      </c>
      <c r="T269" s="288">
        <v>0</v>
      </c>
      <c r="U269" s="283">
        <v>0</v>
      </c>
      <c r="V269" s="289"/>
      <c r="W269" s="289"/>
      <c r="X269" s="289"/>
    </row>
    <row r="270" hidden="1" spans="1:24">
      <c r="A270" s="268">
        <v>21006</v>
      </c>
      <c r="B270" s="262" t="s">
        <v>318</v>
      </c>
      <c r="C270" s="263">
        <f t="shared" ref="C270:X270" si="97">SUM(C271:C271)</f>
        <v>0</v>
      </c>
      <c r="D270" s="269">
        <f t="shared" si="97"/>
        <v>100</v>
      </c>
      <c r="E270" s="269">
        <f t="shared" si="97"/>
        <v>100</v>
      </c>
      <c r="F270" s="269">
        <f t="shared" si="97"/>
        <v>0</v>
      </c>
      <c r="G270" s="269">
        <f t="shared" si="97"/>
        <v>0</v>
      </c>
      <c r="H270" s="269">
        <f t="shared" si="97"/>
        <v>0</v>
      </c>
      <c r="I270" s="269">
        <f t="shared" si="97"/>
        <v>0</v>
      </c>
      <c r="J270" s="269">
        <f t="shared" si="97"/>
        <v>100</v>
      </c>
      <c r="K270" s="281">
        <f t="shared" si="97"/>
        <v>0</v>
      </c>
      <c r="L270" s="281">
        <f t="shared" si="97"/>
        <v>0</v>
      </c>
      <c r="M270" s="281">
        <f t="shared" si="97"/>
        <v>0</v>
      </c>
      <c r="N270" s="281">
        <f t="shared" si="97"/>
        <v>0</v>
      </c>
      <c r="O270" s="281">
        <f t="shared" si="97"/>
        <v>0</v>
      </c>
      <c r="P270" s="281">
        <f t="shared" si="97"/>
        <v>0</v>
      </c>
      <c r="Q270" s="281">
        <f t="shared" si="97"/>
        <v>0</v>
      </c>
      <c r="R270" s="281">
        <f t="shared" si="97"/>
        <v>0</v>
      </c>
      <c r="S270" s="281">
        <f t="shared" si="97"/>
        <v>0</v>
      </c>
      <c r="T270" s="281">
        <f t="shared" si="97"/>
        <v>0</v>
      </c>
      <c r="U270" s="281">
        <f t="shared" si="97"/>
        <v>0</v>
      </c>
      <c r="V270" s="281">
        <f t="shared" si="97"/>
        <v>0</v>
      </c>
      <c r="W270" s="281">
        <f t="shared" si="97"/>
        <v>0</v>
      </c>
      <c r="X270" s="281">
        <f t="shared" si="97"/>
        <v>0</v>
      </c>
    </row>
    <row r="271" hidden="1" spans="1:24">
      <c r="A271" s="268">
        <v>2100699</v>
      </c>
      <c r="B271" s="270" t="s">
        <v>319</v>
      </c>
      <c r="C271" s="271"/>
      <c r="D271" s="272">
        <f>E271+F271+G271+H271+I271</f>
        <v>100</v>
      </c>
      <c r="E271" s="272">
        <v>100</v>
      </c>
      <c r="F271" s="272">
        <v>0</v>
      </c>
      <c r="G271" s="272">
        <v>0</v>
      </c>
      <c r="H271" s="272"/>
      <c r="I271" s="273">
        <f>SUM(K271:X271)</f>
        <v>0</v>
      </c>
      <c r="J271" s="282">
        <f>C271+D271</f>
        <v>100</v>
      </c>
      <c r="K271" s="283">
        <v>0</v>
      </c>
      <c r="L271" s="283">
        <v>0</v>
      </c>
      <c r="M271" s="283">
        <v>0</v>
      </c>
      <c r="N271" s="283">
        <v>0</v>
      </c>
      <c r="O271" s="283">
        <v>0</v>
      </c>
      <c r="P271" s="283">
        <v>0</v>
      </c>
      <c r="Q271" s="283">
        <v>0</v>
      </c>
      <c r="R271" s="283"/>
      <c r="S271" s="283">
        <v>0</v>
      </c>
      <c r="T271" s="288">
        <v>0</v>
      </c>
      <c r="U271" s="283">
        <v>0</v>
      </c>
      <c r="V271" s="289"/>
      <c r="W271" s="289"/>
      <c r="X271" s="289"/>
    </row>
    <row r="272" hidden="1" spans="1:24">
      <c r="A272" s="268">
        <v>21007</v>
      </c>
      <c r="B272" s="262" t="s">
        <v>320</v>
      </c>
      <c r="C272" s="263">
        <f t="shared" ref="C272:X272" si="98">SUM(C273:C274)</f>
        <v>412</v>
      </c>
      <c r="D272" s="269">
        <f t="shared" si="98"/>
        <v>200</v>
      </c>
      <c r="E272" s="269">
        <f t="shared" si="98"/>
        <v>230</v>
      </c>
      <c r="F272" s="269">
        <f t="shared" si="98"/>
        <v>0</v>
      </c>
      <c r="G272" s="269">
        <f t="shared" si="98"/>
        <v>0</v>
      </c>
      <c r="H272" s="269">
        <f t="shared" si="98"/>
        <v>0</v>
      </c>
      <c r="I272" s="269">
        <f t="shared" si="98"/>
        <v>-30</v>
      </c>
      <c r="J272" s="269">
        <f t="shared" si="98"/>
        <v>612</v>
      </c>
      <c r="K272" s="281">
        <f t="shared" si="98"/>
        <v>-30</v>
      </c>
      <c r="L272" s="281">
        <f t="shared" si="98"/>
        <v>0</v>
      </c>
      <c r="M272" s="281">
        <f t="shared" si="98"/>
        <v>0</v>
      </c>
      <c r="N272" s="281">
        <f t="shared" si="98"/>
        <v>0</v>
      </c>
      <c r="O272" s="281">
        <f t="shared" si="98"/>
        <v>0</v>
      </c>
      <c r="P272" s="281">
        <f t="shared" si="98"/>
        <v>0</v>
      </c>
      <c r="Q272" s="281">
        <f t="shared" si="98"/>
        <v>0</v>
      </c>
      <c r="R272" s="281">
        <f t="shared" si="98"/>
        <v>0</v>
      </c>
      <c r="S272" s="281">
        <f t="shared" si="98"/>
        <v>0</v>
      </c>
      <c r="T272" s="281">
        <f t="shared" si="98"/>
        <v>0</v>
      </c>
      <c r="U272" s="281">
        <f t="shared" si="98"/>
        <v>0</v>
      </c>
      <c r="V272" s="281">
        <f t="shared" si="98"/>
        <v>0</v>
      </c>
      <c r="W272" s="281">
        <f t="shared" si="98"/>
        <v>0</v>
      </c>
      <c r="X272" s="281">
        <f t="shared" si="98"/>
        <v>0</v>
      </c>
    </row>
    <row r="273" hidden="1" spans="1:24">
      <c r="A273" s="268">
        <v>2100717</v>
      </c>
      <c r="B273" s="270" t="s">
        <v>321</v>
      </c>
      <c r="C273" s="271"/>
      <c r="D273" s="272">
        <f>E273+F273+G273+H273+I273</f>
        <v>33</v>
      </c>
      <c r="E273" s="272">
        <v>33</v>
      </c>
      <c r="F273" s="272">
        <v>0</v>
      </c>
      <c r="G273" s="272">
        <v>0</v>
      </c>
      <c r="H273" s="272"/>
      <c r="I273" s="273">
        <f>SUM(K273:X273)</f>
        <v>0</v>
      </c>
      <c r="J273" s="282">
        <f>C273+D273</f>
        <v>33</v>
      </c>
      <c r="K273" s="283">
        <v>0</v>
      </c>
      <c r="L273" s="283">
        <v>0</v>
      </c>
      <c r="M273" s="283">
        <v>0</v>
      </c>
      <c r="N273" s="283">
        <v>0</v>
      </c>
      <c r="O273" s="283">
        <v>0</v>
      </c>
      <c r="P273" s="283">
        <v>0</v>
      </c>
      <c r="Q273" s="283">
        <v>0</v>
      </c>
      <c r="R273" s="283"/>
      <c r="S273" s="283">
        <v>0</v>
      </c>
      <c r="T273" s="288">
        <v>0</v>
      </c>
      <c r="U273" s="283">
        <v>0</v>
      </c>
      <c r="V273" s="289"/>
      <c r="W273" s="289"/>
      <c r="X273" s="289"/>
    </row>
    <row r="274" hidden="1" spans="1:24">
      <c r="A274" s="268">
        <v>2100799</v>
      </c>
      <c r="B274" s="270" t="s">
        <v>322</v>
      </c>
      <c r="C274" s="271">
        <v>412</v>
      </c>
      <c r="D274" s="272">
        <f>E274+F274+G274+H274+I274</f>
        <v>167</v>
      </c>
      <c r="E274" s="272">
        <v>197</v>
      </c>
      <c r="F274" s="272">
        <v>0</v>
      </c>
      <c r="G274" s="272">
        <v>0</v>
      </c>
      <c r="H274" s="272"/>
      <c r="I274" s="273">
        <f>SUM(K274:X274)</f>
        <v>-30</v>
      </c>
      <c r="J274" s="282">
        <f>C274+D274</f>
        <v>579</v>
      </c>
      <c r="K274" s="283">
        <v>-30</v>
      </c>
      <c r="L274" s="283">
        <v>0</v>
      </c>
      <c r="M274" s="283">
        <v>0</v>
      </c>
      <c r="N274" s="283">
        <v>0</v>
      </c>
      <c r="O274" s="283">
        <v>0</v>
      </c>
      <c r="P274" s="283">
        <v>0</v>
      </c>
      <c r="Q274" s="283">
        <v>0</v>
      </c>
      <c r="R274" s="283"/>
      <c r="S274" s="283">
        <v>0</v>
      </c>
      <c r="T274" s="288">
        <v>0</v>
      </c>
      <c r="U274" s="283">
        <v>0</v>
      </c>
      <c r="V274" s="289"/>
      <c r="W274" s="289"/>
      <c r="X274" s="289"/>
    </row>
    <row r="275" hidden="1" spans="1:24">
      <c r="A275" s="268">
        <v>21011</v>
      </c>
      <c r="B275" s="262" t="s">
        <v>323</v>
      </c>
      <c r="C275" s="263">
        <f t="shared" ref="C275:X275" si="99">SUM(C276:C276)</f>
        <v>200</v>
      </c>
      <c r="D275" s="269">
        <f t="shared" si="99"/>
        <v>-27</v>
      </c>
      <c r="E275" s="269">
        <f t="shared" si="99"/>
        <v>0</v>
      </c>
      <c r="F275" s="269">
        <f t="shared" si="99"/>
        <v>0</v>
      </c>
      <c r="G275" s="269">
        <f t="shared" si="99"/>
        <v>0</v>
      </c>
      <c r="H275" s="269">
        <f t="shared" si="99"/>
        <v>0</v>
      </c>
      <c r="I275" s="269">
        <f t="shared" si="99"/>
        <v>-27</v>
      </c>
      <c r="J275" s="269">
        <f t="shared" si="99"/>
        <v>173</v>
      </c>
      <c r="K275" s="281">
        <f t="shared" si="99"/>
        <v>-27</v>
      </c>
      <c r="L275" s="281">
        <f t="shared" si="99"/>
        <v>0</v>
      </c>
      <c r="M275" s="281">
        <f t="shared" si="99"/>
        <v>0</v>
      </c>
      <c r="N275" s="281">
        <f t="shared" si="99"/>
        <v>0</v>
      </c>
      <c r="O275" s="281">
        <f t="shared" si="99"/>
        <v>0</v>
      </c>
      <c r="P275" s="281">
        <f t="shared" si="99"/>
        <v>0</v>
      </c>
      <c r="Q275" s="281">
        <f t="shared" si="99"/>
        <v>0</v>
      </c>
      <c r="R275" s="281">
        <f t="shared" si="99"/>
        <v>0</v>
      </c>
      <c r="S275" s="281">
        <f t="shared" si="99"/>
        <v>0</v>
      </c>
      <c r="T275" s="281">
        <f t="shared" si="99"/>
        <v>0</v>
      </c>
      <c r="U275" s="281">
        <f t="shared" si="99"/>
        <v>0</v>
      </c>
      <c r="V275" s="281">
        <f t="shared" si="99"/>
        <v>0</v>
      </c>
      <c r="W275" s="281">
        <f t="shared" si="99"/>
        <v>0</v>
      </c>
      <c r="X275" s="281">
        <f t="shared" si="99"/>
        <v>0</v>
      </c>
    </row>
    <row r="276" hidden="1" spans="1:24">
      <c r="A276" s="268">
        <v>2101199</v>
      </c>
      <c r="B276" s="270" t="s">
        <v>324</v>
      </c>
      <c r="C276" s="271">
        <v>200</v>
      </c>
      <c r="D276" s="272">
        <f>E276+F276+G276+H276+I276</f>
        <v>-27</v>
      </c>
      <c r="E276" s="272">
        <v>0</v>
      </c>
      <c r="F276" s="272">
        <v>0</v>
      </c>
      <c r="G276" s="272">
        <v>0</v>
      </c>
      <c r="H276" s="272"/>
      <c r="I276" s="273">
        <f>SUM(K276:X276)</f>
        <v>-27</v>
      </c>
      <c r="J276" s="282">
        <f>C276+D276</f>
        <v>173</v>
      </c>
      <c r="K276" s="283">
        <v>-27</v>
      </c>
      <c r="L276" s="283">
        <v>0</v>
      </c>
      <c r="M276" s="283">
        <v>0</v>
      </c>
      <c r="N276" s="283">
        <v>0</v>
      </c>
      <c r="O276" s="283">
        <v>0</v>
      </c>
      <c r="P276" s="283">
        <v>0</v>
      </c>
      <c r="Q276" s="283">
        <v>0</v>
      </c>
      <c r="R276" s="283"/>
      <c r="S276" s="283">
        <v>0</v>
      </c>
      <c r="T276" s="288">
        <v>0</v>
      </c>
      <c r="U276" s="283">
        <v>0</v>
      </c>
      <c r="V276" s="289"/>
      <c r="W276" s="289"/>
      <c r="X276" s="289"/>
    </row>
    <row r="277" hidden="1" spans="1:24">
      <c r="A277" s="268">
        <v>21012</v>
      </c>
      <c r="B277" s="262" t="s">
        <v>325</v>
      </c>
      <c r="C277" s="263">
        <f t="shared" ref="C277:X277" si="100">SUM(C278:C278)</f>
        <v>37617</v>
      </c>
      <c r="D277" s="269">
        <f t="shared" si="100"/>
        <v>3561</v>
      </c>
      <c r="E277" s="269">
        <f t="shared" si="100"/>
        <v>3161</v>
      </c>
      <c r="F277" s="269">
        <f t="shared" si="100"/>
        <v>0</v>
      </c>
      <c r="G277" s="269">
        <f t="shared" si="100"/>
        <v>0</v>
      </c>
      <c r="H277" s="269">
        <f t="shared" si="100"/>
        <v>0</v>
      </c>
      <c r="I277" s="269">
        <f t="shared" si="100"/>
        <v>400</v>
      </c>
      <c r="J277" s="269">
        <f t="shared" si="100"/>
        <v>41178</v>
      </c>
      <c r="K277" s="281">
        <f t="shared" si="100"/>
        <v>400</v>
      </c>
      <c r="L277" s="281">
        <f t="shared" si="100"/>
        <v>0</v>
      </c>
      <c r="M277" s="281">
        <f t="shared" si="100"/>
        <v>0</v>
      </c>
      <c r="N277" s="281">
        <f t="shared" si="100"/>
        <v>0</v>
      </c>
      <c r="O277" s="281">
        <f t="shared" si="100"/>
        <v>0</v>
      </c>
      <c r="P277" s="281">
        <f t="shared" si="100"/>
        <v>0</v>
      </c>
      <c r="Q277" s="281">
        <f t="shared" si="100"/>
        <v>0</v>
      </c>
      <c r="R277" s="281">
        <f t="shared" si="100"/>
        <v>0</v>
      </c>
      <c r="S277" s="281">
        <f t="shared" si="100"/>
        <v>0</v>
      </c>
      <c r="T277" s="281">
        <f t="shared" si="100"/>
        <v>0</v>
      </c>
      <c r="U277" s="281">
        <f t="shared" si="100"/>
        <v>0</v>
      </c>
      <c r="V277" s="281">
        <f t="shared" si="100"/>
        <v>0</v>
      </c>
      <c r="W277" s="281">
        <f t="shared" si="100"/>
        <v>0</v>
      </c>
      <c r="X277" s="281">
        <f t="shared" si="100"/>
        <v>0</v>
      </c>
    </row>
    <row r="278" hidden="1" spans="1:24">
      <c r="A278" s="268">
        <v>2101202</v>
      </c>
      <c r="B278" s="270" t="s">
        <v>326</v>
      </c>
      <c r="C278" s="271">
        <v>37617</v>
      </c>
      <c r="D278" s="272">
        <f>E278+F278+G278+H278+I278</f>
        <v>3561</v>
      </c>
      <c r="E278" s="272">
        <v>3161</v>
      </c>
      <c r="F278" s="272">
        <v>0</v>
      </c>
      <c r="G278" s="272">
        <v>0</v>
      </c>
      <c r="H278" s="272"/>
      <c r="I278" s="272">
        <f>SUM(K278:X278)</f>
        <v>400</v>
      </c>
      <c r="J278" s="282">
        <f>C278+D278</f>
        <v>41178</v>
      </c>
      <c r="K278" s="283">
        <v>400</v>
      </c>
      <c r="L278" s="283">
        <v>0</v>
      </c>
      <c r="M278" s="283">
        <v>0</v>
      </c>
      <c r="N278" s="283">
        <v>0</v>
      </c>
      <c r="O278" s="283">
        <v>0</v>
      </c>
      <c r="P278" s="283">
        <v>0</v>
      </c>
      <c r="Q278" s="283">
        <v>0</v>
      </c>
      <c r="R278" s="283"/>
      <c r="S278" s="283">
        <v>0</v>
      </c>
      <c r="T278" s="288">
        <v>0</v>
      </c>
      <c r="U278" s="283">
        <v>0</v>
      </c>
      <c r="V278" s="289"/>
      <c r="W278" s="289"/>
      <c r="X278" s="289"/>
    </row>
    <row r="279" hidden="1" spans="1:24">
      <c r="A279" s="268">
        <v>21013</v>
      </c>
      <c r="B279" s="262" t="s">
        <v>327</v>
      </c>
      <c r="C279" s="263">
        <f t="shared" ref="C279:X279" si="101">SUM(C280:C280)</f>
        <v>0</v>
      </c>
      <c r="D279" s="269">
        <f t="shared" si="101"/>
        <v>885</v>
      </c>
      <c r="E279" s="269">
        <f t="shared" si="101"/>
        <v>830</v>
      </c>
      <c r="F279" s="269">
        <f t="shared" si="101"/>
        <v>0</v>
      </c>
      <c r="G279" s="269">
        <f t="shared" si="101"/>
        <v>55</v>
      </c>
      <c r="H279" s="269">
        <f t="shared" si="101"/>
        <v>0</v>
      </c>
      <c r="I279" s="269">
        <f t="shared" si="101"/>
        <v>0</v>
      </c>
      <c r="J279" s="269">
        <f t="shared" si="101"/>
        <v>885</v>
      </c>
      <c r="K279" s="281">
        <f t="shared" si="101"/>
        <v>0</v>
      </c>
      <c r="L279" s="281">
        <f t="shared" si="101"/>
        <v>0</v>
      </c>
      <c r="M279" s="281">
        <f t="shared" si="101"/>
        <v>0</v>
      </c>
      <c r="N279" s="281">
        <f t="shared" si="101"/>
        <v>0</v>
      </c>
      <c r="O279" s="281">
        <f t="shared" si="101"/>
        <v>0</v>
      </c>
      <c r="P279" s="281">
        <f t="shared" si="101"/>
        <v>0</v>
      </c>
      <c r="Q279" s="281">
        <f t="shared" si="101"/>
        <v>0</v>
      </c>
      <c r="R279" s="281">
        <f t="shared" si="101"/>
        <v>0</v>
      </c>
      <c r="S279" s="281">
        <f t="shared" si="101"/>
        <v>0</v>
      </c>
      <c r="T279" s="281">
        <f t="shared" si="101"/>
        <v>0</v>
      </c>
      <c r="U279" s="281">
        <f t="shared" si="101"/>
        <v>0</v>
      </c>
      <c r="V279" s="281">
        <f t="shared" si="101"/>
        <v>0</v>
      </c>
      <c r="W279" s="281">
        <f t="shared" si="101"/>
        <v>0</v>
      </c>
      <c r="X279" s="281">
        <f t="shared" si="101"/>
        <v>0</v>
      </c>
    </row>
    <row r="280" hidden="1" spans="1:24">
      <c r="A280" s="268">
        <v>2101301</v>
      </c>
      <c r="B280" s="270" t="s">
        <v>328</v>
      </c>
      <c r="C280" s="271"/>
      <c r="D280" s="272">
        <f>E280+F280+G280+H280+I280</f>
        <v>885</v>
      </c>
      <c r="E280" s="272">
        <v>830</v>
      </c>
      <c r="F280" s="272">
        <v>0</v>
      </c>
      <c r="G280" s="272">
        <v>55</v>
      </c>
      <c r="H280" s="272"/>
      <c r="I280" s="272">
        <f>SUM(K280:X280)</f>
        <v>0</v>
      </c>
      <c r="J280" s="282">
        <f>C280+D280</f>
        <v>885</v>
      </c>
      <c r="K280" s="283">
        <v>0</v>
      </c>
      <c r="L280" s="283">
        <v>0</v>
      </c>
      <c r="M280" s="283">
        <v>0</v>
      </c>
      <c r="N280" s="283">
        <v>0</v>
      </c>
      <c r="O280" s="283">
        <v>0</v>
      </c>
      <c r="P280" s="283">
        <v>0</v>
      </c>
      <c r="Q280" s="283">
        <v>0</v>
      </c>
      <c r="R280" s="283"/>
      <c r="S280" s="283">
        <v>0</v>
      </c>
      <c r="T280" s="288">
        <v>0</v>
      </c>
      <c r="U280" s="283">
        <v>0</v>
      </c>
      <c r="V280" s="289"/>
      <c r="W280" s="289"/>
      <c r="X280" s="289"/>
    </row>
    <row r="281" hidden="1" spans="1:24">
      <c r="A281" s="268">
        <v>21014</v>
      </c>
      <c r="B281" s="262" t="s">
        <v>329</v>
      </c>
      <c r="C281" s="263">
        <f t="shared" ref="C281:X281" si="102">SUM(C282:C283)</f>
        <v>50</v>
      </c>
      <c r="D281" s="269">
        <f t="shared" si="102"/>
        <v>60</v>
      </c>
      <c r="E281" s="269">
        <f t="shared" si="102"/>
        <v>82</v>
      </c>
      <c r="F281" s="269">
        <f t="shared" si="102"/>
        <v>0</v>
      </c>
      <c r="G281" s="269">
        <f t="shared" si="102"/>
        <v>5</v>
      </c>
      <c r="H281" s="269">
        <f t="shared" si="102"/>
        <v>0</v>
      </c>
      <c r="I281" s="269">
        <f t="shared" si="102"/>
        <v>-27</v>
      </c>
      <c r="J281" s="269">
        <f t="shared" si="102"/>
        <v>110</v>
      </c>
      <c r="K281" s="281">
        <f t="shared" si="102"/>
        <v>-27</v>
      </c>
      <c r="L281" s="281">
        <f t="shared" si="102"/>
        <v>0</v>
      </c>
      <c r="M281" s="281">
        <f t="shared" si="102"/>
        <v>0</v>
      </c>
      <c r="N281" s="281">
        <f t="shared" si="102"/>
        <v>0</v>
      </c>
      <c r="O281" s="281">
        <f t="shared" si="102"/>
        <v>0</v>
      </c>
      <c r="P281" s="281">
        <f t="shared" si="102"/>
        <v>0</v>
      </c>
      <c r="Q281" s="281">
        <f t="shared" si="102"/>
        <v>0</v>
      </c>
      <c r="R281" s="281">
        <f t="shared" si="102"/>
        <v>0</v>
      </c>
      <c r="S281" s="281">
        <f t="shared" si="102"/>
        <v>0</v>
      </c>
      <c r="T281" s="281">
        <f t="shared" si="102"/>
        <v>0</v>
      </c>
      <c r="U281" s="281">
        <f t="shared" si="102"/>
        <v>0</v>
      </c>
      <c r="V281" s="281">
        <f t="shared" si="102"/>
        <v>0</v>
      </c>
      <c r="W281" s="281">
        <f t="shared" si="102"/>
        <v>0</v>
      </c>
      <c r="X281" s="281">
        <f t="shared" si="102"/>
        <v>0</v>
      </c>
    </row>
    <row r="282" hidden="1" spans="1:24">
      <c r="A282" s="268">
        <v>2101401</v>
      </c>
      <c r="B282" s="270" t="s">
        <v>330</v>
      </c>
      <c r="C282" s="271"/>
      <c r="D282" s="272">
        <f>E282+F282+G282+H282+I282</f>
        <v>87</v>
      </c>
      <c r="E282" s="272">
        <v>82</v>
      </c>
      <c r="F282" s="272">
        <v>0</v>
      </c>
      <c r="G282" s="272">
        <v>5</v>
      </c>
      <c r="H282" s="272"/>
      <c r="I282" s="272">
        <f>SUM(K282:X282)</f>
        <v>0</v>
      </c>
      <c r="J282" s="282">
        <f>C282+D282</f>
        <v>87</v>
      </c>
      <c r="K282" s="283">
        <v>0</v>
      </c>
      <c r="L282" s="283">
        <v>0</v>
      </c>
      <c r="M282" s="283">
        <v>0</v>
      </c>
      <c r="N282" s="283">
        <v>0</v>
      </c>
      <c r="O282" s="283">
        <v>0</v>
      </c>
      <c r="P282" s="283">
        <v>0</v>
      </c>
      <c r="Q282" s="283">
        <v>0</v>
      </c>
      <c r="R282" s="283"/>
      <c r="S282" s="283">
        <v>0</v>
      </c>
      <c r="T282" s="288">
        <v>0</v>
      </c>
      <c r="U282" s="283">
        <v>0</v>
      </c>
      <c r="V282" s="289"/>
      <c r="W282" s="289"/>
      <c r="X282" s="289"/>
    </row>
    <row r="283" hidden="1" spans="1:24">
      <c r="A283" s="268">
        <v>2101499</v>
      </c>
      <c r="B283" s="270" t="s">
        <v>331</v>
      </c>
      <c r="C283" s="271">
        <v>50</v>
      </c>
      <c r="D283" s="272">
        <f>E283+F283+G283+H283+I283</f>
        <v>-27</v>
      </c>
      <c r="E283" s="272">
        <v>0</v>
      </c>
      <c r="F283" s="272">
        <v>0</v>
      </c>
      <c r="G283" s="272">
        <v>0</v>
      </c>
      <c r="H283" s="272"/>
      <c r="I283" s="272">
        <f>SUM(K283:X283)</f>
        <v>-27</v>
      </c>
      <c r="J283" s="282">
        <f>C283+D283</f>
        <v>23</v>
      </c>
      <c r="K283" s="283">
        <v>-27</v>
      </c>
      <c r="L283" s="283">
        <v>0</v>
      </c>
      <c r="M283" s="283">
        <v>0</v>
      </c>
      <c r="N283" s="283">
        <v>0</v>
      </c>
      <c r="O283" s="283">
        <v>0</v>
      </c>
      <c r="P283" s="283">
        <v>0</v>
      </c>
      <c r="Q283" s="283">
        <v>0</v>
      </c>
      <c r="R283" s="283"/>
      <c r="S283" s="283">
        <v>0</v>
      </c>
      <c r="T283" s="288">
        <v>0</v>
      </c>
      <c r="U283" s="283">
        <v>0</v>
      </c>
      <c r="V283" s="289"/>
      <c r="W283" s="289"/>
      <c r="X283" s="289"/>
    </row>
    <row r="284" hidden="1" spans="1:24">
      <c r="A284" s="268">
        <v>21015</v>
      </c>
      <c r="B284" s="262" t="s">
        <v>332</v>
      </c>
      <c r="C284" s="263">
        <f t="shared" ref="C284:X284" si="103">SUM(C285:C285)</f>
        <v>100</v>
      </c>
      <c r="D284" s="269">
        <f t="shared" si="103"/>
        <v>-40</v>
      </c>
      <c r="E284" s="269">
        <f t="shared" si="103"/>
        <v>0</v>
      </c>
      <c r="F284" s="269">
        <f t="shared" si="103"/>
        <v>0</v>
      </c>
      <c r="G284" s="269">
        <f t="shared" si="103"/>
        <v>0</v>
      </c>
      <c r="H284" s="269">
        <f t="shared" si="103"/>
        <v>0</v>
      </c>
      <c r="I284" s="269">
        <f t="shared" si="103"/>
        <v>-40</v>
      </c>
      <c r="J284" s="269">
        <f t="shared" si="103"/>
        <v>60</v>
      </c>
      <c r="K284" s="281">
        <f t="shared" si="103"/>
        <v>-40</v>
      </c>
      <c r="L284" s="281">
        <f t="shared" si="103"/>
        <v>0</v>
      </c>
      <c r="M284" s="281">
        <f t="shared" si="103"/>
        <v>0</v>
      </c>
      <c r="N284" s="281">
        <f t="shared" si="103"/>
        <v>0</v>
      </c>
      <c r="O284" s="281">
        <f t="shared" si="103"/>
        <v>0</v>
      </c>
      <c r="P284" s="281">
        <f t="shared" si="103"/>
        <v>0</v>
      </c>
      <c r="Q284" s="281">
        <f t="shared" si="103"/>
        <v>0</v>
      </c>
      <c r="R284" s="281">
        <f t="shared" si="103"/>
        <v>0</v>
      </c>
      <c r="S284" s="281">
        <f t="shared" si="103"/>
        <v>0</v>
      </c>
      <c r="T284" s="281">
        <f t="shared" si="103"/>
        <v>0</v>
      </c>
      <c r="U284" s="281">
        <f t="shared" si="103"/>
        <v>0</v>
      </c>
      <c r="V284" s="281">
        <f t="shared" si="103"/>
        <v>0</v>
      </c>
      <c r="W284" s="281">
        <f t="shared" si="103"/>
        <v>0</v>
      </c>
      <c r="X284" s="281">
        <f t="shared" si="103"/>
        <v>0</v>
      </c>
    </row>
    <row r="285" hidden="1" spans="1:24">
      <c r="A285" s="268">
        <v>2101599</v>
      </c>
      <c r="B285" s="270" t="s">
        <v>333</v>
      </c>
      <c r="C285" s="271">
        <v>100</v>
      </c>
      <c r="D285" s="272">
        <f>E285+F285+G285+H285+I285</f>
        <v>-40</v>
      </c>
      <c r="E285" s="272">
        <v>0</v>
      </c>
      <c r="F285" s="272">
        <v>0</v>
      </c>
      <c r="G285" s="272">
        <v>0</v>
      </c>
      <c r="H285" s="272"/>
      <c r="I285" s="272">
        <f>SUM(K285:X285)</f>
        <v>-40</v>
      </c>
      <c r="J285" s="282">
        <f>C285+D285</f>
        <v>60</v>
      </c>
      <c r="K285" s="283">
        <v>-40</v>
      </c>
      <c r="L285" s="283">
        <v>0</v>
      </c>
      <c r="M285" s="283">
        <v>0</v>
      </c>
      <c r="N285" s="283">
        <v>0</v>
      </c>
      <c r="O285" s="283">
        <v>0</v>
      </c>
      <c r="P285" s="283">
        <v>0</v>
      </c>
      <c r="Q285" s="283">
        <v>0</v>
      </c>
      <c r="R285" s="283"/>
      <c r="S285" s="283">
        <v>0</v>
      </c>
      <c r="T285" s="288">
        <v>0</v>
      </c>
      <c r="U285" s="283">
        <v>0</v>
      </c>
      <c r="V285" s="289"/>
      <c r="W285" s="289"/>
      <c r="X285" s="289"/>
    </row>
    <row r="286" hidden="1" spans="1:24">
      <c r="A286" s="268">
        <v>21099</v>
      </c>
      <c r="B286" s="262" t="s">
        <v>334</v>
      </c>
      <c r="C286" s="263">
        <f t="shared" ref="C286:X286" si="104">C287</f>
        <v>1678</v>
      </c>
      <c r="D286" s="269">
        <f t="shared" si="104"/>
        <v>18</v>
      </c>
      <c r="E286" s="269">
        <f t="shared" si="104"/>
        <v>98</v>
      </c>
      <c r="F286" s="269">
        <f t="shared" si="104"/>
        <v>6</v>
      </c>
      <c r="G286" s="269">
        <f t="shared" si="104"/>
        <v>46</v>
      </c>
      <c r="H286" s="269">
        <f t="shared" si="104"/>
        <v>0</v>
      </c>
      <c r="I286" s="269">
        <f t="shared" si="104"/>
        <v>-132</v>
      </c>
      <c r="J286" s="269">
        <f t="shared" si="104"/>
        <v>1696</v>
      </c>
      <c r="K286" s="281">
        <f t="shared" si="104"/>
        <v>-132</v>
      </c>
      <c r="L286" s="281">
        <f t="shared" si="104"/>
        <v>0</v>
      </c>
      <c r="M286" s="281">
        <f t="shared" si="104"/>
        <v>0</v>
      </c>
      <c r="N286" s="281">
        <f t="shared" si="104"/>
        <v>0</v>
      </c>
      <c r="O286" s="281">
        <f t="shared" si="104"/>
        <v>0</v>
      </c>
      <c r="P286" s="281">
        <f t="shared" si="104"/>
        <v>0</v>
      </c>
      <c r="Q286" s="281">
        <f t="shared" si="104"/>
        <v>0</v>
      </c>
      <c r="R286" s="281">
        <f t="shared" si="104"/>
        <v>0</v>
      </c>
      <c r="S286" s="281">
        <f t="shared" si="104"/>
        <v>0</v>
      </c>
      <c r="T286" s="281">
        <f t="shared" si="104"/>
        <v>0</v>
      </c>
      <c r="U286" s="281">
        <f t="shared" si="104"/>
        <v>0</v>
      </c>
      <c r="V286" s="281">
        <f t="shared" si="104"/>
        <v>0</v>
      </c>
      <c r="W286" s="281">
        <f t="shared" si="104"/>
        <v>0</v>
      </c>
      <c r="X286" s="281">
        <f t="shared" si="104"/>
        <v>0</v>
      </c>
    </row>
    <row r="287" hidden="1" spans="1:24">
      <c r="A287" s="268">
        <v>2109901</v>
      </c>
      <c r="B287" s="270" t="s">
        <v>335</v>
      </c>
      <c r="C287" s="271">
        <v>1678</v>
      </c>
      <c r="D287" s="272">
        <f>E287+F287+G287+H287+I287</f>
        <v>18</v>
      </c>
      <c r="E287" s="272">
        <v>98</v>
      </c>
      <c r="F287" s="272">
        <v>6</v>
      </c>
      <c r="G287" s="272">
        <v>46</v>
      </c>
      <c r="H287" s="272"/>
      <c r="I287" s="272">
        <f>SUM(K287:X287)</f>
        <v>-132</v>
      </c>
      <c r="J287" s="282">
        <f>C287+D287</f>
        <v>1696</v>
      </c>
      <c r="K287" s="283">
        <v>-132</v>
      </c>
      <c r="L287" s="283">
        <v>0</v>
      </c>
      <c r="M287" s="283">
        <v>0</v>
      </c>
      <c r="N287" s="283">
        <v>0</v>
      </c>
      <c r="O287" s="283">
        <v>0</v>
      </c>
      <c r="P287" s="283">
        <v>0</v>
      </c>
      <c r="Q287" s="283">
        <v>0</v>
      </c>
      <c r="R287" s="283"/>
      <c r="S287" s="283">
        <v>0</v>
      </c>
      <c r="T287" s="288">
        <v>0</v>
      </c>
      <c r="U287" s="283">
        <v>0</v>
      </c>
      <c r="V287" s="289"/>
      <c r="W287" s="289"/>
      <c r="X287" s="289"/>
    </row>
    <row r="288" ht="24.95" customHeight="1" spans="1:24">
      <c r="A288" s="267">
        <v>211</v>
      </c>
      <c r="B288" s="254" t="s">
        <v>336</v>
      </c>
      <c r="C288" s="265">
        <f>C289+C295+C297+C301+C305+C309+C311+C314+C316+C318</f>
        <v>10935</v>
      </c>
      <c r="D288" s="265">
        <v>11105</v>
      </c>
      <c r="E288" s="266">
        <f t="shared" ref="E288:X288" si="105">E289+E295+E297+E301+E305+E309+E311+E314+E316+E318</f>
        <v>1057</v>
      </c>
      <c r="F288" s="266">
        <f t="shared" si="105"/>
        <v>4925</v>
      </c>
      <c r="G288" s="266">
        <f t="shared" si="105"/>
        <v>5928</v>
      </c>
      <c r="H288" s="266">
        <f t="shared" si="105"/>
        <v>4467</v>
      </c>
      <c r="I288" s="266">
        <f t="shared" si="105"/>
        <v>1395</v>
      </c>
      <c r="J288" s="265">
        <v>22040</v>
      </c>
      <c r="K288" s="263">
        <f t="shared" si="105"/>
        <v>-93</v>
      </c>
      <c r="L288" s="263">
        <f t="shared" si="105"/>
        <v>1087</v>
      </c>
      <c r="M288" s="263">
        <f t="shared" si="105"/>
        <v>0</v>
      </c>
      <c r="N288" s="263">
        <f t="shared" si="105"/>
        <v>18</v>
      </c>
      <c r="O288" s="263">
        <f t="shared" si="105"/>
        <v>2793</v>
      </c>
      <c r="P288" s="263">
        <f t="shared" si="105"/>
        <v>10</v>
      </c>
      <c r="Q288" s="263">
        <f t="shared" si="105"/>
        <v>884</v>
      </c>
      <c r="R288" s="263">
        <f t="shared" si="105"/>
        <v>0</v>
      </c>
      <c r="S288" s="263">
        <f t="shared" si="105"/>
        <v>-4</v>
      </c>
      <c r="T288" s="263">
        <f t="shared" si="105"/>
        <v>-23</v>
      </c>
      <c r="U288" s="263">
        <f t="shared" si="105"/>
        <v>246</v>
      </c>
      <c r="V288" s="263">
        <f t="shared" si="105"/>
        <v>-3523</v>
      </c>
      <c r="W288" s="263">
        <f t="shared" si="105"/>
        <v>0</v>
      </c>
      <c r="X288" s="263">
        <f t="shared" si="105"/>
        <v>0</v>
      </c>
    </row>
    <row r="289" hidden="1" spans="1:24">
      <c r="A289" s="268">
        <v>21101</v>
      </c>
      <c r="B289" s="262" t="s">
        <v>337</v>
      </c>
      <c r="C289" s="263">
        <f>SUM(C290:C294)</f>
        <v>2489</v>
      </c>
      <c r="D289" s="269">
        <f t="shared" ref="D289:X289" si="106">SUM(D290:D294)</f>
        <v>308</v>
      </c>
      <c r="E289" s="269">
        <f t="shared" si="106"/>
        <v>0</v>
      </c>
      <c r="F289" s="269">
        <f t="shared" si="106"/>
        <v>0</v>
      </c>
      <c r="G289" s="269">
        <f t="shared" si="106"/>
        <v>0</v>
      </c>
      <c r="H289" s="269">
        <f t="shared" si="106"/>
        <v>0</v>
      </c>
      <c r="I289" s="269">
        <f t="shared" si="106"/>
        <v>308</v>
      </c>
      <c r="J289" s="269">
        <f t="shared" si="106"/>
        <v>2797</v>
      </c>
      <c r="K289" s="281">
        <f t="shared" si="106"/>
        <v>0</v>
      </c>
      <c r="L289" s="281">
        <f t="shared" si="106"/>
        <v>12</v>
      </c>
      <c r="M289" s="281">
        <f t="shared" si="106"/>
        <v>0</v>
      </c>
      <c r="N289" s="281">
        <f t="shared" si="106"/>
        <v>18</v>
      </c>
      <c r="O289" s="281">
        <f t="shared" si="106"/>
        <v>0</v>
      </c>
      <c r="P289" s="281">
        <f t="shared" si="106"/>
        <v>0</v>
      </c>
      <c r="Q289" s="281">
        <f t="shared" si="106"/>
        <v>50</v>
      </c>
      <c r="R289" s="281">
        <f t="shared" si="106"/>
        <v>0</v>
      </c>
      <c r="S289" s="281">
        <f t="shared" si="106"/>
        <v>0</v>
      </c>
      <c r="T289" s="281">
        <f t="shared" si="106"/>
        <v>-18</v>
      </c>
      <c r="U289" s="281">
        <f t="shared" si="106"/>
        <v>246</v>
      </c>
      <c r="V289" s="281">
        <f t="shared" si="106"/>
        <v>0</v>
      </c>
      <c r="W289" s="281">
        <f t="shared" si="106"/>
        <v>0</v>
      </c>
      <c r="X289" s="281">
        <f t="shared" si="106"/>
        <v>0</v>
      </c>
    </row>
    <row r="290" hidden="1" spans="1:24">
      <c r="A290" s="268">
        <v>2110101</v>
      </c>
      <c r="B290" s="270" t="s">
        <v>98</v>
      </c>
      <c r="C290" s="271">
        <v>2338</v>
      </c>
      <c r="D290" s="272">
        <f>E290+F290+G290+H290+I290</f>
        <v>0</v>
      </c>
      <c r="E290" s="272">
        <v>0</v>
      </c>
      <c r="F290" s="272">
        <v>0</v>
      </c>
      <c r="G290" s="272">
        <v>0</v>
      </c>
      <c r="H290" s="272"/>
      <c r="I290" s="273">
        <f>SUM(K290:X290)</f>
        <v>0</v>
      </c>
      <c r="J290" s="282">
        <f>C290+D290</f>
        <v>2338</v>
      </c>
      <c r="K290" s="283">
        <v>0</v>
      </c>
      <c r="L290" s="283">
        <v>0</v>
      </c>
      <c r="M290" s="283">
        <v>0</v>
      </c>
      <c r="N290" s="283">
        <v>18</v>
      </c>
      <c r="O290" s="283">
        <v>0</v>
      </c>
      <c r="P290" s="283">
        <v>0</v>
      </c>
      <c r="Q290" s="283">
        <v>0</v>
      </c>
      <c r="R290" s="283"/>
      <c r="S290" s="283">
        <v>0</v>
      </c>
      <c r="T290" s="288">
        <v>-18</v>
      </c>
      <c r="U290" s="283">
        <v>0</v>
      </c>
      <c r="V290" s="289"/>
      <c r="W290" s="289"/>
      <c r="X290" s="289"/>
    </row>
    <row r="291" hidden="1" spans="1:24">
      <c r="A291" s="268">
        <v>2110102</v>
      </c>
      <c r="B291" s="270" t="s">
        <v>99</v>
      </c>
      <c r="C291" s="271">
        <v>70</v>
      </c>
      <c r="D291" s="272">
        <f>E291+F291+G291+H291+I291</f>
        <v>0</v>
      </c>
      <c r="E291" s="272">
        <v>0</v>
      </c>
      <c r="F291" s="272">
        <v>0</v>
      </c>
      <c r="G291" s="272">
        <v>0</v>
      </c>
      <c r="H291" s="272"/>
      <c r="I291" s="272">
        <f>SUM(K291:X291)</f>
        <v>0</v>
      </c>
      <c r="J291" s="282">
        <f>C291+D291</f>
        <v>70</v>
      </c>
      <c r="K291" s="283">
        <v>0</v>
      </c>
      <c r="L291" s="283">
        <v>0</v>
      </c>
      <c r="M291" s="283">
        <v>0</v>
      </c>
      <c r="N291" s="283">
        <v>0</v>
      </c>
      <c r="O291" s="283">
        <v>0</v>
      </c>
      <c r="P291" s="283">
        <v>0</v>
      </c>
      <c r="Q291" s="283">
        <v>0</v>
      </c>
      <c r="R291" s="283"/>
      <c r="S291" s="283">
        <v>0</v>
      </c>
      <c r="T291" s="288">
        <v>0</v>
      </c>
      <c r="U291" s="283">
        <v>0</v>
      </c>
      <c r="V291" s="289"/>
      <c r="W291" s="289"/>
      <c r="X291" s="289"/>
    </row>
    <row r="292" hidden="1" spans="1:24">
      <c r="A292" s="268">
        <v>2110104</v>
      </c>
      <c r="B292" s="270" t="s">
        <v>338</v>
      </c>
      <c r="C292" s="271">
        <v>18</v>
      </c>
      <c r="D292" s="272">
        <f>E292+F292+G292+H292+I292</f>
        <v>0</v>
      </c>
      <c r="E292" s="272">
        <v>0</v>
      </c>
      <c r="F292" s="272">
        <v>0</v>
      </c>
      <c r="G292" s="272">
        <v>0</v>
      </c>
      <c r="H292" s="272"/>
      <c r="I292" s="272">
        <f>SUM(K292:X292)</f>
        <v>0</v>
      </c>
      <c r="J292" s="282">
        <f>C292+D292</f>
        <v>18</v>
      </c>
      <c r="K292" s="283">
        <v>0</v>
      </c>
      <c r="L292" s="283">
        <v>0</v>
      </c>
      <c r="M292" s="283">
        <v>0</v>
      </c>
      <c r="N292" s="283">
        <v>0</v>
      </c>
      <c r="O292" s="283">
        <v>0</v>
      </c>
      <c r="P292" s="283">
        <v>0</v>
      </c>
      <c r="Q292" s="283">
        <v>0</v>
      </c>
      <c r="R292" s="283"/>
      <c r="S292" s="283">
        <v>0</v>
      </c>
      <c r="T292" s="288">
        <v>0</v>
      </c>
      <c r="U292" s="283">
        <v>0</v>
      </c>
      <c r="V292" s="289"/>
      <c r="W292" s="289"/>
      <c r="X292" s="289"/>
    </row>
    <row r="293" hidden="1" spans="1:24">
      <c r="A293" s="268">
        <v>2110105</v>
      </c>
      <c r="B293" s="270" t="s">
        <v>339</v>
      </c>
      <c r="C293" s="271"/>
      <c r="D293" s="272">
        <f>E293+F293+G293+H293+I293</f>
        <v>40</v>
      </c>
      <c r="E293" s="272">
        <v>0</v>
      </c>
      <c r="F293" s="272">
        <v>0</v>
      </c>
      <c r="G293" s="272">
        <v>0</v>
      </c>
      <c r="H293" s="272"/>
      <c r="I293" s="272">
        <f>SUM(K293:X293)</f>
        <v>40</v>
      </c>
      <c r="J293" s="282">
        <f>C293+D293</f>
        <v>40</v>
      </c>
      <c r="K293" s="283">
        <v>0</v>
      </c>
      <c r="L293" s="283">
        <v>0</v>
      </c>
      <c r="M293" s="283">
        <v>0</v>
      </c>
      <c r="N293" s="283">
        <v>0</v>
      </c>
      <c r="O293" s="283">
        <v>0</v>
      </c>
      <c r="P293" s="283">
        <v>0</v>
      </c>
      <c r="Q293" s="283">
        <v>40</v>
      </c>
      <c r="R293" s="283"/>
      <c r="S293" s="283">
        <v>0</v>
      </c>
      <c r="T293" s="288">
        <v>0</v>
      </c>
      <c r="U293" s="283">
        <v>0</v>
      </c>
      <c r="V293" s="289"/>
      <c r="W293" s="289"/>
      <c r="X293" s="289"/>
    </row>
    <row r="294" hidden="1" spans="1:24">
      <c r="A294" s="268">
        <v>2110199</v>
      </c>
      <c r="B294" s="270" t="s">
        <v>340</v>
      </c>
      <c r="C294" s="271">
        <v>63</v>
      </c>
      <c r="D294" s="272">
        <f>E294+F294+G294+H294+I294</f>
        <v>268</v>
      </c>
      <c r="E294" s="272">
        <v>0</v>
      </c>
      <c r="F294" s="272">
        <v>0</v>
      </c>
      <c r="G294" s="272">
        <v>0</v>
      </c>
      <c r="H294" s="272"/>
      <c r="I294" s="290">
        <f>SUM(K294:X294)</f>
        <v>268</v>
      </c>
      <c r="J294" s="282">
        <f>C294+D294</f>
        <v>331</v>
      </c>
      <c r="K294" s="283">
        <v>0</v>
      </c>
      <c r="L294" s="283">
        <v>12</v>
      </c>
      <c r="M294" s="283">
        <v>0</v>
      </c>
      <c r="N294" s="283">
        <v>0</v>
      </c>
      <c r="O294" s="283">
        <v>0</v>
      </c>
      <c r="P294" s="283">
        <v>0</v>
      </c>
      <c r="Q294" s="283">
        <v>10</v>
      </c>
      <c r="R294" s="283"/>
      <c r="S294" s="283">
        <v>0</v>
      </c>
      <c r="T294" s="288">
        <v>0</v>
      </c>
      <c r="U294" s="283">
        <v>246</v>
      </c>
      <c r="V294" s="289"/>
      <c r="W294" s="289"/>
      <c r="X294" s="289"/>
    </row>
    <row r="295" hidden="1" spans="1:24">
      <c r="A295" s="268">
        <v>21102</v>
      </c>
      <c r="B295" s="262" t="s">
        <v>341</v>
      </c>
      <c r="C295" s="263">
        <f t="shared" ref="C295:X295" si="107">SUM(C296:C296)</f>
        <v>1093</v>
      </c>
      <c r="D295" s="269">
        <f t="shared" si="107"/>
        <v>162</v>
      </c>
      <c r="E295" s="269">
        <f t="shared" si="107"/>
        <v>0</v>
      </c>
      <c r="F295" s="269">
        <f t="shared" si="107"/>
        <v>0</v>
      </c>
      <c r="G295" s="269">
        <f t="shared" si="107"/>
        <v>0</v>
      </c>
      <c r="H295" s="269">
        <f t="shared" si="107"/>
        <v>0</v>
      </c>
      <c r="I295" s="269">
        <f t="shared" si="107"/>
        <v>162</v>
      </c>
      <c r="J295" s="269">
        <f t="shared" si="107"/>
        <v>1255</v>
      </c>
      <c r="K295" s="281">
        <f t="shared" si="107"/>
        <v>0</v>
      </c>
      <c r="L295" s="281">
        <f t="shared" si="107"/>
        <v>141</v>
      </c>
      <c r="M295" s="281">
        <f t="shared" si="107"/>
        <v>0</v>
      </c>
      <c r="N295" s="281">
        <f t="shared" si="107"/>
        <v>0</v>
      </c>
      <c r="O295" s="281">
        <f t="shared" si="107"/>
        <v>24</v>
      </c>
      <c r="P295" s="281">
        <f t="shared" si="107"/>
        <v>0</v>
      </c>
      <c r="Q295" s="281">
        <f t="shared" si="107"/>
        <v>0</v>
      </c>
      <c r="R295" s="281">
        <f t="shared" si="107"/>
        <v>0</v>
      </c>
      <c r="S295" s="281">
        <f t="shared" si="107"/>
        <v>0</v>
      </c>
      <c r="T295" s="281">
        <f t="shared" si="107"/>
        <v>-3</v>
      </c>
      <c r="U295" s="281">
        <f t="shared" si="107"/>
        <v>0</v>
      </c>
      <c r="V295" s="281">
        <f t="shared" si="107"/>
        <v>0</v>
      </c>
      <c r="W295" s="281">
        <f t="shared" si="107"/>
        <v>0</v>
      </c>
      <c r="X295" s="281">
        <f t="shared" si="107"/>
        <v>0</v>
      </c>
    </row>
    <row r="296" hidden="1" spans="1:24">
      <c r="A296" s="268">
        <v>2110299</v>
      </c>
      <c r="B296" s="270" t="s">
        <v>342</v>
      </c>
      <c r="C296" s="271">
        <v>1093</v>
      </c>
      <c r="D296" s="272">
        <f>E296+F296+G296+H296+I296</f>
        <v>162</v>
      </c>
      <c r="E296" s="272">
        <v>0</v>
      </c>
      <c r="F296" s="272">
        <v>0</v>
      </c>
      <c r="G296" s="272">
        <v>0</v>
      </c>
      <c r="H296" s="272"/>
      <c r="I296" s="290">
        <f>SUM(K296:X296)</f>
        <v>162</v>
      </c>
      <c r="J296" s="282">
        <f>C296+D296</f>
        <v>1255</v>
      </c>
      <c r="K296" s="283"/>
      <c r="L296" s="283">
        <v>141</v>
      </c>
      <c r="M296" s="283">
        <v>0</v>
      </c>
      <c r="N296" s="283">
        <v>0</v>
      </c>
      <c r="O296" s="283">
        <v>24</v>
      </c>
      <c r="P296" s="283">
        <v>0</v>
      </c>
      <c r="Q296" s="283">
        <v>0</v>
      </c>
      <c r="R296" s="283"/>
      <c r="S296" s="283">
        <v>0</v>
      </c>
      <c r="T296" s="288">
        <v>-3</v>
      </c>
      <c r="U296" s="283">
        <v>0</v>
      </c>
      <c r="V296" s="289"/>
      <c r="W296" s="289"/>
      <c r="X296" s="289"/>
    </row>
    <row r="297" hidden="1" spans="1:24">
      <c r="A297" s="268">
        <v>21103</v>
      </c>
      <c r="B297" s="262" t="s">
        <v>343</v>
      </c>
      <c r="C297" s="263">
        <f t="shared" ref="C297:X297" si="108">SUM(C298:C300)</f>
        <v>3160</v>
      </c>
      <c r="D297" s="269">
        <f t="shared" si="108"/>
        <v>12229</v>
      </c>
      <c r="E297" s="269">
        <f t="shared" si="108"/>
        <v>-90</v>
      </c>
      <c r="F297" s="269">
        <f t="shared" si="108"/>
        <v>3261</v>
      </c>
      <c r="G297" s="269">
        <f t="shared" si="108"/>
        <v>5294</v>
      </c>
      <c r="H297" s="269">
        <f t="shared" si="108"/>
        <v>4467</v>
      </c>
      <c r="I297" s="269">
        <f t="shared" si="108"/>
        <v>-703</v>
      </c>
      <c r="J297" s="269">
        <f t="shared" si="108"/>
        <v>15389</v>
      </c>
      <c r="K297" s="281">
        <f t="shared" si="108"/>
        <v>-93</v>
      </c>
      <c r="L297" s="281">
        <f t="shared" si="108"/>
        <v>920</v>
      </c>
      <c r="M297" s="281">
        <f t="shared" si="108"/>
        <v>0</v>
      </c>
      <c r="N297" s="281">
        <f t="shared" si="108"/>
        <v>0</v>
      </c>
      <c r="O297" s="281">
        <f t="shared" si="108"/>
        <v>207</v>
      </c>
      <c r="P297" s="281">
        <f t="shared" si="108"/>
        <v>10</v>
      </c>
      <c r="Q297" s="281">
        <f t="shared" si="108"/>
        <v>61</v>
      </c>
      <c r="R297" s="281">
        <f t="shared" si="108"/>
        <v>0</v>
      </c>
      <c r="S297" s="281">
        <f t="shared" si="108"/>
        <v>0</v>
      </c>
      <c r="T297" s="281">
        <f t="shared" si="108"/>
        <v>0</v>
      </c>
      <c r="U297" s="281">
        <f t="shared" si="108"/>
        <v>0</v>
      </c>
      <c r="V297" s="281">
        <f t="shared" si="108"/>
        <v>-1808</v>
      </c>
      <c r="W297" s="281">
        <f t="shared" si="108"/>
        <v>0</v>
      </c>
      <c r="X297" s="281">
        <f t="shared" si="108"/>
        <v>0</v>
      </c>
    </row>
    <row r="298" hidden="1" spans="1:24">
      <c r="A298" s="268">
        <v>2110301</v>
      </c>
      <c r="B298" s="270" t="s">
        <v>344</v>
      </c>
      <c r="C298" s="271"/>
      <c r="D298" s="272">
        <f>E298+F298+G298+H298+I298</f>
        <v>182</v>
      </c>
      <c r="E298" s="272">
        <v>-90</v>
      </c>
      <c r="F298" s="272">
        <v>0</v>
      </c>
      <c r="G298" s="272">
        <v>261</v>
      </c>
      <c r="H298" s="272"/>
      <c r="I298" s="290">
        <f>SUM(K298:X298)</f>
        <v>11</v>
      </c>
      <c r="J298" s="282">
        <f>C298+D298</f>
        <v>182</v>
      </c>
      <c r="K298" s="283">
        <v>0</v>
      </c>
      <c r="L298" s="283">
        <v>0</v>
      </c>
      <c r="M298" s="283">
        <v>0</v>
      </c>
      <c r="N298" s="283">
        <v>0</v>
      </c>
      <c r="O298" s="283">
        <v>11</v>
      </c>
      <c r="P298" s="283">
        <v>0</v>
      </c>
      <c r="Q298" s="283">
        <v>0</v>
      </c>
      <c r="R298" s="283"/>
      <c r="S298" s="283">
        <v>0</v>
      </c>
      <c r="T298" s="288">
        <v>0</v>
      </c>
      <c r="U298" s="283">
        <v>0</v>
      </c>
      <c r="V298" s="289"/>
      <c r="W298" s="289"/>
      <c r="X298" s="289"/>
    </row>
    <row r="299" hidden="1" spans="1:24">
      <c r="A299" s="268">
        <v>2110302</v>
      </c>
      <c r="B299" s="270" t="s">
        <v>345</v>
      </c>
      <c r="C299" s="271">
        <v>131</v>
      </c>
      <c r="D299" s="272">
        <f>E299+F299+G299+H299+I299</f>
        <v>4121</v>
      </c>
      <c r="E299" s="272">
        <v>0</v>
      </c>
      <c r="F299" s="272">
        <v>434</v>
      </c>
      <c r="G299" s="272">
        <v>600</v>
      </c>
      <c r="H299" s="272">
        <v>2260</v>
      </c>
      <c r="I299" s="290">
        <f>SUM(K299:X299)</f>
        <v>827</v>
      </c>
      <c r="J299" s="282">
        <f>C299+D299</f>
        <v>4252</v>
      </c>
      <c r="K299" s="283">
        <v>-93</v>
      </c>
      <c r="L299" s="283">
        <v>920</v>
      </c>
      <c r="M299" s="283">
        <v>0</v>
      </c>
      <c r="N299" s="283">
        <v>0</v>
      </c>
      <c r="O299" s="283">
        <v>0</v>
      </c>
      <c r="P299" s="283">
        <v>0</v>
      </c>
      <c r="Q299" s="283">
        <v>0</v>
      </c>
      <c r="R299" s="283"/>
      <c r="S299" s="283">
        <v>0</v>
      </c>
      <c r="T299" s="288">
        <v>0</v>
      </c>
      <c r="U299" s="283">
        <v>0</v>
      </c>
      <c r="V299" s="289"/>
      <c r="W299" s="289"/>
      <c r="X299" s="289"/>
    </row>
    <row r="300" hidden="1" spans="1:24">
      <c r="A300" s="268">
        <v>2110399</v>
      </c>
      <c r="B300" s="270" t="s">
        <v>346</v>
      </c>
      <c r="C300" s="271">
        <v>3029</v>
      </c>
      <c r="D300" s="272">
        <f>E300+F300+G300+H300+I300</f>
        <v>7926</v>
      </c>
      <c r="E300" s="272">
        <v>0</v>
      </c>
      <c r="F300" s="272">
        <v>2827</v>
      </c>
      <c r="G300" s="272">
        <v>4433</v>
      </c>
      <c r="H300" s="272">
        <v>2207</v>
      </c>
      <c r="I300" s="290">
        <f>SUM(K300:X300)</f>
        <v>-1541</v>
      </c>
      <c r="J300" s="282">
        <f>C300+D300</f>
        <v>10955</v>
      </c>
      <c r="K300" s="283">
        <v>0</v>
      </c>
      <c r="L300" s="283">
        <v>0</v>
      </c>
      <c r="M300" s="283">
        <v>0</v>
      </c>
      <c r="N300" s="283">
        <v>0</v>
      </c>
      <c r="O300" s="283">
        <v>196</v>
      </c>
      <c r="P300" s="283">
        <v>10</v>
      </c>
      <c r="Q300" s="283">
        <v>61</v>
      </c>
      <c r="R300" s="283"/>
      <c r="S300" s="283">
        <v>0</v>
      </c>
      <c r="T300" s="288">
        <v>0</v>
      </c>
      <c r="U300" s="283"/>
      <c r="V300" s="289">
        <v>-1808</v>
      </c>
      <c r="W300" s="289"/>
      <c r="X300" s="289"/>
    </row>
    <row r="301" hidden="1" spans="1:24">
      <c r="A301" s="268">
        <v>21104</v>
      </c>
      <c r="B301" s="262" t="s">
        <v>347</v>
      </c>
      <c r="C301" s="263">
        <f t="shared" ref="C301:X301" si="109">SUM(C302:C304)</f>
        <v>2845</v>
      </c>
      <c r="D301" s="269">
        <f t="shared" si="109"/>
        <v>-1338</v>
      </c>
      <c r="E301" s="269">
        <f t="shared" si="109"/>
        <v>129</v>
      </c>
      <c r="F301" s="269">
        <f t="shared" si="109"/>
        <v>109</v>
      </c>
      <c r="G301" s="269">
        <f t="shared" si="109"/>
        <v>6</v>
      </c>
      <c r="H301" s="269">
        <f t="shared" si="109"/>
        <v>0</v>
      </c>
      <c r="I301" s="269">
        <f t="shared" si="109"/>
        <v>-1582</v>
      </c>
      <c r="J301" s="269">
        <f t="shared" si="109"/>
        <v>1507</v>
      </c>
      <c r="K301" s="281">
        <f t="shared" si="109"/>
        <v>0</v>
      </c>
      <c r="L301" s="281">
        <f t="shared" si="109"/>
        <v>0</v>
      </c>
      <c r="M301" s="281">
        <f t="shared" si="109"/>
        <v>0</v>
      </c>
      <c r="N301" s="281">
        <f t="shared" si="109"/>
        <v>0</v>
      </c>
      <c r="O301" s="281">
        <f t="shared" si="109"/>
        <v>133</v>
      </c>
      <c r="P301" s="281">
        <f t="shared" si="109"/>
        <v>0</v>
      </c>
      <c r="Q301" s="281">
        <f t="shared" si="109"/>
        <v>0</v>
      </c>
      <c r="R301" s="281">
        <f t="shared" si="109"/>
        <v>0</v>
      </c>
      <c r="S301" s="281">
        <f t="shared" si="109"/>
        <v>0</v>
      </c>
      <c r="T301" s="281">
        <f t="shared" si="109"/>
        <v>0</v>
      </c>
      <c r="U301" s="281">
        <f t="shared" si="109"/>
        <v>0</v>
      </c>
      <c r="V301" s="281">
        <f t="shared" si="109"/>
        <v>-1715</v>
      </c>
      <c r="W301" s="281">
        <f t="shared" si="109"/>
        <v>0</v>
      </c>
      <c r="X301" s="281">
        <f t="shared" si="109"/>
        <v>0</v>
      </c>
    </row>
    <row r="302" hidden="1" spans="1:24">
      <c r="A302" s="268">
        <v>2110401</v>
      </c>
      <c r="B302" s="270" t="s">
        <v>348</v>
      </c>
      <c r="C302" s="271">
        <v>40</v>
      </c>
      <c r="D302" s="272">
        <f>E302+F302+G302+H302+I302</f>
        <v>6</v>
      </c>
      <c r="E302" s="272">
        <v>0</v>
      </c>
      <c r="F302" s="272">
        <v>0</v>
      </c>
      <c r="G302" s="272">
        <v>6</v>
      </c>
      <c r="H302" s="272"/>
      <c r="I302" s="272">
        <f>SUM(K302:X302)</f>
        <v>0</v>
      </c>
      <c r="J302" s="282">
        <f>C302+D302</f>
        <v>46</v>
      </c>
      <c r="K302" s="283">
        <v>0</v>
      </c>
      <c r="L302" s="283">
        <v>0</v>
      </c>
      <c r="M302" s="283">
        <v>0</v>
      </c>
      <c r="N302" s="283">
        <v>0</v>
      </c>
      <c r="O302" s="283">
        <v>0</v>
      </c>
      <c r="P302" s="283">
        <v>0</v>
      </c>
      <c r="Q302" s="283">
        <v>0</v>
      </c>
      <c r="R302" s="283"/>
      <c r="S302" s="283">
        <v>0</v>
      </c>
      <c r="T302" s="288">
        <v>0</v>
      </c>
      <c r="U302" s="283">
        <v>0</v>
      </c>
      <c r="V302" s="289"/>
      <c r="W302" s="289"/>
      <c r="X302" s="289"/>
    </row>
    <row r="303" hidden="1" spans="1:24">
      <c r="A303" s="268">
        <v>2110402</v>
      </c>
      <c r="B303" s="270" t="s">
        <v>349</v>
      </c>
      <c r="C303" s="271">
        <v>2795</v>
      </c>
      <c r="D303" s="272">
        <f>E303+F303+G303+H303+I303</f>
        <v>-1419</v>
      </c>
      <c r="E303" s="272">
        <v>54</v>
      </c>
      <c r="F303" s="272">
        <v>109</v>
      </c>
      <c r="G303" s="272">
        <v>0</v>
      </c>
      <c r="H303" s="272"/>
      <c r="I303" s="272">
        <f>SUM(K303:X303)</f>
        <v>-1582</v>
      </c>
      <c r="J303" s="282">
        <f>C303+D303</f>
        <v>1376</v>
      </c>
      <c r="K303" s="283">
        <v>0</v>
      </c>
      <c r="L303" s="283">
        <v>0</v>
      </c>
      <c r="M303" s="283">
        <v>0</v>
      </c>
      <c r="N303" s="283">
        <v>0</v>
      </c>
      <c r="O303" s="283">
        <v>133</v>
      </c>
      <c r="P303" s="283">
        <v>0</v>
      </c>
      <c r="Q303" s="283">
        <v>0</v>
      </c>
      <c r="R303" s="283"/>
      <c r="S303" s="283">
        <v>0</v>
      </c>
      <c r="T303" s="288">
        <v>0</v>
      </c>
      <c r="U303" s="283">
        <v>0</v>
      </c>
      <c r="V303" s="289">
        <v>-1715</v>
      </c>
      <c r="W303" s="289"/>
      <c r="X303" s="289"/>
    </row>
    <row r="304" hidden="1" spans="1:24">
      <c r="A304" s="268">
        <v>2110499</v>
      </c>
      <c r="B304" s="270" t="s">
        <v>350</v>
      </c>
      <c r="C304" s="271">
        <v>10</v>
      </c>
      <c r="D304" s="272">
        <f>E304+F304+G304+H304+I304</f>
        <v>75</v>
      </c>
      <c r="E304" s="272">
        <v>75</v>
      </c>
      <c r="F304" s="272">
        <v>0</v>
      </c>
      <c r="G304" s="272">
        <v>0</v>
      </c>
      <c r="H304" s="272"/>
      <c r="I304" s="272">
        <f>SUM(K304:X304)</f>
        <v>0</v>
      </c>
      <c r="J304" s="282">
        <f>C304+D304</f>
        <v>85</v>
      </c>
      <c r="K304" s="283">
        <v>0</v>
      </c>
      <c r="L304" s="283">
        <v>0</v>
      </c>
      <c r="M304" s="283">
        <v>0</v>
      </c>
      <c r="N304" s="283">
        <v>0</v>
      </c>
      <c r="O304" s="283">
        <v>0</v>
      </c>
      <c r="P304" s="283">
        <v>0</v>
      </c>
      <c r="Q304" s="283">
        <v>0</v>
      </c>
      <c r="R304" s="283"/>
      <c r="S304" s="283">
        <v>0</v>
      </c>
      <c r="T304" s="288">
        <v>0</v>
      </c>
      <c r="U304" s="283">
        <v>0</v>
      </c>
      <c r="V304" s="289"/>
      <c r="W304" s="289"/>
      <c r="X304" s="289"/>
    </row>
    <row r="305" hidden="1" spans="1:24">
      <c r="A305" s="268">
        <v>21105</v>
      </c>
      <c r="B305" s="262" t="s">
        <v>351</v>
      </c>
      <c r="C305" s="263">
        <f t="shared" ref="C305:X305" si="110">SUM(C306:C308)</f>
        <v>180</v>
      </c>
      <c r="D305" s="269">
        <f t="shared" si="110"/>
        <v>1</v>
      </c>
      <c r="E305" s="269">
        <f t="shared" si="110"/>
        <v>1</v>
      </c>
      <c r="F305" s="269">
        <f t="shared" si="110"/>
        <v>0</v>
      </c>
      <c r="G305" s="269">
        <f t="shared" si="110"/>
        <v>0</v>
      </c>
      <c r="H305" s="269">
        <f t="shared" si="110"/>
        <v>0</v>
      </c>
      <c r="I305" s="269">
        <f t="shared" si="110"/>
        <v>0</v>
      </c>
      <c r="J305" s="269">
        <f t="shared" si="110"/>
        <v>181</v>
      </c>
      <c r="K305" s="281">
        <f t="shared" si="110"/>
        <v>0</v>
      </c>
      <c r="L305" s="281">
        <f t="shared" si="110"/>
        <v>0</v>
      </c>
      <c r="M305" s="281">
        <f t="shared" si="110"/>
        <v>0</v>
      </c>
      <c r="N305" s="281">
        <f t="shared" si="110"/>
        <v>0</v>
      </c>
      <c r="O305" s="281">
        <f t="shared" si="110"/>
        <v>0</v>
      </c>
      <c r="P305" s="281">
        <f t="shared" si="110"/>
        <v>0</v>
      </c>
      <c r="Q305" s="281">
        <f t="shared" si="110"/>
        <v>0</v>
      </c>
      <c r="R305" s="281">
        <f t="shared" si="110"/>
        <v>0</v>
      </c>
      <c r="S305" s="281">
        <f t="shared" si="110"/>
        <v>0</v>
      </c>
      <c r="T305" s="281">
        <f t="shared" si="110"/>
        <v>0</v>
      </c>
      <c r="U305" s="281">
        <f t="shared" si="110"/>
        <v>0</v>
      </c>
      <c r="V305" s="281">
        <f t="shared" si="110"/>
        <v>0</v>
      </c>
      <c r="W305" s="281">
        <f t="shared" si="110"/>
        <v>0</v>
      </c>
      <c r="X305" s="281">
        <f t="shared" si="110"/>
        <v>0</v>
      </c>
    </row>
    <row r="306" hidden="1" spans="1:24">
      <c r="A306" s="268">
        <v>2110501</v>
      </c>
      <c r="B306" s="270" t="s">
        <v>352</v>
      </c>
      <c r="C306" s="271">
        <v>30</v>
      </c>
      <c r="D306" s="272">
        <f>E306+F306+G306+H306+I306</f>
        <v>0</v>
      </c>
      <c r="E306" s="272">
        <v>0</v>
      </c>
      <c r="F306" s="272">
        <v>0</v>
      </c>
      <c r="G306" s="272">
        <v>0</v>
      </c>
      <c r="H306" s="272"/>
      <c r="I306" s="272">
        <f>SUM(K306:X306)</f>
        <v>0</v>
      </c>
      <c r="J306" s="282">
        <f>C306+D306</f>
        <v>30</v>
      </c>
      <c r="K306" s="283">
        <v>0</v>
      </c>
      <c r="L306" s="283">
        <v>0</v>
      </c>
      <c r="M306" s="283">
        <v>0</v>
      </c>
      <c r="N306" s="283">
        <v>0</v>
      </c>
      <c r="O306" s="283">
        <v>0</v>
      </c>
      <c r="P306" s="283">
        <v>0</v>
      </c>
      <c r="Q306" s="283">
        <v>0</v>
      </c>
      <c r="R306" s="283"/>
      <c r="S306" s="283">
        <v>0</v>
      </c>
      <c r="T306" s="288">
        <v>0</v>
      </c>
      <c r="U306" s="283">
        <v>0</v>
      </c>
      <c r="V306" s="289"/>
      <c r="W306" s="289"/>
      <c r="X306" s="289"/>
    </row>
    <row r="307" hidden="1" spans="1:24">
      <c r="A307" s="268">
        <v>2110507</v>
      </c>
      <c r="B307" s="270" t="s">
        <v>353</v>
      </c>
      <c r="C307" s="271"/>
      <c r="D307" s="272">
        <f>E307+F307+G307+H307+I307</f>
        <v>1</v>
      </c>
      <c r="E307" s="272">
        <v>1</v>
      </c>
      <c r="F307" s="272">
        <v>0</v>
      </c>
      <c r="G307" s="272">
        <v>0</v>
      </c>
      <c r="H307" s="272"/>
      <c r="I307" s="272">
        <f>SUM(K307:X307)</f>
        <v>0</v>
      </c>
      <c r="J307" s="282">
        <f>C307+D307</f>
        <v>1</v>
      </c>
      <c r="K307" s="283">
        <v>0</v>
      </c>
      <c r="L307" s="283">
        <v>0</v>
      </c>
      <c r="M307" s="283">
        <v>0</v>
      </c>
      <c r="N307" s="283">
        <v>0</v>
      </c>
      <c r="O307" s="283">
        <v>0</v>
      </c>
      <c r="P307" s="283">
        <v>0</v>
      </c>
      <c r="Q307" s="283">
        <v>0</v>
      </c>
      <c r="R307" s="283"/>
      <c r="S307" s="283">
        <v>0</v>
      </c>
      <c r="T307" s="288">
        <v>0</v>
      </c>
      <c r="U307" s="283">
        <v>0</v>
      </c>
      <c r="V307" s="289"/>
      <c r="W307" s="289"/>
      <c r="X307" s="289"/>
    </row>
    <row r="308" hidden="1" spans="1:24">
      <c r="A308" s="268">
        <v>2110599</v>
      </c>
      <c r="B308" s="270" t="s">
        <v>354</v>
      </c>
      <c r="C308" s="271">
        <v>150</v>
      </c>
      <c r="D308" s="272">
        <f>E308+F308+G308+H308+I308</f>
        <v>0</v>
      </c>
      <c r="E308" s="272">
        <v>0</v>
      </c>
      <c r="F308" s="272">
        <v>0</v>
      </c>
      <c r="G308" s="272">
        <v>0</v>
      </c>
      <c r="H308" s="272"/>
      <c r="I308" s="272">
        <f>SUM(K308:X308)</f>
        <v>0</v>
      </c>
      <c r="J308" s="282">
        <f>C308+D308</f>
        <v>150</v>
      </c>
      <c r="K308" s="283">
        <v>0</v>
      </c>
      <c r="L308" s="283">
        <v>0</v>
      </c>
      <c r="M308" s="283">
        <v>0</v>
      </c>
      <c r="N308" s="283">
        <v>0</v>
      </c>
      <c r="O308" s="283">
        <v>0</v>
      </c>
      <c r="P308" s="283">
        <v>0</v>
      </c>
      <c r="Q308" s="283">
        <v>0</v>
      </c>
      <c r="R308" s="283"/>
      <c r="S308" s="283">
        <v>0</v>
      </c>
      <c r="T308" s="288">
        <v>0</v>
      </c>
      <c r="U308" s="283">
        <v>0</v>
      </c>
      <c r="V308" s="289"/>
      <c r="W308" s="289"/>
      <c r="X308" s="289"/>
    </row>
    <row r="309" hidden="1" spans="1:24">
      <c r="A309" s="268">
        <v>21110</v>
      </c>
      <c r="B309" s="262" t="s">
        <v>355</v>
      </c>
      <c r="C309" s="263">
        <f t="shared" ref="C309:X309" si="111">C310</f>
        <v>0</v>
      </c>
      <c r="D309" s="269">
        <f t="shared" si="111"/>
        <v>822</v>
      </c>
      <c r="E309" s="269">
        <f t="shared" si="111"/>
        <v>0</v>
      </c>
      <c r="F309" s="269">
        <f t="shared" si="111"/>
        <v>604</v>
      </c>
      <c r="G309" s="269">
        <f t="shared" si="111"/>
        <v>38</v>
      </c>
      <c r="H309" s="269">
        <f t="shared" si="111"/>
        <v>0</v>
      </c>
      <c r="I309" s="269">
        <f t="shared" si="111"/>
        <v>180</v>
      </c>
      <c r="J309" s="269">
        <f t="shared" si="111"/>
        <v>822</v>
      </c>
      <c r="K309" s="281">
        <f t="shared" si="111"/>
        <v>0</v>
      </c>
      <c r="L309" s="281">
        <f t="shared" si="111"/>
        <v>0</v>
      </c>
      <c r="M309" s="281">
        <f t="shared" si="111"/>
        <v>0</v>
      </c>
      <c r="N309" s="281">
        <f t="shared" si="111"/>
        <v>0</v>
      </c>
      <c r="O309" s="281">
        <f t="shared" si="111"/>
        <v>180</v>
      </c>
      <c r="P309" s="281">
        <f t="shared" si="111"/>
        <v>0</v>
      </c>
      <c r="Q309" s="281">
        <f t="shared" si="111"/>
        <v>0</v>
      </c>
      <c r="R309" s="281">
        <f t="shared" si="111"/>
        <v>0</v>
      </c>
      <c r="S309" s="281">
        <f t="shared" si="111"/>
        <v>0</v>
      </c>
      <c r="T309" s="281">
        <f t="shared" si="111"/>
        <v>0</v>
      </c>
      <c r="U309" s="281">
        <f t="shared" si="111"/>
        <v>0</v>
      </c>
      <c r="V309" s="281">
        <f t="shared" si="111"/>
        <v>0</v>
      </c>
      <c r="W309" s="281">
        <f t="shared" si="111"/>
        <v>0</v>
      </c>
      <c r="X309" s="281">
        <f t="shared" si="111"/>
        <v>0</v>
      </c>
    </row>
    <row r="310" hidden="1" spans="1:24">
      <c r="A310" s="268">
        <v>2111001</v>
      </c>
      <c r="B310" s="270" t="s">
        <v>356</v>
      </c>
      <c r="C310" s="271"/>
      <c r="D310" s="272">
        <f>E310+F310+G310+H310+I310</f>
        <v>822</v>
      </c>
      <c r="E310" s="272">
        <v>0</v>
      </c>
      <c r="F310" s="272">
        <v>604</v>
      </c>
      <c r="G310" s="272">
        <v>38</v>
      </c>
      <c r="H310" s="272"/>
      <c r="I310" s="272">
        <f>SUM(K310:X310)</f>
        <v>180</v>
      </c>
      <c r="J310" s="282">
        <f>C310+D310</f>
        <v>822</v>
      </c>
      <c r="K310" s="283">
        <v>0</v>
      </c>
      <c r="L310" s="283">
        <v>0</v>
      </c>
      <c r="M310" s="283">
        <v>0</v>
      </c>
      <c r="N310" s="283">
        <v>0</v>
      </c>
      <c r="O310" s="283">
        <v>180</v>
      </c>
      <c r="P310" s="283">
        <v>0</v>
      </c>
      <c r="Q310" s="283">
        <v>0</v>
      </c>
      <c r="R310" s="283"/>
      <c r="S310" s="283">
        <v>0</v>
      </c>
      <c r="T310" s="288">
        <v>0</v>
      </c>
      <c r="U310" s="283">
        <v>0</v>
      </c>
      <c r="V310" s="289"/>
      <c r="W310" s="289"/>
      <c r="X310" s="289"/>
    </row>
    <row r="311" hidden="1" spans="1:24">
      <c r="A311" s="268">
        <v>21111</v>
      </c>
      <c r="B311" s="262" t="s">
        <v>357</v>
      </c>
      <c r="C311" s="263">
        <f t="shared" ref="C311:X311" si="112">SUM(C312:C313)</f>
        <v>8</v>
      </c>
      <c r="D311" s="269">
        <f t="shared" si="112"/>
        <v>3016</v>
      </c>
      <c r="E311" s="269">
        <f t="shared" si="112"/>
        <v>278</v>
      </c>
      <c r="F311" s="269">
        <f t="shared" si="112"/>
        <v>0</v>
      </c>
      <c r="G311" s="269">
        <f t="shared" si="112"/>
        <v>579</v>
      </c>
      <c r="H311" s="269">
        <f t="shared" si="112"/>
        <v>0</v>
      </c>
      <c r="I311" s="269">
        <f t="shared" si="112"/>
        <v>2159</v>
      </c>
      <c r="J311" s="269">
        <f t="shared" si="112"/>
        <v>3024</v>
      </c>
      <c r="K311" s="281">
        <f t="shared" si="112"/>
        <v>0</v>
      </c>
      <c r="L311" s="281">
        <f t="shared" si="112"/>
        <v>0</v>
      </c>
      <c r="M311" s="281">
        <f t="shared" si="112"/>
        <v>0</v>
      </c>
      <c r="N311" s="281">
        <f t="shared" si="112"/>
        <v>0</v>
      </c>
      <c r="O311" s="281">
        <f t="shared" si="112"/>
        <v>2159</v>
      </c>
      <c r="P311" s="281">
        <f t="shared" si="112"/>
        <v>0</v>
      </c>
      <c r="Q311" s="281">
        <f t="shared" si="112"/>
        <v>0</v>
      </c>
      <c r="R311" s="281">
        <f t="shared" si="112"/>
        <v>0</v>
      </c>
      <c r="S311" s="281">
        <f t="shared" si="112"/>
        <v>0</v>
      </c>
      <c r="T311" s="281">
        <f t="shared" si="112"/>
        <v>0</v>
      </c>
      <c r="U311" s="281">
        <f t="shared" si="112"/>
        <v>0</v>
      </c>
      <c r="V311" s="281">
        <f t="shared" si="112"/>
        <v>0</v>
      </c>
      <c r="W311" s="281">
        <f t="shared" si="112"/>
        <v>0</v>
      </c>
      <c r="X311" s="281">
        <f t="shared" si="112"/>
        <v>0</v>
      </c>
    </row>
    <row r="312" hidden="1" spans="1:24">
      <c r="A312" s="268">
        <v>2111103</v>
      </c>
      <c r="B312" s="270" t="s">
        <v>358</v>
      </c>
      <c r="C312" s="271"/>
      <c r="D312" s="272">
        <f>E312+F312+G312+H312+I312</f>
        <v>3016</v>
      </c>
      <c r="E312" s="272">
        <v>278</v>
      </c>
      <c r="F312" s="272">
        <v>0</v>
      </c>
      <c r="G312" s="272">
        <v>579</v>
      </c>
      <c r="H312" s="272"/>
      <c r="I312" s="272">
        <f>SUM(K312:X312)</f>
        <v>2159</v>
      </c>
      <c r="J312" s="282">
        <f>C312+D312</f>
        <v>3016</v>
      </c>
      <c r="K312" s="283">
        <v>0</v>
      </c>
      <c r="L312" s="283">
        <v>0</v>
      </c>
      <c r="M312" s="283">
        <v>0</v>
      </c>
      <c r="N312" s="283">
        <v>0</v>
      </c>
      <c r="O312" s="283">
        <v>2159</v>
      </c>
      <c r="P312" s="283">
        <v>0</v>
      </c>
      <c r="Q312" s="283">
        <v>0</v>
      </c>
      <c r="R312" s="283"/>
      <c r="S312" s="283">
        <v>0</v>
      </c>
      <c r="T312" s="288">
        <v>0</v>
      </c>
      <c r="U312" s="283">
        <v>0</v>
      </c>
      <c r="V312" s="289"/>
      <c r="W312" s="289"/>
      <c r="X312" s="289"/>
    </row>
    <row r="313" hidden="1" spans="1:24">
      <c r="A313" s="268">
        <v>2111199</v>
      </c>
      <c r="B313" s="270" t="s">
        <v>359</v>
      </c>
      <c r="C313" s="271">
        <v>8</v>
      </c>
      <c r="D313" s="272">
        <f>E313+F313+G313+H313+I313</f>
        <v>0</v>
      </c>
      <c r="E313" s="272">
        <v>0</v>
      </c>
      <c r="F313" s="272">
        <v>0</v>
      </c>
      <c r="G313" s="272">
        <v>0</v>
      </c>
      <c r="H313" s="272"/>
      <c r="I313" s="272">
        <f>SUM(K313:X313)</f>
        <v>0</v>
      </c>
      <c r="J313" s="282">
        <f>C313+D313</f>
        <v>8</v>
      </c>
      <c r="K313" s="283">
        <v>0</v>
      </c>
      <c r="L313" s="283">
        <v>0</v>
      </c>
      <c r="M313" s="283">
        <v>0</v>
      </c>
      <c r="N313" s="283">
        <v>0</v>
      </c>
      <c r="O313" s="283">
        <v>0</v>
      </c>
      <c r="P313" s="283">
        <v>0</v>
      </c>
      <c r="Q313" s="283">
        <v>0</v>
      </c>
      <c r="R313" s="283"/>
      <c r="S313" s="283">
        <v>0</v>
      </c>
      <c r="T313" s="288">
        <v>0</v>
      </c>
      <c r="U313" s="283">
        <v>0</v>
      </c>
      <c r="V313" s="289"/>
      <c r="W313" s="289"/>
      <c r="X313" s="289"/>
    </row>
    <row r="314" hidden="1" spans="1:24">
      <c r="A314" s="268">
        <v>21112</v>
      </c>
      <c r="B314" s="262" t="s">
        <v>360</v>
      </c>
      <c r="C314" s="263">
        <f t="shared" ref="C314:X314" si="113">C315</f>
        <v>0</v>
      </c>
      <c r="D314" s="269">
        <f t="shared" si="113"/>
        <v>7</v>
      </c>
      <c r="E314" s="269">
        <f t="shared" si="113"/>
        <v>0</v>
      </c>
      <c r="F314" s="269">
        <f t="shared" si="113"/>
        <v>0</v>
      </c>
      <c r="G314" s="269">
        <f t="shared" si="113"/>
        <v>7</v>
      </c>
      <c r="H314" s="269">
        <f t="shared" si="113"/>
        <v>0</v>
      </c>
      <c r="I314" s="269">
        <f t="shared" si="113"/>
        <v>0</v>
      </c>
      <c r="J314" s="269">
        <f t="shared" si="113"/>
        <v>7</v>
      </c>
      <c r="K314" s="281">
        <f t="shared" si="113"/>
        <v>0</v>
      </c>
      <c r="L314" s="281">
        <f t="shared" si="113"/>
        <v>0</v>
      </c>
      <c r="M314" s="281">
        <f t="shared" si="113"/>
        <v>0</v>
      </c>
      <c r="N314" s="281">
        <f t="shared" si="113"/>
        <v>0</v>
      </c>
      <c r="O314" s="281">
        <f t="shared" si="113"/>
        <v>0</v>
      </c>
      <c r="P314" s="281">
        <f t="shared" si="113"/>
        <v>0</v>
      </c>
      <c r="Q314" s="281">
        <f t="shared" si="113"/>
        <v>0</v>
      </c>
      <c r="R314" s="281">
        <f t="shared" si="113"/>
        <v>0</v>
      </c>
      <c r="S314" s="281">
        <f t="shared" si="113"/>
        <v>0</v>
      </c>
      <c r="T314" s="281">
        <f t="shared" si="113"/>
        <v>0</v>
      </c>
      <c r="U314" s="281">
        <f t="shared" si="113"/>
        <v>0</v>
      </c>
      <c r="V314" s="281">
        <f t="shared" si="113"/>
        <v>0</v>
      </c>
      <c r="W314" s="281">
        <f t="shared" si="113"/>
        <v>0</v>
      </c>
      <c r="X314" s="281">
        <f t="shared" si="113"/>
        <v>0</v>
      </c>
    </row>
    <row r="315" hidden="1" spans="1:24">
      <c r="A315" s="268">
        <v>2111201</v>
      </c>
      <c r="B315" s="270" t="s">
        <v>361</v>
      </c>
      <c r="C315" s="271"/>
      <c r="D315" s="272">
        <f>E315+F315+G315+H315+I315</f>
        <v>7</v>
      </c>
      <c r="E315" s="272">
        <v>0</v>
      </c>
      <c r="F315" s="272">
        <v>0</v>
      </c>
      <c r="G315" s="272">
        <v>7</v>
      </c>
      <c r="H315" s="272"/>
      <c r="I315" s="272">
        <f>SUM(K315:X315)</f>
        <v>0</v>
      </c>
      <c r="J315" s="282">
        <f>C315+D315</f>
        <v>7</v>
      </c>
      <c r="K315" s="283">
        <v>0</v>
      </c>
      <c r="L315" s="283">
        <v>0</v>
      </c>
      <c r="M315" s="283">
        <v>0</v>
      </c>
      <c r="N315" s="283">
        <v>0</v>
      </c>
      <c r="O315" s="283">
        <v>0</v>
      </c>
      <c r="P315" s="283">
        <v>0</v>
      </c>
      <c r="Q315" s="283">
        <v>0</v>
      </c>
      <c r="R315" s="283"/>
      <c r="S315" s="283">
        <v>0</v>
      </c>
      <c r="T315" s="288">
        <v>0</v>
      </c>
      <c r="U315" s="283">
        <v>0</v>
      </c>
      <c r="V315" s="289"/>
      <c r="W315" s="289"/>
      <c r="X315" s="289"/>
    </row>
    <row r="316" hidden="1" spans="1:24">
      <c r="A316" s="268">
        <v>21114</v>
      </c>
      <c r="B316" s="262" t="s">
        <v>362</v>
      </c>
      <c r="C316" s="263">
        <f t="shared" ref="C316:X316" si="114">SUM(C317:C317)</f>
        <v>130</v>
      </c>
      <c r="D316" s="269">
        <f t="shared" si="114"/>
        <v>0</v>
      </c>
      <c r="E316" s="269">
        <f t="shared" si="114"/>
        <v>0</v>
      </c>
      <c r="F316" s="269">
        <f t="shared" si="114"/>
        <v>0</v>
      </c>
      <c r="G316" s="269">
        <f t="shared" si="114"/>
        <v>0</v>
      </c>
      <c r="H316" s="269">
        <f t="shared" si="114"/>
        <v>0</v>
      </c>
      <c r="I316" s="269">
        <f t="shared" si="114"/>
        <v>0</v>
      </c>
      <c r="J316" s="269">
        <f t="shared" si="114"/>
        <v>130</v>
      </c>
      <c r="K316" s="281">
        <f t="shared" si="114"/>
        <v>0</v>
      </c>
      <c r="L316" s="281">
        <f t="shared" si="114"/>
        <v>0</v>
      </c>
      <c r="M316" s="281">
        <f t="shared" si="114"/>
        <v>0</v>
      </c>
      <c r="N316" s="281">
        <f t="shared" si="114"/>
        <v>0</v>
      </c>
      <c r="O316" s="281">
        <f t="shared" si="114"/>
        <v>0</v>
      </c>
      <c r="P316" s="281">
        <f t="shared" si="114"/>
        <v>0</v>
      </c>
      <c r="Q316" s="281">
        <f t="shared" si="114"/>
        <v>0</v>
      </c>
      <c r="R316" s="281">
        <f t="shared" si="114"/>
        <v>0</v>
      </c>
      <c r="S316" s="281">
        <f t="shared" si="114"/>
        <v>0</v>
      </c>
      <c r="T316" s="281">
        <f t="shared" si="114"/>
        <v>0</v>
      </c>
      <c r="U316" s="281">
        <f t="shared" si="114"/>
        <v>0</v>
      </c>
      <c r="V316" s="281">
        <f t="shared" si="114"/>
        <v>0</v>
      </c>
      <c r="W316" s="281">
        <f t="shared" si="114"/>
        <v>0</v>
      </c>
      <c r="X316" s="281">
        <f t="shared" si="114"/>
        <v>0</v>
      </c>
    </row>
    <row r="317" hidden="1" spans="1:24">
      <c r="A317" s="268">
        <v>2111413</v>
      </c>
      <c r="B317" s="270" t="s">
        <v>363</v>
      </c>
      <c r="C317" s="271">
        <v>130</v>
      </c>
      <c r="D317" s="272">
        <f>E317+F317+G317+H317+I317</f>
        <v>0</v>
      </c>
      <c r="E317" s="272">
        <v>0</v>
      </c>
      <c r="F317" s="272">
        <v>0</v>
      </c>
      <c r="G317" s="272">
        <v>0</v>
      </c>
      <c r="H317" s="272"/>
      <c r="I317" s="272">
        <f>SUM(K317:X317)</f>
        <v>0</v>
      </c>
      <c r="J317" s="282">
        <f>C317+D317</f>
        <v>130</v>
      </c>
      <c r="K317" s="283">
        <v>0</v>
      </c>
      <c r="L317" s="283">
        <v>0</v>
      </c>
      <c r="M317" s="283">
        <v>0</v>
      </c>
      <c r="N317" s="283">
        <v>0</v>
      </c>
      <c r="O317" s="283">
        <v>0</v>
      </c>
      <c r="P317" s="283">
        <v>0</v>
      </c>
      <c r="Q317" s="283">
        <v>0</v>
      </c>
      <c r="R317" s="283"/>
      <c r="S317" s="283">
        <v>0</v>
      </c>
      <c r="T317" s="288">
        <v>0</v>
      </c>
      <c r="U317" s="283">
        <v>0</v>
      </c>
      <c r="V317" s="289"/>
      <c r="W317" s="289"/>
      <c r="X317" s="289"/>
    </row>
    <row r="318" hidden="1" spans="1:24">
      <c r="A318" s="268">
        <v>21199</v>
      </c>
      <c r="B318" s="262" t="s">
        <v>364</v>
      </c>
      <c r="C318" s="263">
        <f t="shared" ref="C318:X318" si="115">C319</f>
        <v>1030</v>
      </c>
      <c r="D318" s="269">
        <f t="shared" si="115"/>
        <v>2565</v>
      </c>
      <c r="E318" s="269">
        <f t="shared" si="115"/>
        <v>739</v>
      </c>
      <c r="F318" s="269">
        <f t="shared" si="115"/>
        <v>951</v>
      </c>
      <c r="G318" s="269">
        <f t="shared" si="115"/>
        <v>4</v>
      </c>
      <c r="H318" s="269">
        <f t="shared" si="115"/>
        <v>0</v>
      </c>
      <c r="I318" s="269">
        <f t="shared" si="115"/>
        <v>871</v>
      </c>
      <c r="J318" s="269">
        <f t="shared" si="115"/>
        <v>3595</v>
      </c>
      <c r="K318" s="281">
        <f t="shared" si="115"/>
        <v>0</v>
      </c>
      <c r="L318" s="281">
        <f t="shared" si="115"/>
        <v>14</v>
      </c>
      <c r="M318" s="281">
        <f t="shared" si="115"/>
        <v>0</v>
      </c>
      <c r="N318" s="281">
        <f t="shared" si="115"/>
        <v>0</v>
      </c>
      <c r="O318" s="281">
        <f t="shared" si="115"/>
        <v>90</v>
      </c>
      <c r="P318" s="281">
        <f t="shared" si="115"/>
        <v>0</v>
      </c>
      <c r="Q318" s="281">
        <f t="shared" si="115"/>
        <v>773</v>
      </c>
      <c r="R318" s="281">
        <f t="shared" si="115"/>
        <v>0</v>
      </c>
      <c r="S318" s="281">
        <f t="shared" si="115"/>
        <v>-4</v>
      </c>
      <c r="T318" s="281">
        <f t="shared" si="115"/>
        <v>-2</v>
      </c>
      <c r="U318" s="281">
        <f t="shared" si="115"/>
        <v>0</v>
      </c>
      <c r="V318" s="281">
        <f t="shared" si="115"/>
        <v>0</v>
      </c>
      <c r="W318" s="281">
        <f t="shared" si="115"/>
        <v>0</v>
      </c>
      <c r="X318" s="281">
        <f t="shared" si="115"/>
        <v>0</v>
      </c>
    </row>
    <row r="319" hidden="1" spans="1:24">
      <c r="A319" s="268">
        <v>2119901</v>
      </c>
      <c r="B319" s="270" t="s">
        <v>365</v>
      </c>
      <c r="C319" s="271">
        <v>1030</v>
      </c>
      <c r="D319" s="272">
        <f>E319+F319+G319+H319+I319</f>
        <v>2565</v>
      </c>
      <c r="E319" s="272">
        <v>739</v>
      </c>
      <c r="F319" s="272">
        <v>951</v>
      </c>
      <c r="G319" s="272">
        <v>4</v>
      </c>
      <c r="H319" s="272"/>
      <c r="I319" s="273">
        <f>SUM(K319:X319)</f>
        <v>871</v>
      </c>
      <c r="J319" s="282">
        <f>C319+D319</f>
        <v>3595</v>
      </c>
      <c r="K319" s="283">
        <v>0</v>
      </c>
      <c r="L319" s="283">
        <v>14</v>
      </c>
      <c r="M319" s="283">
        <v>0</v>
      </c>
      <c r="N319" s="283">
        <v>0</v>
      </c>
      <c r="O319" s="283">
        <v>90</v>
      </c>
      <c r="P319" s="283">
        <v>0</v>
      </c>
      <c r="Q319" s="283">
        <v>773</v>
      </c>
      <c r="R319" s="283"/>
      <c r="S319" s="283">
        <v>-4</v>
      </c>
      <c r="T319" s="288">
        <v>-2</v>
      </c>
      <c r="U319" s="283">
        <v>0</v>
      </c>
      <c r="V319" s="289"/>
      <c r="W319" s="289"/>
      <c r="X319" s="289"/>
    </row>
    <row r="320" ht="24.95" customHeight="1" spans="1:24">
      <c r="A320" s="267">
        <v>212</v>
      </c>
      <c r="B320" s="254" t="s">
        <v>366</v>
      </c>
      <c r="C320" s="265">
        <f>C321+C327+C329+C332+C334+C336</f>
        <v>55362</v>
      </c>
      <c r="D320" s="265">
        <v>19974</v>
      </c>
      <c r="E320" s="265">
        <f t="shared" ref="E320:X320" si="116">E321+E327+E329+E332+E334+E336</f>
        <v>0</v>
      </c>
      <c r="F320" s="265">
        <f t="shared" si="116"/>
        <v>0</v>
      </c>
      <c r="G320" s="265">
        <f t="shared" si="116"/>
        <v>1118</v>
      </c>
      <c r="H320" s="265">
        <f t="shared" si="116"/>
        <v>0</v>
      </c>
      <c r="I320" s="265">
        <f t="shared" si="116"/>
        <v>15606</v>
      </c>
      <c r="J320" s="265">
        <v>75336</v>
      </c>
      <c r="K320" s="281">
        <f t="shared" si="116"/>
        <v>-51</v>
      </c>
      <c r="L320" s="281">
        <f t="shared" si="116"/>
        <v>729</v>
      </c>
      <c r="M320" s="281">
        <f t="shared" si="116"/>
        <v>0</v>
      </c>
      <c r="N320" s="281">
        <f t="shared" si="116"/>
        <v>48</v>
      </c>
      <c r="O320" s="281">
        <f t="shared" si="116"/>
        <v>30</v>
      </c>
      <c r="P320" s="281">
        <f t="shared" si="116"/>
        <v>39</v>
      </c>
      <c r="Q320" s="281">
        <f t="shared" si="116"/>
        <v>24521</v>
      </c>
      <c r="R320" s="281">
        <f t="shared" si="116"/>
        <v>0</v>
      </c>
      <c r="S320" s="281">
        <f t="shared" si="116"/>
        <v>-11</v>
      </c>
      <c r="T320" s="281">
        <f t="shared" si="116"/>
        <v>-54</v>
      </c>
      <c r="U320" s="281">
        <f t="shared" si="116"/>
        <v>1100</v>
      </c>
      <c r="V320" s="281">
        <f t="shared" si="116"/>
        <v>-10745</v>
      </c>
      <c r="W320" s="281">
        <f t="shared" si="116"/>
        <v>0</v>
      </c>
      <c r="X320" s="281">
        <f t="shared" si="116"/>
        <v>0</v>
      </c>
    </row>
    <row r="321" hidden="1" spans="1:24">
      <c r="A321" s="268">
        <v>21201</v>
      </c>
      <c r="B321" s="262" t="s">
        <v>367</v>
      </c>
      <c r="C321" s="263">
        <f>SUM(C322:C326)</f>
        <v>16095</v>
      </c>
      <c r="D321" s="269">
        <f t="shared" ref="D321:X321" si="117">SUM(D322:D326)</f>
        <v>-1438</v>
      </c>
      <c r="E321" s="269">
        <f t="shared" si="117"/>
        <v>0</v>
      </c>
      <c r="F321" s="269">
        <f t="shared" si="117"/>
        <v>0</v>
      </c>
      <c r="G321" s="269">
        <f t="shared" si="117"/>
        <v>0</v>
      </c>
      <c r="H321" s="269">
        <f t="shared" si="117"/>
        <v>0</v>
      </c>
      <c r="I321" s="269">
        <f t="shared" si="117"/>
        <v>-1438</v>
      </c>
      <c r="J321" s="269">
        <f t="shared" si="117"/>
        <v>14657</v>
      </c>
      <c r="K321" s="281">
        <f t="shared" si="117"/>
        <v>-61</v>
      </c>
      <c r="L321" s="281">
        <f t="shared" si="117"/>
        <v>0</v>
      </c>
      <c r="M321" s="281">
        <f t="shared" si="117"/>
        <v>0</v>
      </c>
      <c r="N321" s="281">
        <f t="shared" si="117"/>
        <v>44</v>
      </c>
      <c r="O321" s="281">
        <f t="shared" si="117"/>
        <v>20</v>
      </c>
      <c r="P321" s="281">
        <f t="shared" si="117"/>
        <v>0</v>
      </c>
      <c r="Q321" s="281">
        <f t="shared" si="117"/>
        <v>71</v>
      </c>
      <c r="R321" s="281">
        <f t="shared" si="117"/>
        <v>0</v>
      </c>
      <c r="S321" s="281">
        <f t="shared" si="117"/>
        <v>0</v>
      </c>
      <c r="T321" s="281">
        <f t="shared" si="117"/>
        <v>-33</v>
      </c>
      <c r="U321" s="281">
        <f t="shared" si="117"/>
        <v>586</v>
      </c>
      <c r="V321" s="281">
        <f t="shared" si="117"/>
        <v>-2065</v>
      </c>
      <c r="W321" s="281">
        <f t="shared" si="117"/>
        <v>0</v>
      </c>
      <c r="X321" s="281">
        <f t="shared" si="117"/>
        <v>0</v>
      </c>
    </row>
    <row r="322" hidden="1" spans="1:24">
      <c r="A322" s="268">
        <v>2120101</v>
      </c>
      <c r="B322" s="270" t="s">
        <v>98</v>
      </c>
      <c r="C322" s="271">
        <v>2673</v>
      </c>
      <c r="D322" s="272">
        <f>E322+F322+G322+H322+I322</f>
        <v>32</v>
      </c>
      <c r="E322" s="272">
        <v>0</v>
      </c>
      <c r="F322" s="272">
        <v>0</v>
      </c>
      <c r="G322" s="272">
        <v>0</v>
      </c>
      <c r="H322" s="272"/>
      <c r="I322" s="273">
        <f>SUM(K322:X322)</f>
        <v>32</v>
      </c>
      <c r="J322" s="282">
        <f>C322+D322</f>
        <v>2705</v>
      </c>
      <c r="K322" s="283">
        <v>0</v>
      </c>
      <c r="L322" s="283">
        <v>0</v>
      </c>
      <c r="M322" s="283">
        <v>0</v>
      </c>
      <c r="N322" s="283">
        <v>44</v>
      </c>
      <c r="O322" s="283">
        <v>0</v>
      </c>
      <c r="P322" s="283">
        <v>0</v>
      </c>
      <c r="Q322" s="283">
        <v>5</v>
      </c>
      <c r="R322" s="283"/>
      <c r="S322" s="283">
        <v>0</v>
      </c>
      <c r="T322" s="288">
        <v>-17</v>
      </c>
      <c r="U322" s="283">
        <v>0</v>
      </c>
      <c r="V322" s="289"/>
      <c r="W322" s="289"/>
      <c r="X322" s="289"/>
    </row>
    <row r="323" hidden="1" spans="1:24">
      <c r="A323" s="268">
        <v>2120102</v>
      </c>
      <c r="B323" s="270" t="s">
        <v>99</v>
      </c>
      <c r="C323" s="271">
        <v>365</v>
      </c>
      <c r="D323" s="272">
        <f>E323+F323+G323+H323+I323</f>
        <v>0</v>
      </c>
      <c r="E323" s="272">
        <v>0</v>
      </c>
      <c r="F323" s="272">
        <v>0</v>
      </c>
      <c r="G323" s="272">
        <v>0</v>
      </c>
      <c r="H323" s="272"/>
      <c r="I323" s="273">
        <f>SUM(K323:X323)</f>
        <v>0</v>
      </c>
      <c r="J323" s="282">
        <f>C323+D323</f>
        <v>365</v>
      </c>
      <c r="K323" s="283">
        <v>0</v>
      </c>
      <c r="L323" s="283">
        <v>0</v>
      </c>
      <c r="M323" s="283">
        <v>0</v>
      </c>
      <c r="N323" s="283">
        <v>0</v>
      </c>
      <c r="O323" s="283">
        <v>0</v>
      </c>
      <c r="P323" s="283">
        <v>0</v>
      </c>
      <c r="Q323" s="283">
        <v>0</v>
      </c>
      <c r="R323" s="283"/>
      <c r="S323" s="283">
        <v>0</v>
      </c>
      <c r="T323" s="288">
        <v>0</v>
      </c>
      <c r="U323" s="283">
        <v>0</v>
      </c>
      <c r="V323" s="289"/>
      <c r="W323" s="289"/>
      <c r="X323" s="289"/>
    </row>
    <row r="324" hidden="1" spans="1:24">
      <c r="A324" s="268">
        <v>2120104</v>
      </c>
      <c r="B324" s="270" t="s">
        <v>368</v>
      </c>
      <c r="C324" s="271">
        <v>4657</v>
      </c>
      <c r="D324" s="272">
        <f>E324+F324+G324+H324+I324</f>
        <v>3</v>
      </c>
      <c r="E324" s="272">
        <v>0</v>
      </c>
      <c r="F324" s="272">
        <v>0</v>
      </c>
      <c r="G324" s="272">
        <v>0</v>
      </c>
      <c r="H324" s="272"/>
      <c r="I324" s="273">
        <f>SUM(K324:X324)</f>
        <v>3</v>
      </c>
      <c r="J324" s="282">
        <f>C324+D324</f>
        <v>4660</v>
      </c>
      <c r="K324" s="283">
        <v>-6</v>
      </c>
      <c r="L324" s="283">
        <v>0</v>
      </c>
      <c r="M324" s="283">
        <v>0</v>
      </c>
      <c r="N324" s="283">
        <v>0</v>
      </c>
      <c r="O324" s="283">
        <v>0</v>
      </c>
      <c r="P324" s="283">
        <v>0</v>
      </c>
      <c r="Q324" s="283">
        <v>20</v>
      </c>
      <c r="R324" s="283"/>
      <c r="S324" s="283">
        <v>0</v>
      </c>
      <c r="T324" s="288">
        <v>-11</v>
      </c>
      <c r="U324" s="283">
        <v>0</v>
      </c>
      <c r="V324" s="289"/>
      <c r="W324" s="289"/>
      <c r="X324" s="289"/>
    </row>
    <row r="325" hidden="1" spans="1:24">
      <c r="A325" s="268">
        <v>2120106</v>
      </c>
      <c r="B325" s="270" t="s">
        <v>369</v>
      </c>
      <c r="C325" s="271">
        <v>456</v>
      </c>
      <c r="D325" s="272">
        <f>E325+F325+G325+H325+I325</f>
        <v>6</v>
      </c>
      <c r="E325" s="272">
        <v>0</v>
      </c>
      <c r="F325" s="272">
        <v>0</v>
      </c>
      <c r="G325" s="272">
        <v>0</v>
      </c>
      <c r="H325" s="272"/>
      <c r="I325" s="273">
        <f>SUM(K325:X325)</f>
        <v>6</v>
      </c>
      <c r="J325" s="282">
        <f>C325+D325</f>
        <v>462</v>
      </c>
      <c r="K325" s="283">
        <v>0</v>
      </c>
      <c r="L325" s="283">
        <v>0</v>
      </c>
      <c r="M325" s="283">
        <v>0</v>
      </c>
      <c r="N325" s="283">
        <v>0</v>
      </c>
      <c r="O325" s="283">
        <v>0</v>
      </c>
      <c r="P325" s="283">
        <v>0</v>
      </c>
      <c r="Q325" s="283">
        <v>8</v>
      </c>
      <c r="R325" s="283"/>
      <c r="S325" s="283">
        <v>0</v>
      </c>
      <c r="T325" s="288">
        <v>-2</v>
      </c>
      <c r="U325" s="283">
        <v>0</v>
      </c>
      <c r="V325" s="289"/>
      <c r="W325" s="289"/>
      <c r="X325" s="289"/>
    </row>
    <row r="326" hidden="1" spans="1:24">
      <c r="A326" s="268">
        <v>2120199</v>
      </c>
      <c r="B326" s="270" t="s">
        <v>370</v>
      </c>
      <c r="C326" s="271">
        <v>7944</v>
      </c>
      <c r="D326" s="272">
        <f>E326+F326+G326+H326+I326</f>
        <v>-1479</v>
      </c>
      <c r="E326" s="272">
        <v>0</v>
      </c>
      <c r="F326" s="272">
        <v>0</v>
      </c>
      <c r="G326" s="272">
        <v>0</v>
      </c>
      <c r="H326" s="272"/>
      <c r="I326" s="273">
        <f>SUM(K326:X326)</f>
        <v>-1479</v>
      </c>
      <c r="J326" s="282">
        <f>C326+D326</f>
        <v>6465</v>
      </c>
      <c r="K326" s="283">
        <v>-55</v>
      </c>
      <c r="L326" s="283">
        <v>0</v>
      </c>
      <c r="M326" s="283">
        <v>0</v>
      </c>
      <c r="N326" s="283">
        <v>0</v>
      </c>
      <c r="O326" s="283">
        <v>20</v>
      </c>
      <c r="P326" s="283">
        <v>0</v>
      </c>
      <c r="Q326" s="283">
        <v>38</v>
      </c>
      <c r="R326" s="283"/>
      <c r="S326" s="283">
        <v>0</v>
      </c>
      <c r="T326" s="288">
        <v>-3</v>
      </c>
      <c r="U326" s="283">
        <v>586</v>
      </c>
      <c r="V326" s="289">
        <v>-2065</v>
      </c>
      <c r="W326" s="289"/>
      <c r="X326" s="289"/>
    </row>
    <row r="327" hidden="1" spans="1:24">
      <c r="A327" s="268">
        <v>21202</v>
      </c>
      <c r="B327" s="262" t="s">
        <v>371</v>
      </c>
      <c r="C327" s="263">
        <f t="shared" ref="C327:X327" si="118">C328</f>
        <v>2140</v>
      </c>
      <c r="D327" s="269">
        <f t="shared" si="118"/>
        <v>-2</v>
      </c>
      <c r="E327" s="269">
        <f t="shared" si="118"/>
        <v>0</v>
      </c>
      <c r="F327" s="269">
        <f t="shared" si="118"/>
        <v>0</v>
      </c>
      <c r="G327" s="269">
        <f t="shared" si="118"/>
        <v>0</v>
      </c>
      <c r="H327" s="269">
        <f t="shared" si="118"/>
        <v>0</v>
      </c>
      <c r="I327" s="269">
        <f t="shared" si="118"/>
        <v>-2</v>
      </c>
      <c r="J327" s="269">
        <f t="shared" si="118"/>
        <v>2138</v>
      </c>
      <c r="K327" s="281">
        <f t="shared" si="118"/>
        <v>0</v>
      </c>
      <c r="L327" s="281">
        <f t="shared" si="118"/>
        <v>0</v>
      </c>
      <c r="M327" s="281">
        <f t="shared" si="118"/>
        <v>0</v>
      </c>
      <c r="N327" s="281">
        <f t="shared" si="118"/>
        <v>0</v>
      </c>
      <c r="O327" s="281">
        <f t="shared" si="118"/>
        <v>0</v>
      </c>
      <c r="P327" s="281">
        <f t="shared" si="118"/>
        <v>0</v>
      </c>
      <c r="Q327" s="281">
        <f t="shared" si="118"/>
        <v>0</v>
      </c>
      <c r="R327" s="281">
        <f t="shared" si="118"/>
        <v>0</v>
      </c>
      <c r="S327" s="281">
        <f t="shared" si="118"/>
        <v>0</v>
      </c>
      <c r="T327" s="281">
        <f t="shared" si="118"/>
        <v>-2</v>
      </c>
      <c r="U327" s="281">
        <f t="shared" si="118"/>
        <v>0</v>
      </c>
      <c r="V327" s="281">
        <f t="shared" si="118"/>
        <v>0</v>
      </c>
      <c r="W327" s="281">
        <f t="shared" si="118"/>
        <v>0</v>
      </c>
      <c r="X327" s="281">
        <f t="shared" si="118"/>
        <v>0</v>
      </c>
    </row>
    <row r="328" hidden="1" spans="1:24">
      <c r="A328" s="268">
        <v>2120201</v>
      </c>
      <c r="B328" s="270" t="s">
        <v>372</v>
      </c>
      <c r="C328" s="271">
        <v>2140</v>
      </c>
      <c r="D328" s="272">
        <f>E328+F328+G328+H328+I328</f>
        <v>-2</v>
      </c>
      <c r="E328" s="272">
        <v>0</v>
      </c>
      <c r="F328" s="272">
        <v>0</v>
      </c>
      <c r="G328" s="272">
        <v>0</v>
      </c>
      <c r="H328" s="272"/>
      <c r="I328" s="273">
        <f>SUM(K328:X328)</f>
        <v>-2</v>
      </c>
      <c r="J328" s="282">
        <f>C328+D328</f>
        <v>2138</v>
      </c>
      <c r="K328" s="283">
        <v>0</v>
      </c>
      <c r="L328" s="283">
        <v>0</v>
      </c>
      <c r="M328" s="283">
        <v>0</v>
      </c>
      <c r="N328" s="283">
        <v>0</v>
      </c>
      <c r="O328" s="283">
        <v>0</v>
      </c>
      <c r="P328" s="283">
        <v>0</v>
      </c>
      <c r="Q328" s="283">
        <v>0</v>
      </c>
      <c r="R328" s="283"/>
      <c r="S328" s="283">
        <v>0</v>
      </c>
      <c r="T328" s="288">
        <v>-2</v>
      </c>
      <c r="U328" s="283">
        <v>0</v>
      </c>
      <c r="V328" s="289"/>
      <c r="W328" s="289"/>
      <c r="X328" s="289"/>
    </row>
    <row r="329" hidden="1" spans="1:24">
      <c r="A329" s="268">
        <v>21203</v>
      </c>
      <c r="B329" s="262" t="s">
        <v>373</v>
      </c>
      <c r="C329" s="263">
        <f t="shared" ref="C329:X329" si="119">SUM(C330:C331)</f>
        <v>19940</v>
      </c>
      <c r="D329" s="269">
        <f t="shared" si="119"/>
        <v>16485</v>
      </c>
      <c r="E329" s="269">
        <f t="shared" si="119"/>
        <v>0</v>
      </c>
      <c r="F329" s="269">
        <f t="shared" si="119"/>
        <v>0</v>
      </c>
      <c r="G329" s="269">
        <f t="shared" si="119"/>
        <v>23</v>
      </c>
      <c r="H329" s="269">
        <f t="shared" si="119"/>
        <v>0</v>
      </c>
      <c r="I329" s="269">
        <f t="shared" si="119"/>
        <v>16462</v>
      </c>
      <c r="J329" s="269">
        <f t="shared" si="119"/>
        <v>36425</v>
      </c>
      <c r="K329" s="281">
        <f t="shared" si="119"/>
        <v>0</v>
      </c>
      <c r="L329" s="281">
        <f t="shared" si="119"/>
        <v>680</v>
      </c>
      <c r="M329" s="281">
        <f t="shared" si="119"/>
        <v>0</v>
      </c>
      <c r="N329" s="281">
        <f t="shared" si="119"/>
        <v>0</v>
      </c>
      <c r="O329" s="281">
        <f t="shared" si="119"/>
        <v>10</v>
      </c>
      <c r="P329" s="281">
        <f t="shared" si="119"/>
        <v>0</v>
      </c>
      <c r="Q329" s="281">
        <f t="shared" si="119"/>
        <v>24440</v>
      </c>
      <c r="R329" s="281">
        <f t="shared" si="119"/>
        <v>0</v>
      </c>
      <c r="S329" s="281">
        <f t="shared" si="119"/>
        <v>20</v>
      </c>
      <c r="T329" s="281">
        <f t="shared" si="119"/>
        <v>-8</v>
      </c>
      <c r="U329" s="281">
        <f t="shared" si="119"/>
        <v>0</v>
      </c>
      <c r="V329" s="281">
        <f t="shared" si="119"/>
        <v>-8680</v>
      </c>
      <c r="W329" s="281">
        <f t="shared" si="119"/>
        <v>0</v>
      </c>
      <c r="X329" s="281">
        <f t="shared" si="119"/>
        <v>0</v>
      </c>
    </row>
    <row r="330" hidden="1" spans="1:24">
      <c r="A330" s="268">
        <v>2120303</v>
      </c>
      <c r="B330" s="270" t="s">
        <v>374</v>
      </c>
      <c r="C330" s="271">
        <v>15355</v>
      </c>
      <c r="D330" s="272">
        <f>E330+F330+G330+H330+I330</f>
        <v>15349</v>
      </c>
      <c r="E330" s="272">
        <v>0</v>
      </c>
      <c r="F330" s="272">
        <v>0</v>
      </c>
      <c r="G330" s="272">
        <v>23</v>
      </c>
      <c r="H330" s="272"/>
      <c r="I330" s="273">
        <f>SUM(K330:X330)</f>
        <v>15326</v>
      </c>
      <c r="J330" s="282">
        <f>C330+D330</f>
        <v>30704</v>
      </c>
      <c r="K330" s="283">
        <v>0</v>
      </c>
      <c r="L330" s="283">
        <v>11</v>
      </c>
      <c r="M330" s="283">
        <v>0</v>
      </c>
      <c r="N330" s="283">
        <v>0</v>
      </c>
      <c r="O330" s="283">
        <v>0</v>
      </c>
      <c r="P330" s="283">
        <v>0</v>
      </c>
      <c r="Q330" s="283">
        <v>24000</v>
      </c>
      <c r="R330" s="283"/>
      <c r="S330" s="283">
        <v>0</v>
      </c>
      <c r="T330" s="288">
        <v>-5</v>
      </c>
      <c r="U330" s="283"/>
      <c r="V330" s="289">
        <v>-8680</v>
      </c>
      <c r="W330" s="289"/>
      <c r="X330" s="289"/>
    </row>
    <row r="331" hidden="1" spans="1:24">
      <c r="A331" s="268">
        <v>2120399</v>
      </c>
      <c r="B331" s="270" t="s">
        <v>375</v>
      </c>
      <c r="C331" s="271">
        <v>4585</v>
      </c>
      <c r="D331" s="272">
        <f>E331+F331+G331+H331+I331</f>
        <v>1136</v>
      </c>
      <c r="E331" s="272">
        <v>0</v>
      </c>
      <c r="F331" s="272">
        <v>0</v>
      </c>
      <c r="G331" s="272">
        <v>0</v>
      </c>
      <c r="H331" s="272"/>
      <c r="I331" s="273">
        <f>SUM(K331:X331)</f>
        <v>1136</v>
      </c>
      <c r="J331" s="282">
        <f>C331+D331</f>
        <v>5721</v>
      </c>
      <c r="K331" s="283">
        <v>0</v>
      </c>
      <c r="L331" s="283">
        <v>669</v>
      </c>
      <c r="M331" s="283">
        <v>0</v>
      </c>
      <c r="N331" s="283">
        <v>0</v>
      </c>
      <c r="O331" s="283">
        <v>10</v>
      </c>
      <c r="P331" s="283">
        <v>0</v>
      </c>
      <c r="Q331" s="283">
        <v>440</v>
      </c>
      <c r="R331" s="283"/>
      <c r="S331" s="283">
        <v>20</v>
      </c>
      <c r="T331" s="288">
        <v>-3</v>
      </c>
      <c r="U331" s="283">
        <v>0</v>
      </c>
      <c r="V331" s="289"/>
      <c r="W331" s="289"/>
      <c r="X331" s="289"/>
    </row>
    <row r="332" hidden="1" spans="1:24">
      <c r="A332" s="268">
        <v>21205</v>
      </c>
      <c r="B332" s="262" t="s">
        <v>376</v>
      </c>
      <c r="C332" s="263">
        <f t="shared" ref="C332:X332" si="120">C333</f>
        <v>15030</v>
      </c>
      <c r="D332" s="269">
        <f t="shared" si="120"/>
        <v>549</v>
      </c>
      <c r="E332" s="269">
        <f t="shared" si="120"/>
        <v>0</v>
      </c>
      <c r="F332" s="269">
        <f t="shared" si="120"/>
        <v>0</v>
      </c>
      <c r="G332" s="269">
        <f t="shared" si="120"/>
        <v>0</v>
      </c>
      <c r="H332" s="269">
        <f t="shared" si="120"/>
        <v>0</v>
      </c>
      <c r="I332" s="269">
        <f t="shared" si="120"/>
        <v>549</v>
      </c>
      <c r="J332" s="269">
        <f t="shared" si="120"/>
        <v>15579</v>
      </c>
      <c r="K332" s="281">
        <f t="shared" si="120"/>
        <v>10</v>
      </c>
      <c r="L332" s="281">
        <f t="shared" si="120"/>
        <v>49</v>
      </c>
      <c r="M332" s="281">
        <f t="shared" si="120"/>
        <v>0</v>
      </c>
      <c r="N332" s="281">
        <f t="shared" si="120"/>
        <v>4</v>
      </c>
      <c r="O332" s="281">
        <f t="shared" si="120"/>
        <v>0</v>
      </c>
      <c r="P332" s="281">
        <f t="shared" si="120"/>
        <v>0</v>
      </c>
      <c r="Q332" s="281">
        <f t="shared" si="120"/>
        <v>10</v>
      </c>
      <c r="R332" s="281">
        <f t="shared" si="120"/>
        <v>0</v>
      </c>
      <c r="S332" s="281">
        <f t="shared" si="120"/>
        <v>-31</v>
      </c>
      <c r="T332" s="281">
        <f t="shared" si="120"/>
        <v>-7</v>
      </c>
      <c r="U332" s="281">
        <f t="shared" si="120"/>
        <v>514</v>
      </c>
      <c r="V332" s="281">
        <f t="shared" si="120"/>
        <v>0</v>
      </c>
      <c r="W332" s="281">
        <f t="shared" si="120"/>
        <v>0</v>
      </c>
      <c r="X332" s="281">
        <f t="shared" si="120"/>
        <v>0</v>
      </c>
    </row>
    <row r="333" hidden="1" spans="1:24">
      <c r="A333" s="268">
        <v>2120501</v>
      </c>
      <c r="B333" s="270" t="s">
        <v>377</v>
      </c>
      <c r="C333" s="271">
        <v>15030</v>
      </c>
      <c r="D333" s="272">
        <f>E333+F333+G333+H333+I333</f>
        <v>549</v>
      </c>
      <c r="E333" s="272">
        <v>0</v>
      </c>
      <c r="F333" s="272">
        <v>0</v>
      </c>
      <c r="G333" s="272">
        <v>0</v>
      </c>
      <c r="H333" s="272"/>
      <c r="I333" s="273">
        <f>SUM(K333:X333)</f>
        <v>549</v>
      </c>
      <c r="J333" s="282">
        <f>C333+D333</f>
        <v>15579</v>
      </c>
      <c r="K333" s="283">
        <v>10</v>
      </c>
      <c r="L333" s="283">
        <v>49</v>
      </c>
      <c r="M333" s="283">
        <v>0</v>
      </c>
      <c r="N333" s="283">
        <v>4</v>
      </c>
      <c r="O333" s="283">
        <v>0</v>
      </c>
      <c r="P333" s="283">
        <v>0</v>
      </c>
      <c r="Q333" s="283">
        <v>10</v>
      </c>
      <c r="R333" s="283"/>
      <c r="S333" s="283">
        <v>-31</v>
      </c>
      <c r="T333" s="288">
        <v>-7</v>
      </c>
      <c r="U333" s="283">
        <v>514</v>
      </c>
      <c r="V333" s="289"/>
      <c r="W333" s="289"/>
      <c r="X333" s="289"/>
    </row>
    <row r="334" hidden="1" spans="1:24">
      <c r="A334" s="268">
        <v>21206</v>
      </c>
      <c r="B334" s="262" t="s">
        <v>378</v>
      </c>
      <c r="C334" s="263">
        <f t="shared" ref="C334:X334" si="121">C335</f>
        <v>472</v>
      </c>
      <c r="D334" s="269">
        <f t="shared" si="121"/>
        <v>-4</v>
      </c>
      <c r="E334" s="269">
        <f t="shared" si="121"/>
        <v>0</v>
      </c>
      <c r="F334" s="269">
        <f t="shared" si="121"/>
        <v>0</v>
      </c>
      <c r="G334" s="269">
        <f t="shared" si="121"/>
        <v>0</v>
      </c>
      <c r="H334" s="269">
        <f t="shared" si="121"/>
        <v>0</v>
      </c>
      <c r="I334" s="269">
        <f t="shared" si="121"/>
        <v>-4</v>
      </c>
      <c r="J334" s="269">
        <f t="shared" si="121"/>
        <v>468</v>
      </c>
      <c r="K334" s="281">
        <f t="shared" si="121"/>
        <v>0</v>
      </c>
      <c r="L334" s="281">
        <f t="shared" si="121"/>
        <v>0</v>
      </c>
      <c r="M334" s="281">
        <f t="shared" si="121"/>
        <v>0</v>
      </c>
      <c r="N334" s="281">
        <f t="shared" si="121"/>
        <v>0</v>
      </c>
      <c r="O334" s="281">
        <f t="shared" si="121"/>
        <v>0</v>
      </c>
      <c r="P334" s="281">
        <f t="shared" si="121"/>
        <v>0</v>
      </c>
      <c r="Q334" s="281">
        <f t="shared" si="121"/>
        <v>0</v>
      </c>
      <c r="R334" s="281">
        <f t="shared" si="121"/>
        <v>0</v>
      </c>
      <c r="S334" s="281">
        <f t="shared" si="121"/>
        <v>0</v>
      </c>
      <c r="T334" s="281">
        <f t="shared" si="121"/>
        <v>-4</v>
      </c>
      <c r="U334" s="281">
        <f t="shared" si="121"/>
        <v>0</v>
      </c>
      <c r="V334" s="281">
        <f t="shared" si="121"/>
        <v>0</v>
      </c>
      <c r="W334" s="281">
        <f t="shared" si="121"/>
        <v>0</v>
      </c>
      <c r="X334" s="281">
        <f t="shared" si="121"/>
        <v>0</v>
      </c>
    </row>
    <row r="335" hidden="1" spans="1:24">
      <c r="A335" s="268">
        <v>2120601</v>
      </c>
      <c r="B335" s="270" t="s">
        <v>379</v>
      </c>
      <c r="C335" s="271">
        <v>472</v>
      </c>
      <c r="D335" s="272">
        <f>E335+F335+G335+H335+I335</f>
        <v>-4</v>
      </c>
      <c r="E335" s="272">
        <v>0</v>
      </c>
      <c r="F335" s="272">
        <v>0</v>
      </c>
      <c r="G335" s="272">
        <v>0</v>
      </c>
      <c r="H335" s="272"/>
      <c r="I335" s="273">
        <f>SUM(K335:X335)</f>
        <v>-4</v>
      </c>
      <c r="J335" s="282">
        <f>C335+D335</f>
        <v>468</v>
      </c>
      <c r="K335" s="283">
        <v>0</v>
      </c>
      <c r="L335" s="283">
        <v>0</v>
      </c>
      <c r="M335" s="283">
        <v>0</v>
      </c>
      <c r="N335" s="283">
        <v>0</v>
      </c>
      <c r="O335" s="283">
        <v>0</v>
      </c>
      <c r="P335" s="283">
        <v>0</v>
      </c>
      <c r="Q335" s="283">
        <v>0</v>
      </c>
      <c r="R335" s="283"/>
      <c r="S335" s="283">
        <v>0</v>
      </c>
      <c r="T335" s="288">
        <v>-4</v>
      </c>
      <c r="U335" s="283">
        <v>0</v>
      </c>
      <c r="V335" s="289"/>
      <c r="W335" s="289"/>
      <c r="X335" s="289"/>
    </row>
    <row r="336" hidden="1" spans="1:24">
      <c r="A336" s="268">
        <v>21299</v>
      </c>
      <c r="B336" s="262" t="s">
        <v>380</v>
      </c>
      <c r="C336" s="263">
        <f t="shared" ref="C336:X336" si="122">C337</f>
        <v>1685</v>
      </c>
      <c r="D336" s="269">
        <f t="shared" si="122"/>
        <v>1134</v>
      </c>
      <c r="E336" s="269">
        <f t="shared" si="122"/>
        <v>0</v>
      </c>
      <c r="F336" s="269">
        <f t="shared" si="122"/>
        <v>0</v>
      </c>
      <c r="G336" s="269">
        <f t="shared" si="122"/>
        <v>1095</v>
      </c>
      <c r="H336" s="269">
        <f t="shared" si="122"/>
        <v>0</v>
      </c>
      <c r="I336" s="269">
        <f t="shared" si="122"/>
        <v>39</v>
      </c>
      <c r="J336" s="269">
        <f t="shared" si="122"/>
        <v>2819</v>
      </c>
      <c r="K336" s="281">
        <f t="shared" si="122"/>
        <v>0</v>
      </c>
      <c r="L336" s="281">
        <f t="shared" si="122"/>
        <v>0</v>
      </c>
      <c r="M336" s="281">
        <f t="shared" si="122"/>
        <v>0</v>
      </c>
      <c r="N336" s="281">
        <f t="shared" si="122"/>
        <v>0</v>
      </c>
      <c r="O336" s="281">
        <f t="shared" si="122"/>
        <v>0</v>
      </c>
      <c r="P336" s="281">
        <f t="shared" si="122"/>
        <v>39</v>
      </c>
      <c r="Q336" s="281">
        <f t="shared" si="122"/>
        <v>0</v>
      </c>
      <c r="R336" s="281">
        <f t="shared" si="122"/>
        <v>0</v>
      </c>
      <c r="S336" s="281">
        <f t="shared" si="122"/>
        <v>0</v>
      </c>
      <c r="T336" s="281">
        <f t="shared" si="122"/>
        <v>0</v>
      </c>
      <c r="U336" s="281">
        <f t="shared" si="122"/>
        <v>0</v>
      </c>
      <c r="V336" s="281">
        <f t="shared" si="122"/>
        <v>0</v>
      </c>
      <c r="W336" s="281">
        <f t="shared" si="122"/>
        <v>0</v>
      </c>
      <c r="X336" s="281">
        <f t="shared" si="122"/>
        <v>0</v>
      </c>
    </row>
    <row r="337" hidden="1" spans="1:24">
      <c r="A337" s="268">
        <v>2129901</v>
      </c>
      <c r="B337" s="270" t="s">
        <v>381</v>
      </c>
      <c r="C337" s="271">
        <v>1685</v>
      </c>
      <c r="D337" s="272">
        <f>E337+F337+G337+H337+I337</f>
        <v>1134</v>
      </c>
      <c r="E337" s="272">
        <v>0</v>
      </c>
      <c r="F337" s="272">
        <v>0</v>
      </c>
      <c r="G337" s="272">
        <v>1095</v>
      </c>
      <c r="H337" s="272"/>
      <c r="I337" s="273">
        <f>SUM(K337:X337)</f>
        <v>39</v>
      </c>
      <c r="J337" s="282">
        <f>C337+D337</f>
        <v>2819</v>
      </c>
      <c r="K337" s="283">
        <v>0</v>
      </c>
      <c r="L337" s="283">
        <v>0</v>
      </c>
      <c r="M337" s="283">
        <v>0</v>
      </c>
      <c r="N337" s="283">
        <v>0</v>
      </c>
      <c r="O337" s="283">
        <v>0</v>
      </c>
      <c r="P337" s="283">
        <v>39</v>
      </c>
      <c r="Q337" s="283">
        <v>0</v>
      </c>
      <c r="R337" s="283"/>
      <c r="S337" s="283">
        <v>0</v>
      </c>
      <c r="T337" s="288">
        <v>0</v>
      </c>
      <c r="U337" s="283">
        <v>0</v>
      </c>
      <c r="V337" s="289"/>
      <c r="W337" s="289"/>
      <c r="X337" s="289"/>
    </row>
    <row r="338" ht="24.95" customHeight="1" spans="1:24">
      <c r="A338" s="267">
        <v>213</v>
      </c>
      <c r="B338" s="254" t="s">
        <v>382</v>
      </c>
      <c r="C338" s="265">
        <f>C339+C357+C370+C388+C394+C399+C403+C406</f>
        <v>60057</v>
      </c>
      <c r="D338" s="265">
        <v>32159</v>
      </c>
      <c r="E338" s="265">
        <f t="shared" ref="E338:X338" si="123">E339+E357+E370+E388+E394+E399+E403+E406</f>
        <v>15448</v>
      </c>
      <c r="F338" s="265">
        <f t="shared" si="123"/>
        <v>2620</v>
      </c>
      <c r="G338" s="265">
        <f t="shared" si="123"/>
        <v>9501</v>
      </c>
      <c r="H338" s="265">
        <f t="shared" si="123"/>
        <v>7529</v>
      </c>
      <c r="I338" s="265">
        <f t="shared" si="123"/>
        <v>6916</v>
      </c>
      <c r="J338" s="265">
        <v>92216</v>
      </c>
      <c r="K338" s="281">
        <f t="shared" si="123"/>
        <v>-917</v>
      </c>
      <c r="L338" s="281">
        <f t="shared" si="123"/>
        <v>5855</v>
      </c>
      <c r="M338" s="281">
        <f t="shared" si="123"/>
        <v>640</v>
      </c>
      <c r="N338" s="281">
        <f t="shared" si="123"/>
        <v>72</v>
      </c>
      <c r="O338" s="281">
        <f t="shared" si="123"/>
        <v>1448</v>
      </c>
      <c r="P338" s="281">
        <f t="shared" si="123"/>
        <v>207</v>
      </c>
      <c r="Q338" s="281">
        <f t="shared" si="123"/>
        <v>1684</v>
      </c>
      <c r="R338" s="281">
        <f t="shared" si="123"/>
        <v>0</v>
      </c>
      <c r="S338" s="281">
        <f t="shared" si="123"/>
        <v>-7</v>
      </c>
      <c r="T338" s="281">
        <f t="shared" si="123"/>
        <v>-59</v>
      </c>
      <c r="U338" s="281">
        <f t="shared" si="123"/>
        <v>255</v>
      </c>
      <c r="V338" s="281">
        <f t="shared" si="123"/>
        <v>-2262</v>
      </c>
      <c r="W338" s="281">
        <f t="shared" si="123"/>
        <v>0</v>
      </c>
      <c r="X338" s="281">
        <f t="shared" si="123"/>
        <v>0</v>
      </c>
    </row>
    <row r="339" hidden="1" spans="1:24">
      <c r="A339" s="268">
        <v>21301</v>
      </c>
      <c r="B339" s="262" t="s">
        <v>383</v>
      </c>
      <c r="C339" s="263">
        <f>SUM(C340:C356)</f>
        <v>19803</v>
      </c>
      <c r="D339" s="269">
        <f t="shared" ref="D339:X339" si="124">SUM(D340:D356)</f>
        <v>20888</v>
      </c>
      <c r="E339" s="269">
        <f t="shared" si="124"/>
        <v>6945</v>
      </c>
      <c r="F339" s="269">
        <f t="shared" si="124"/>
        <v>0</v>
      </c>
      <c r="G339" s="269">
        <f t="shared" si="124"/>
        <v>3583</v>
      </c>
      <c r="H339" s="269">
        <f t="shared" si="124"/>
        <v>5562</v>
      </c>
      <c r="I339" s="269">
        <f t="shared" si="124"/>
        <v>4798</v>
      </c>
      <c r="J339" s="269">
        <f t="shared" si="124"/>
        <v>40691</v>
      </c>
      <c r="K339" s="281">
        <f t="shared" si="124"/>
        <v>-1255</v>
      </c>
      <c r="L339" s="281">
        <f t="shared" si="124"/>
        <v>3385</v>
      </c>
      <c r="M339" s="281">
        <f t="shared" si="124"/>
        <v>4130</v>
      </c>
      <c r="N339" s="281">
        <f t="shared" si="124"/>
        <v>13</v>
      </c>
      <c r="O339" s="281">
        <f t="shared" si="124"/>
        <v>80</v>
      </c>
      <c r="P339" s="281">
        <f t="shared" si="124"/>
        <v>60</v>
      </c>
      <c r="Q339" s="281">
        <f t="shared" si="124"/>
        <v>431</v>
      </c>
      <c r="R339" s="281">
        <f t="shared" si="124"/>
        <v>0</v>
      </c>
      <c r="S339" s="281">
        <f t="shared" si="124"/>
        <v>-7</v>
      </c>
      <c r="T339" s="281">
        <f t="shared" si="124"/>
        <v>-32</v>
      </c>
      <c r="U339" s="281">
        <f t="shared" si="124"/>
        <v>255</v>
      </c>
      <c r="V339" s="281">
        <f t="shared" si="124"/>
        <v>-2262</v>
      </c>
      <c r="W339" s="281">
        <f t="shared" si="124"/>
        <v>0</v>
      </c>
      <c r="X339" s="281">
        <f t="shared" si="124"/>
        <v>0</v>
      </c>
    </row>
    <row r="340" hidden="1" spans="1:24">
      <c r="A340" s="268">
        <v>2130101</v>
      </c>
      <c r="B340" s="270" t="s">
        <v>98</v>
      </c>
      <c r="C340" s="271">
        <v>1177</v>
      </c>
      <c r="D340" s="272">
        <f t="shared" ref="D340:D356" si="125">E340+F340+G340+H340+I340</f>
        <v>-11</v>
      </c>
      <c r="E340" s="272">
        <v>0</v>
      </c>
      <c r="F340" s="272">
        <v>0</v>
      </c>
      <c r="G340" s="272">
        <v>0</v>
      </c>
      <c r="H340" s="272"/>
      <c r="I340" s="273">
        <f t="shared" ref="I340:I356" si="126">SUM(K340:X340)</f>
        <v>-11</v>
      </c>
      <c r="J340" s="282">
        <f t="shared" ref="J340:J356" si="127">C340+D340</f>
        <v>1166</v>
      </c>
      <c r="K340" s="283">
        <v>0</v>
      </c>
      <c r="L340" s="283">
        <v>0</v>
      </c>
      <c r="M340" s="283">
        <v>0</v>
      </c>
      <c r="N340" s="283">
        <v>0</v>
      </c>
      <c r="O340" s="283">
        <v>0</v>
      </c>
      <c r="P340" s="283">
        <v>0</v>
      </c>
      <c r="Q340" s="283">
        <v>0</v>
      </c>
      <c r="R340" s="283"/>
      <c r="S340" s="283">
        <v>0</v>
      </c>
      <c r="T340" s="288">
        <v>-11</v>
      </c>
      <c r="U340" s="283">
        <v>0</v>
      </c>
      <c r="V340" s="289"/>
      <c r="W340" s="289"/>
      <c r="X340" s="289"/>
    </row>
    <row r="341" hidden="1" spans="1:24">
      <c r="A341" s="268">
        <v>2130104</v>
      </c>
      <c r="B341" s="270" t="s">
        <v>108</v>
      </c>
      <c r="C341" s="271">
        <v>4079</v>
      </c>
      <c r="D341" s="272">
        <f t="shared" si="125"/>
        <v>-8</v>
      </c>
      <c r="E341" s="272">
        <v>0</v>
      </c>
      <c r="F341" s="272">
        <v>0</v>
      </c>
      <c r="G341" s="272">
        <v>0</v>
      </c>
      <c r="H341" s="272"/>
      <c r="I341" s="273">
        <f t="shared" si="126"/>
        <v>-8</v>
      </c>
      <c r="J341" s="282">
        <f t="shared" si="127"/>
        <v>4071</v>
      </c>
      <c r="K341" s="283">
        <v>0</v>
      </c>
      <c r="L341" s="283">
        <v>0</v>
      </c>
      <c r="M341" s="283">
        <v>0</v>
      </c>
      <c r="N341" s="283">
        <v>13</v>
      </c>
      <c r="O341" s="283">
        <v>0</v>
      </c>
      <c r="P341" s="283">
        <v>0</v>
      </c>
      <c r="Q341" s="283">
        <v>0</v>
      </c>
      <c r="R341" s="283"/>
      <c r="S341" s="283">
        <v>0</v>
      </c>
      <c r="T341" s="288">
        <v>-21</v>
      </c>
      <c r="U341" s="283">
        <v>0</v>
      </c>
      <c r="V341" s="289"/>
      <c r="W341" s="289"/>
      <c r="X341" s="289"/>
    </row>
    <row r="342" hidden="1" spans="1:24">
      <c r="A342" s="268">
        <v>2130106</v>
      </c>
      <c r="B342" s="270" t="s">
        <v>384</v>
      </c>
      <c r="C342" s="271">
        <v>156</v>
      </c>
      <c r="D342" s="272">
        <f t="shared" si="125"/>
        <v>589</v>
      </c>
      <c r="E342" s="272">
        <v>0</v>
      </c>
      <c r="F342" s="272">
        <v>0</v>
      </c>
      <c r="G342" s="272">
        <v>92</v>
      </c>
      <c r="H342" s="272"/>
      <c r="I342" s="273">
        <f t="shared" si="126"/>
        <v>497</v>
      </c>
      <c r="J342" s="282">
        <f t="shared" si="127"/>
        <v>745</v>
      </c>
      <c r="K342" s="283">
        <v>0</v>
      </c>
      <c r="L342" s="283">
        <v>448</v>
      </c>
      <c r="M342" s="283">
        <v>0</v>
      </c>
      <c r="N342" s="283">
        <v>0</v>
      </c>
      <c r="O342" s="283">
        <v>0</v>
      </c>
      <c r="P342" s="283">
        <v>0</v>
      </c>
      <c r="Q342" s="283">
        <v>50</v>
      </c>
      <c r="R342" s="283"/>
      <c r="S342" s="283">
        <v>-1</v>
      </c>
      <c r="T342" s="288">
        <v>0</v>
      </c>
      <c r="U342" s="283">
        <v>0</v>
      </c>
      <c r="V342" s="289"/>
      <c r="W342" s="289"/>
      <c r="X342" s="289"/>
    </row>
    <row r="343" hidden="1" spans="1:24">
      <c r="A343" s="268">
        <v>2130108</v>
      </c>
      <c r="B343" s="270" t="s">
        <v>385</v>
      </c>
      <c r="C343" s="271">
        <v>574</v>
      </c>
      <c r="D343" s="272">
        <f t="shared" si="125"/>
        <v>5502</v>
      </c>
      <c r="E343" s="272">
        <v>315</v>
      </c>
      <c r="F343" s="272">
        <v>0</v>
      </c>
      <c r="G343" s="272">
        <v>0</v>
      </c>
      <c r="H343" s="272">
        <v>4372</v>
      </c>
      <c r="I343" s="273">
        <f t="shared" si="126"/>
        <v>815</v>
      </c>
      <c r="J343" s="282">
        <f t="shared" si="127"/>
        <v>6076</v>
      </c>
      <c r="K343" s="283">
        <v>-65</v>
      </c>
      <c r="L343" s="283">
        <v>480</v>
      </c>
      <c r="M343" s="283">
        <v>400</v>
      </c>
      <c r="N343" s="283">
        <v>0</v>
      </c>
      <c r="O343" s="283">
        <v>0</v>
      </c>
      <c r="P343" s="283">
        <v>0</v>
      </c>
      <c r="Q343" s="283">
        <f>1372.754-1372.754</f>
        <v>0</v>
      </c>
      <c r="R343" s="283"/>
      <c r="S343" s="283">
        <v>0</v>
      </c>
      <c r="T343" s="288">
        <v>0</v>
      </c>
      <c r="U343" s="283">
        <v>0</v>
      </c>
      <c r="V343" s="289"/>
      <c r="W343" s="289"/>
      <c r="X343" s="289"/>
    </row>
    <row r="344" hidden="1" spans="1:24">
      <c r="A344" s="268">
        <v>2130109</v>
      </c>
      <c r="B344" s="270" t="s">
        <v>386</v>
      </c>
      <c r="C344" s="271">
        <v>63</v>
      </c>
      <c r="D344" s="272">
        <f t="shared" si="125"/>
        <v>400</v>
      </c>
      <c r="E344" s="272">
        <v>0</v>
      </c>
      <c r="F344" s="272">
        <v>0</v>
      </c>
      <c r="G344" s="272">
        <v>0</v>
      </c>
      <c r="H344" s="272"/>
      <c r="I344" s="273">
        <f t="shared" si="126"/>
        <v>400</v>
      </c>
      <c r="J344" s="282">
        <f t="shared" si="127"/>
        <v>463</v>
      </c>
      <c r="K344" s="283">
        <v>0</v>
      </c>
      <c r="L344" s="283">
        <v>0</v>
      </c>
      <c r="M344" s="283">
        <v>400</v>
      </c>
      <c r="N344" s="283">
        <v>0</v>
      </c>
      <c r="O344" s="283">
        <v>0</v>
      </c>
      <c r="P344" s="283">
        <v>0</v>
      </c>
      <c r="Q344" s="283">
        <v>0</v>
      </c>
      <c r="R344" s="283"/>
      <c r="S344" s="283">
        <v>0</v>
      </c>
      <c r="T344" s="288">
        <v>0</v>
      </c>
      <c r="U344" s="283">
        <v>0</v>
      </c>
      <c r="V344" s="289"/>
      <c r="W344" s="289"/>
      <c r="X344" s="289"/>
    </row>
    <row r="345" hidden="1" spans="1:24">
      <c r="A345" s="268">
        <v>2130110</v>
      </c>
      <c r="B345" s="270" t="s">
        <v>387</v>
      </c>
      <c r="C345" s="271">
        <v>74</v>
      </c>
      <c r="D345" s="272">
        <f t="shared" si="125"/>
        <v>-1</v>
      </c>
      <c r="E345" s="272">
        <v>0</v>
      </c>
      <c r="F345" s="272">
        <v>0</v>
      </c>
      <c r="G345" s="272">
        <v>0</v>
      </c>
      <c r="H345" s="272"/>
      <c r="I345" s="272">
        <f t="shared" si="126"/>
        <v>-1</v>
      </c>
      <c r="J345" s="282">
        <f t="shared" si="127"/>
        <v>73</v>
      </c>
      <c r="K345" s="283">
        <v>0</v>
      </c>
      <c r="L345" s="283">
        <v>0</v>
      </c>
      <c r="M345" s="283">
        <v>0</v>
      </c>
      <c r="N345" s="283">
        <v>0</v>
      </c>
      <c r="O345" s="283">
        <v>0</v>
      </c>
      <c r="P345" s="283">
        <v>0</v>
      </c>
      <c r="Q345" s="283">
        <v>0</v>
      </c>
      <c r="R345" s="283"/>
      <c r="S345" s="283">
        <v>-1</v>
      </c>
      <c r="T345" s="288">
        <v>0</v>
      </c>
      <c r="U345" s="283">
        <v>0</v>
      </c>
      <c r="V345" s="289"/>
      <c r="W345" s="289"/>
      <c r="X345" s="289"/>
    </row>
    <row r="346" hidden="1" spans="1:24">
      <c r="A346" s="268">
        <v>2130111</v>
      </c>
      <c r="B346" s="270" t="s">
        <v>388</v>
      </c>
      <c r="C346" s="271">
        <v>300</v>
      </c>
      <c r="D346" s="272">
        <f t="shared" si="125"/>
        <v>0</v>
      </c>
      <c r="E346" s="272">
        <v>0</v>
      </c>
      <c r="F346" s="272">
        <v>0</v>
      </c>
      <c r="G346" s="272">
        <v>0</v>
      </c>
      <c r="H346" s="272"/>
      <c r="I346" s="272">
        <f t="shared" si="126"/>
        <v>0</v>
      </c>
      <c r="J346" s="282">
        <f t="shared" si="127"/>
        <v>300</v>
      </c>
      <c r="K346" s="283">
        <v>0</v>
      </c>
      <c r="L346" s="283">
        <v>0</v>
      </c>
      <c r="M346" s="283">
        <v>0</v>
      </c>
      <c r="N346" s="283">
        <v>0</v>
      </c>
      <c r="O346" s="283">
        <v>0</v>
      </c>
      <c r="P346" s="283">
        <v>0</v>
      </c>
      <c r="Q346" s="283">
        <v>0</v>
      </c>
      <c r="R346" s="283"/>
      <c r="S346" s="283">
        <v>0</v>
      </c>
      <c r="T346" s="288">
        <v>0</v>
      </c>
      <c r="U346" s="283">
        <v>0</v>
      </c>
      <c r="V346" s="289"/>
      <c r="W346" s="289"/>
      <c r="X346" s="289"/>
    </row>
    <row r="347" hidden="1" spans="1:24">
      <c r="A347" s="268">
        <v>2130119</v>
      </c>
      <c r="B347" s="270" t="s">
        <v>389</v>
      </c>
      <c r="C347" s="271"/>
      <c r="D347" s="272">
        <f t="shared" si="125"/>
        <v>588</v>
      </c>
      <c r="E347" s="272">
        <v>467</v>
      </c>
      <c r="F347" s="272">
        <v>0</v>
      </c>
      <c r="G347" s="272">
        <v>121</v>
      </c>
      <c r="H347" s="272"/>
      <c r="I347" s="272">
        <f t="shared" si="126"/>
        <v>0</v>
      </c>
      <c r="J347" s="282">
        <f t="shared" si="127"/>
        <v>588</v>
      </c>
      <c r="K347" s="283">
        <v>0</v>
      </c>
      <c r="L347" s="283">
        <v>0</v>
      </c>
      <c r="M347" s="283">
        <v>0</v>
      </c>
      <c r="N347" s="283">
        <v>0</v>
      </c>
      <c r="O347" s="283">
        <v>0</v>
      </c>
      <c r="P347" s="283">
        <v>0</v>
      </c>
      <c r="Q347" s="283">
        <v>0</v>
      </c>
      <c r="R347" s="283"/>
      <c r="S347" s="283">
        <v>0</v>
      </c>
      <c r="T347" s="288">
        <v>0</v>
      </c>
      <c r="U347" s="283">
        <v>0</v>
      </c>
      <c r="V347" s="289"/>
      <c r="W347" s="289"/>
      <c r="X347" s="289"/>
    </row>
    <row r="348" hidden="1" spans="1:24">
      <c r="A348" s="268">
        <v>2130122</v>
      </c>
      <c r="B348" s="270" t="s">
        <v>390</v>
      </c>
      <c r="C348" s="271">
        <v>528</v>
      </c>
      <c r="D348" s="272">
        <f t="shared" si="125"/>
        <v>6260</v>
      </c>
      <c r="E348" s="272">
        <v>6040</v>
      </c>
      <c r="F348" s="272">
        <v>0</v>
      </c>
      <c r="G348" s="272">
        <v>170</v>
      </c>
      <c r="H348" s="272"/>
      <c r="I348" s="272">
        <f t="shared" si="126"/>
        <v>50</v>
      </c>
      <c r="J348" s="282">
        <f t="shared" si="127"/>
        <v>6788</v>
      </c>
      <c r="K348" s="283">
        <v>0</v>
      </c>
      <c r="L348" s="283">
        <v>0</v>
      </c>
      <c r="M348" s="283">
        <v>50</v>
      </c>
      <c r="N348" s="283">
        <v>0</v>
      </c>
      <c r="O348" s="283">
        <v>0</v>
      </c>
      <c r="P348" s="283">
        <v>0</v>
      </c>
      <c r="Q348" s="283">
        <v>0</v>
      </c>
      <c r="R348" s="283"/>
      <c r="S348" s="283">
        <v>0</v>
      </c>
      <c r="T348" s="288">
        <v>0</v>
      </c>
      <c r="U348" s="283">
        <v>0</v>
      </c>
      <c r="V348" s="289"/>
      <c r="W348" s="289"/>
      <c r="X348" s="289"/>
    </row>
    <row r="349" hidden="1" spans="1:24">
      <c r="A349" s="268">
        <v>2130124</v>
      </c>
      <c r="B349" s="270" t="s">
        <v>391</v>
      </c>
      <c r="C349" s="271"/>
      <c r="D349" s="272">
        <f t="shared" si="125"/>
        <v>646</v>
      </c>
      <c r="E349" s="272">
        <v>157</v>
      </c>
      <c r="F349" s="272">
        <v>0</v>
      </c>
      <c r="G349" s="272">
        <v>300</v>
      </c>
      <c r="H349" s="272"/>
      <c r="I349" s="272">
        <f t="shared" si="126"/>
        <v>189</v>
      </c>
      <c r="J349" s="282">
        <f t="shared" si="127"/>
        <v>646</v>
      </c>
      <c r="K349" s="283">
        <v>0</v>
      </c>
      <c r="L349" s="283">
        <v>189</v>
      </c>
      <c r="M349" s="283">
        <v>0</v>
      </c>
      <c r="N349" s="283">
        <v>0</v>
      </c>
      <c r="O349" s="283">
        <v>0</v>
      </c>
      <c r="P349" s="283">
        <v>0</v>
      </c>
      <c r="Q349" s="283">
        <v>0</v>
      </c>
      <c r="R349" s="283"/>
      <c r="S349" s="283">
        <v>0</v>
      </c>
      <c r="T349" s="288">
        <v>0</v>
      </c>
      <c r="U349" s="283">
        <v>0</v>
      </c>
      <c r="V349" s="289"/>
      <c r="W349" s="289"/>
      <c r="X349" s="289"/>
    </row>
    <row r="350" hidden="1" spans="1:24">
      <c r="A350" s="268">
        <v>2130126</v>
      </c>
      <c r="B350" s="270" t="s">
        <v>392</v>
      </c>
      <c r="C350" s="271">
        <v>2524</v>
      </c>
      <c r="D350" s="272">
        <f t="shared" si="125"/>
        <v>442</v>
      </c>
      <c r="E350" s="272">
        <v>0</v>
      </c>
      <c r="F350" s="272">
        <v>0</v>
      </c>
      <c r="G350" s="272">
        <v>192</v>
      </c>
      <c r="H350" s="272"/>
      <c r="I350" s="273">
        <f t="shared" si="126"/>
        <v>250</v>
      </c>
      <c r="J350" s="282">
        <f t="shared" si="127"/>
        <v>2966</v>
      </c>
      <c r="K350" s="283"/>
      <c r="L350" s="283">
        <v>129</v>
      </c>
      <c r="M350" s="283">
        <v>0</v>
      </c>
      <c r="N350" s="283">
        <v>0</v>
      </c>
      <c r="O350" s="283">
        <v>80</v>
      </c>
      <c r="P350" s="283">
        <v>0</v>
      </c>
      <c r="Q350" s="283">
        <v>46</v>
      </c>
      <c r="R350" s="283"/>
      <c r="S350" s="283">
        <v>-5</v>
      </c>
      <c r="T350" s="288">
        <v>0</v>
      </c>
      <c r="U350" s="283">
        <v>0</v>
      </c>
      <c r="V350" s="289"/>
      <c r="W350" s="289"/>
      <c r="X350" s="289"/>
    </row>
    <row r="351" hidden="1" spans="1:24">
      <c r="A351" s="268">
        <v>2130135</v>
      </c>
      <c r="B351" s="270" t="s">
        <v>393</v>
      </c>
      <c r="C351" s="271">
        <v>12</v>
      </c>
      <c r="D351" s="272">
        <f t="shared" si="125"/>
        <v>1686</v>
      </c>
      <c r="E351" s="272">
        <v>493</v>
      </c>
      <c r="F351" s="272">
        <v>0</v>
      </c>
      <c r="G351" s="272">
        <v>30</v>
      </c>
      <c r="H351" s="272"/>
      <c r="I351" s="272">
        <f t="shared" si="126"/>
        <v>1163</v>
      </c>
      <c r="J351" s="282">
        <f t="shared" si="127"/>
        <v>1698</v>
      </c>
      <c r="K351" s="283">
        <v>0</v>
      </c>
      <c r="L351" s="283">
        <v>843</v>
      </c>
      <c r="M351" s="283">
        <v>300</v>
      </c>
      <c r="N351" s="283">
        <v>0</v>
      </c>
      <c r="O351" s="283">
        <v>0</v>
      </c>
      <c r="P351" s="283">
        <v>0</v>
      </c>
      <c r="Q351" s="283">
        <v>20</v>
      </c>
      <c r="R351" s="283"/>
      <c r="S351" s="283">
        <v>0</v>
      </c>
      <c r="T351" s="288">
        <v>0</v>
      </c>
      <c r="U351" s="283">
        <v>0</v>
      </c>
      <c r="V351" s="289"/>
      <c r="W351" s="289"/>
      <c r="X351" s="289"/>
    </row>
    <row r="352" hidden="1" spans="1:24">
      <c r="A352" s="268">
        <v>2130142</v>
      </c>
      <c r="B352" s="270" t="s">
        <v>394</v>
      </c>
      <c r="C352" s="271">
        <v>1690</v>
      </c>
      <c r="D352" s="272">
        <f t="shared" si="125"/>
        <v>220</v>
      </c>
      <c r="E352" s="272">
        <v>0</v>
      </c>
      <c r="F352" s="272">
        <v>0</v>
      </c>
      <c r="G352" s="272">
        <v>0</v>
      </c>
      <c r="H352" s="272"/>
      <c r="I352" s="272">
        <f t="shared" si="126"/>
        <v>220</v>
      </c>
      <c r="J352" s="282">
        <f t="shared" si="127"/>
        <v>1910</v>
      </c>
      <c r="K352" s="283">
        <v>0</v>
      </c>
      <c r="L352" s="283">
        <v>0</v>
      </c>
      <c r="M352" s="283">
        <v>1255</v>
      </c>
      <c r="N352" s="283">
        <v>0</v>
      </c>
      <c r="O352" s="283">
        <v>0</v>
      </c>
      <c r="P352" s="283">
        <v>0</v>
      </c>
      <c r="Q352" s="283">
        <v>0</v>
      </c>
      <c r="R352" s="283"/>
      <c r="S352" s="283">
        <v>0</v>
      </c>
      <c r="T352" s="288">
        <v>0</v>
      </c>
      <c r="U352" s="283">
        <v>0</v>
      </c>
      <c r="V352" s="289">
        <v>-1035</v>
      </c>
      <c r="W352" s="289"/>
      <c r="X352" s="289"/>
    </row>
    <row r="353" hidden="1" spans="1:24">
      <c r="A353" s="268">
        <v>2130148</v>
      </c>
      <c r="B353" s="270" t="s">
        <v>395</v>
      </c>
      <c r="C353" s="271"/>
      <c r="D353" s="272">
        <f t="shared" si="125"/>
        <v>134</v>
      </c>
      <c r="E353" s="272">
        <v>0</v>
      </c>
      <c r="F353" s="272">
        <v>0</v>
      </c>
      <c r="G353" s="272">
        <v>134</v>
      </c>
      <c r="H353" s="272"/>
      <c r="I353" s="272">
        <f t="shared" si="126"/>
        <v>0</v>
      </c>
      <c r="J353" s="282">
        <f t="shared" si="127"/>
        <v>134</v>
      </c>
      <c r="K353" s="283">
        <v>0</v>
      </c>
      <c r="L353" s="283">
        <v>0</v>
      </c>
      <c r="M353" s="283">
        <v>0</v>
      </c>
      <c r="N353" s="283">
        <v>0</v>
      </c>
      <c r="O353" s="283">
        <v>0</v>
      </c>
      <c r="P353" s="283">
        <v>0</v>
      </c>
      <c r="Q353" s="283">
        <v>0</v>
      </c>
      <c r="R353" s="283"/>
      <c r="S353" s="283">
        <v>0</v>
      </c>
      <c r="T353" s="288">
        <v>0</v>
      </c>
      <c r="U353" s="283">
        <v>0</v>
      </c>
      <c r="V353" s="289"/>
      <c r="W353" s="289"/>
      <c r="X353" s="289"/>
    </row>
    <row r="354" hidden="1" spans="1:24">
      <c r="A354" s="268">
        <v>2130152</v>
      </c>
      <c r="B354" s="270" t="s">
        <v>396</v>
      </c>
      <c r="C354" s="271"/>
      <c r="D354" s="272">
        <f t="shared" si="125"/>
        <v>78</v>
      </c>
      <c r="E354" s="272">
        <v>24</v>
      </c>
      <c r="F354" s="272">
        <v>0</v>
      </c>
      <c r="G354" s="272">
        <v>0</v>
      </c>
      <c r="H354" s="272"/>
      <c r="I354" s="273">
        <f t="shared" si="126"/>
        <v>54</v>
      </c>
      <c r="J354" s="282">
        <f t="shared" si="127"/>
        <v>78</v>
      </c>
      <c r="K354" s="283">
        <v>0</v>
      </c>
      <c r="L354" s="283">
        <v>0</v>
      </c>
      <c r="M354" s="283">
        <v>0</v>
      </c>
      <c r="N354" s="283">
        <v>0</v>
      </c>
      <c r="O354" s="283">
        <v>0</v>
      </c>
      <c r="P354" s="283">
        <v>54</v>
      </c>
      <c r="Q354" s="283">
        <v>0</v>
      </c>
      <c r="R354" s="283"/>
      <c r="S354" s="283">
        <v>0</v>
      </c>
      <c r="T354" s="288">
        <v>0</v>
      </c>
      <c r="U354" s="283">
        <v>0</v>
      </c>
      <c r="V354" s="289"/>
      <c r="W354" s="289"/>
      <c r="X354" s="289"/>
    </row>
    <row r="355" hidden="1" spans="1:24">
      <c r="A355" s="268">
        <v>2130153</v>
      </c>
      <c r="B355" s="270" t="s">
        <v>397</v>
      </c>
      <c r="C355" s="271">
        <v>2160</v>
      </c>
      <c r="D355" s="272">
        <f t="shared" si="125"/>
        <v>3670</v>
      </c>
      <c r="E355" s="272">
        <v>3670</v>
      </c>
      <c r="F355" s="272">
        <v>0</v>
      </c>
      <c r="G355" s="272">
        <v>0</v>
      </c>
      <c r="H355" s="272">
        <v>1190</v>
      </c>
      <c r="I355" s="273">
        <f t="shared" si="126"/>
        <v>-1190</v>
      </c>
      <c r="J355" s="282">
        <f t="shared" si="127"/>
        <v>5830</v>
      </c>
      <c r="K355" s="283">
        <v>-1190</v>
      </c>
      <c r="L355" s="283">
        <v>0</v>
      </c>
      <c r="M355" s="283">
        <v>0</v>
      </c>
      <c r="N355" s="283">
        <v>0</v>
      </c>
      <c r="O355" s="283">
        <v>0</v>
      </c>
      <c r="P355" s="283">
        <v>0</v>
      </c>
      <c r="Q355" s="283">
        <v>0</v>
      </c>
      <c r="R355" s="283"/>
      <c r="S355" s="283">
        <v>0</v>
      </c>
      <c r="T355" s="288">
        <v>0</v>
      </c>
      <c r="U355" s="283">
        <v>0</v>
      </c>
      <c r="V355" s="289"/>
      <c r="W355" s="289"/>
      <c r="X355" s="289"/>
    </row>
    <row r="356" hidden="1" spans="1:24">
      <c r="A356" s="268">
        <v>2130199</v>
      </c>
      <c r="B356" s="270" t="s">
        <v>398</v>
      </c>
      <c r="C356" s="271">
        <v>6466</v>
      </c>
      <c r="D356" s="272">
        <f t="shared" si="125"/>
        <v>693</v>
      </c>
      <c r="E356" s="272">
        <v>-4221</v>
      </c>
      <c r="F356" s="272">
        <v>0</v>
      </c>
      <c r="G356" s="272">
        <v>2544</v>
      </c>
      <c r="H356" s="272"/>
      <c r="I356" s="272">
        <f t="shared" si="126"/>
        <v>2370</v>
      </c>
      <c r="J356" s="282">
        <f t="shared" si="127"/>
        <v>7159</v>
      </c>
      <c r="K356" s="283">
        <v>0</v>
      </c>
      <c r="L356" s="283">
        <v>1296</v>
      </c>
      <c r="M356" s="283">
        <v>1725</v>
      </c>
      <c r="N356" s="283">
        <v>0</v>
      </c>
      <c r="O356" s="283">
        <v>0</v>
      </c>
      <c r="P356" s="283">
        <v>6</v>
      </c>
      <c r="Q356" s="283">
        <v>315</v>
      </c>
      <c r="R356" s="283"/>
      <c r="S356" s="283">
        <v>0</v>
      </c>
      <c r="T356" s="288">
        <v>0</v>
      </c>
      <c r="U356" s="283">
        <v>255</v>
      </c>
      <c r="V356" s="289">
        <v>-1227</v>
      </c>
      <c r="W356" s="289"/>
      <c r="X356" s="289"/>
    </row>
    <row r="357" hidden="1" spans="1:24">
      <c r="A357" s="268">
        <v>21302</v>
      </c>
      <c r="B357" s="262" t="s">
        <v>399</v>
      </c>
      <c r="C357" s="263">
        <f t="shared" ref="C357:J357" si="128">SUM(C358:C369)</f>
        <v>2394</v>
      </c>
      <c r="D357" s="269">
        <f t="shared" si="128"/>
        <v>7881</v>
      </c>
      <c r="E357" s="269">
        <f t="shared" si="128"/>
        <v>1043</v>
      </c>
      <c r="F357" s="269">
        <f t="shared" si="128"/>
        <v>0</v>
      </c>
      <c r="G357" s="269">
        <f t="shared" si="128"/>
        <v>3826</v>
      </c>
      <c r="H357" s="269">
        <f t="shared" si="128"/>
        <v>0</v>
      </c>
      <c r="I357" s="269">
        <f t="shared" si="128"/>
        <v>3012</v>
      </c>
      <c r="J357" s="269">
        <f t="shared" si="128"/>
        <v>10275</v>
      </c>
      <c r="K357" s="281">
        <f t="shared" ref="K357:X357" si="129">SUM(K358:K369)</f>
        <v>0</v>
      </c>
      <c r="L357" s="281">
        <f t="shared" si="129"/>
        <v>245</v>
      </c>
      <c r="M357" s="281">
        <f t="shared" si="129"/>
        <v>2490</v>
      </c>
      <c r="N357" s="281">
        <f t="shared" si="129"/>
        <v>0</v>
      </c>
      <c r="O357" s="281">
        <f t="shared" si="129"/>
        <v>0</v>
      </c>
      <c r="P357" s="281">
        <f t="shared" si="129"/>
        <v>0</v>
      </c>
      <c r="Q357" s="281">
        <f t="shared" si="129"/>
        <v>281</v>
      </c>
      <c r="R357" s="281">
        <f t="shared" si="129"/>
        <v>0</v>
      </c>
      <c r="S357" s="281">
        <f t="shared" si="129"/>
        <v>0</v>
      </c>
      <c r="T357" s="281">
        <f t="shared" si="129"/>
        <v>-4</v>
      </c>
      <c r="U357" s="281">
        <f t="shared" si="129"/>
        <v>0</v>
      </c>
      <c r="V357" s="281">
        <f t="shared" si="129"/>
        <v>0</v>
      </c>
      <c r="W357" s="281">
        <f t="shared" si="129"/>
        <v>0</v>
      </c>
      <c r="X357" s="281">
        <f t="shared" si="129"/>
        <v>0</v>
      </c>
    </row>
    <row r="358" hidden="1" spans="1:24">
      <c r="A358" s="268">
        <v>2130202</v>
      </c>
      <c r="B358" s="270" t="s">
        <v>99</v>
      </c>
      <c r="C358" s="271">
        <v>15</v>
      </c>
      <c r="D358" s="272">
        <f t="shared" ref="D358:D369" si="130">E358+F358+G358+H358+I358</f>
        <v>0</v>
      </c>
      <c r="E358" s="272">
        <v>0</v>
      </c>
      <c r="F358" s="272">
        <v>0</v>
      </c>
      <c r="G358" s="272">
        <v>0</v>
      </c>
      <c r="H358" s="272"/>
      <c r="I358" s="272">
        <f t="shared" ref="I358:I369" si="131">SUM(K358:X358)</f>
        <v>0</v>
      </c>
      <c r="J358" s="282">
        <f t="shared" ref="J358:J369" si="132">C358+D358</f>
        <v>15</v>
      </c>
      <c r="K358" s="283">
        <v>0</v>
      </c>
      <c r="L358" s="283">
        <v>0</v>
      </c>
      <c r="M358" s="283">
        <v>0</v>
      </c>
      <c r="N358" s="283">
        <v>0</v>
      </c>
      <c r="O358" s="283">
        <v>0</v>
      </c>
      <c r="P358" s="283">
        <v>0</v>
      </c>
      <c r="Q358" s="283">
        <v>0</v>
      </c>
      <c r="R358" s="283"/>
      <c r="S358" s="283">
        <v>0</v>
      </c>
      <c r="T358" s="288">
        <v>0</v>
      </c>
      <c r="U358" s="283">
        <v>0</v>
      </c>
      <c r="V358" s="289"/>
      <c r="W358" s="289"/>
      <c r="X358" s="289"/>
    </row>
    <row r="359" hidden="1" spans="1:24">
      <c r="A359" s="268">
        <v>2130204</v>
      </c>
      <c r="B359" s="270" t="s">
        <v>400</v>
      </c>
      <c r="C359" s="271">
        <v>3</v>
      </c>
      <c r="D359" s="272">
        <f t="shared" si="130"/>
        <v>0</v>
      </c>
      <c r="E359" s="272">
        <v>0</v>
      </c>
      <c r="F359" s="272">
        <v>0</v>
      </c>
      <c r="G359" s="272">
        <v>0</v>
      </c>
      <c r="H359" s="272"/>
      <c r="I359" s="272">
        <f t="shared" si="131"/>
        <v>0</v>
      </c>
      <c r="J359" s="282">
        <f t="shared" si="132"/>
        <v>3</v>
      </c>
      <c r="K359" s="283">
        <v>0</v>
      </c>
      <c r="L359" s="283">
        <v>0</v>
      </c>
      <c r="M359" s="283">
        <v>0</v>
      </c>
      <c r="N359" s="283">
        <v>0</v>
      </c>
      <c r="O359" s="283">
        <v>0</v>
      </c>
      <c r="P359" s="283">
        <v>0</v>
      </c>
      <c r="Q359" s="283">
        <v>0</v>
      </c>
      <c r="R359" s="283"/>
      <c r="S359" s="283">
        <v>0</v>
      </c>
      <c r="T359" s="288">
        <v>0</v>
      </c>
      <c r="U359" s="283">
        <v>0</v>
      </c>
      <c r="V359" s="289"/>
      <c r="W359" s="289"/>
      <c r="X359" s="289"/>
    </row>
    <row r="360" hidden="1" spans="1:24">
      <c r="A360" s="268">
        <v>2130205</v>
      </c>
      <c r="B360" s="270" t="s">
        <v>401</v>
      </c>
      <c r="C360" s="271">
        <v>306</v>
      </c>
      <c r="D360" s="272">
        <f t="shared" si="130"/>
        <v>2945</v>
      </c>
      <c r="E360" s="272">
        <v>827</v>
      </c>
      <c r="F360" s="272">
        <v>0</v>
      </c>
      <c r="G360" s="272">
        <v>2116</v>
      </c>
      <c r="H360" s="272"/>
      <c r="I360" s="272">
        <f t="shared" si="131"/>
        <v>2</v>
      </c>
      <c r="J360" s="282">
        <f t="shared" si="132"/>
        <v>3251</v>
      </c>
      <c r="K360" s="283">
        <v>0</v>
      </c>
      <c r="L360" s="283">
        <v>2</v>
      </c>
      <c r="M360" s="283">
        <v>0</v>
      </c>
      <c r="N360" s="283">
        <v>0</v>
      </c>
      <c r="O360" s="283">
        <v>0</v>
      </c>
      <c r="P360" s="283">
        <v>0</v>
      </c>
      <c r="Q360" s="283">
        <v>0</v>
      </c>
      <c r="R360" s="283"/>
      <c r="S360" s="283">
        <v>0</v>
      </c>
      <c r="T360" s="288"/>
      <c r="U360" s="283">
        <v>0</v>
      </c>
      <c r="V360" s="289"/>
      <c r="W360" s="289"/>
      <c r="X360" s="289"/>
    </row>
    <row r="361" hidden="1" spans="1:24">
      <c r="A361" s="268">
        <v>2130207</v>
      </c>
      <c r="B361" s="270" t="s">
        <v>402</v>
      </c>
      <c r="C361" s="271">
        <v>1358</v>
      </c>
      <c r="D361" s="272">
        <f t="shared" si="130"/>
        <v>-911</v>
      </c>
      <c r="E361" s="272">
        <v>-1070</v>
      </c>
      <c r="F361" s="272">
        <v>0</v>
      </c>
      <c r="G361" s="272">
        <v>160</v>
      </c>
      <c r="H361" s="272"/>
      <c r="I361" s="273">
        <f t="shared" si="131"/>
        <v>-1</v>
      </c>
      <c r="J361" s="282">
        <f t="shared" si="132"/>
        <v>447</v>
      </c>
      <c r="K361" s="283">
        <v>0</v>
      </c>
      <c r="L361" s="283">
        <v>0</v>
      </c>
      <c r="M361" s="283">
        <v>0</v>
      </c>
      <c r="N361" s="283">
        <v>0</v>
      </c>
      <c r="O361" s="283">
        <v>0</v>
      </c>
      <c r="P361" s="283">
        <v>0</v>
      </c>
      <c r="Q361" s="283">
        <v>0</v>
      </c>
      <c r="R361" s="283"/>
      <c r="S361" s="283">
        <v>0</v>
      </c>
      <c r="T361" s="288">
        <v>-1</v>
      </c>
      <c r="U361" s="283">
        <v>0</v>
      </c>
      <c r="V361" s="289"/>
      <c r="W361" s="289"/>
      <c r="X361" s="289"/>
    </row>
    <row r="362" hidden="1" spans="1:24">
      <c r="A362" s="268">
        <v>2130209</v>
      </c>
      <c r="B362" s="270" t="s">
        <v>403</v>
      </c>
      <c r="C362" s="271"/>
      <c r="D362" s="272">
        <f t="shared" si="130"/>
        <v>664</v>
      </c>
      <c r="E362" s="272">
        <v>371</v>
      </c>
      <c r="F362" s="272">
        <v>0</v>
      </c>
      <c r="G362" s="272">
        <v>293</v>
      </c>
      <c r="H362" s="272"/>
      <c r="I362" s="272">
        <f t="shared" si="131"/>
        <v>0</v>
      </c>
      <c r="J362" s="282">
        <f t="shared" si="132"/>
        <v>664</v>
      </c>
      <c r="K362" s="283">
        <v>0</v>
      </c>
      <c r="L362" s="283"/>
      <c r="M362" s="283"/>
      <c r="N362" s="283"/>
      <c r="O362" s="283"/>
      <c r="P362" s="283"/>
      <c r="Q362" s="283"/>
      <c r="R362" s="283"/>
      <c r="S362" s="283"/>
      <c r="T362" s="288">
        <v>0</v>
      </c>
      <c r="U362" s="283">
        <v>0</v>
      </c>
      <c r="V362" s="289"/>
      <c r="W362" s="289"/>
      <c r="X362" s="289"/>
    </row>
    <row r="363" hidden="1" spans="1:24">
      <c r="A363" s="268">
        <v>2130210</v>
      </c>
      <c r="B363" s="270" t="s">
        <v>404</v>
      </c>
      <c r="C363" s="271"/>
      <c r="D363" s="272">
        <f t="shared" si="130"/>
        <v>0</v>
      </c>
      <c r="E363" s="272">
        <v>0</v>
      </c>
      <c r="F363" s="272">
        <v>0</v>
      </c>
      <c r="G363" s="272">
        <v>0</v>
      </c>
      <c r="H363" s="272"/>
      <c r="I363" s="272">
        <f t="shared" si="131"/>
        <v>0</v>
      </c>
      <c r="J363" s="282">
        <f t="shared" si="132"/>
        <v>0</v>
      </c>
      <c r="K363" s="283">
        <v>0</v>
      </c>
      <c r="L363" s="283">
        <v>0</v>
      </c>
      <c r="M363" s="283">
        <v>0</v>
      </c>
      <c r="N363" s="283">
        <v>0</v>
      </c>
      <c r="O363" s="283">
        <v>0</v>
      </c>
      <c r="P363" s="283">
        <v>0</v>
      </c>
      <c r="Q363" s="283">
        <v>0</v>
      </c>
      <c r="R363" s="283"/>
      <c r="S363" s="283">
        <v>0</v>
      </c>
      <c r="T363" s="288">
        <v>0</v>
      </c>
      <c r="U363" s="283">
        <v>0</v>
      </c>
      <c r="V363" s="289"/>
      <c r="W363" s="289"/>
      <c r="X363" s="289"/>
    </row>
    <row r="364" hidden="1" spans="1:24">
      <c r="A364" s="268">
        <v>2130211</v>
      </c>
      <c r="B364" s="270" t="s">
        <v>405</v>
      </c>
      <c r="C364" s="271">
        <v>124</v>
      </c>
      <c r="D364" s="272">
        <f t="shared" si="130"/>
        <v>280</v>
      </c>
      <c r="E364" s="272">
        <v>0</v>
      </c>
      <c r="F364" s="272">
        <v>0</v>
      </c>
      <c r="G364" s="272">
        <v>0</v>
      </c>
      <c r="H364" s="272"/>
      <c r="I364" s="273">
        <f t="shared" si="131"/>
        <v>280</v>
      </c>
      <c r="J364" s="282">
        <f t="shared" si="132"/>
        <v>404</v>
      </c>
      <c r="K364" s="283">
        <v>0</v>
      </c>
      <c r="L364" s="283">
        <v>0</v>
      </c>
      <c r="M364" s="283">
        <v>0</v>
      </c>
      <c r="N364" s="283">
        <v>0</v>
      </c>
      <c r="O364" s="283">
        <v>0</v>
      </c>
      <c r="P364" s="283">
        <v>0</v>
      </c>
      <c r="Q364" s="283">
        <v>281</v>
      </c>
      <c r="R364" s="283"/>
      <c r="S364" s="283"/>
      <c r="T364" s="288">
        <v>-1</v>
      </c>
      <c r="U364" s="283">
        <v>0</v>
      </c>
      <c r="V364" s="289"/>
      <c r="W364" s="289"/>
      <c r="X364" s="289"/>
    </row>
    <row r="365" hidden="1" spans="1:24">
      <c r="A365" s="268">
        <v>2130212</v>
      </c>
      <c r="B365" s="270" t="s">
        <v>406</v>
      </c>
      <c r="C365" s="271">
        <v>218</v>
      </c>
      <c r="D365" s="272">
        <f t="shared" si="130"/>
        <v>20</v>
      </c>
      <c r="E365" s="272">
        <v>0</v>
      </c>
      <c r="F365" s="272">
        <v>0</v>
      </c>
      <c r="G365" s="272">
        <v>0</v>
      </c>
      <c r="H365" s="272"/>
      <c r="I365" s="273">
        <f t="shared" si="131"/>
        <v>20</v>
      </c>
      <c r="J365" s="282">
        <f t="shared" si="132"/>
        <v>238</v>
      </c>
      <c r="K365" s="283">
        <v>0</v>
      </c>
      <c r="L365" s="283">
        <v>22</v>
      </c>
      <c r="M365" s="283">
        <v>0</v>
      </c>
      <c r="N365" s="283">
        <v>0</v>
      </c>
      <c r="O365" s="283">
        <v>0</v>
      </c>
      <c r="P365" s="283">
        <v>0</v>
      </c>
      <c r="Q365" s="283">
        <v>0</v>
      </c>
      <c r="R365" s="283"/>
      <c r="S365" s="283">
        <v>0</v>
      </c>
      <c r="T365" s="288">
        <v>-2</v>
      </c>
      <c r="U365" s="283">
        <v>0</v>
      </c>
      <c r="V365" s="289"/>
      <c r="W365" s="289"/>
      <c r="X365" s="289"/>
    </row>
    <row r="366" hidden="1" spans="1:24">
      <c r="A366" s="268">
        <v>2130213</v>
      </c>
      <c r="B366" s="270" t="s">
        <v>407</v>
      </c>
      <c r="C366" s="271">
        <v>219</v>
      </c>
      <c r="D366" s="272">
        <f t="shared" si="130"/>
        <v>279</v>
      </c>
      <c r="E366" s="272">
        <v>0</v>
      </c>
      <c r="F366" s="272">
        <v>0</v>
      </c>
      <c r="G366" s="272">
        <v>0</v>
      </c>
      <c r="H366" s="272"/>
      <c r="I366" s="273">
        <f t="shared" si="131"/>
        <v>279</v>
      </c>
      <c r="J366" s="282">
        <f t="shared" si="132"/>
        <v>498</v>
      </c>
      <c r="K366" s="283">
        <v>0</v>
      </c>
      <c r="L366" s="283">
        <v>39</v>
      </c>
      <c r="M366" s="283">
        <v>240</v>
      </c>
      <c r="N366" s="283">
        <v>0</v>
      </c>
      <c r="O366" s="283">
        <v>0</v>
      </c>
      <c r="P366" s="283">
        <v>0</v>
      </c>
      <c r="Q366" s="283">
        <v>0</v>
      </c>
      <c r="R366" s="283"/>
      <c r="S366" s="283">
        <v>0</v>
      </c>
      <c r="T366" s="288">
        <v>0</v>
      </c>
      <c r="U366" s="283">
        <v>0</v>
      </c>
      <c r="V366" s="289"/>
      <c r="W366" s="289"/>
      <c r="X366" s="289"/>
    </row>
    <row r="367" hidden="1" spans="1:24">
      <c r="A367" s="268">
        <v>2130234</v>
      </c>
      <c r="B367" s="270" t="s">
        <v>408</v>
      </c>
      <c r="C367" s="271">
        <v>40</v>
      </c>
      <c r="D367" s="272">
        <f t="shared" si="130"/>
        <v>750</v>
      </c>
      <c r="E367" s="272">
        <v>0</v>
      </c>
      <c r="F367" s="272">
        <v>0</v>
      </c>
      <c r="G367" s="272">
        <v>50</v>
      </c>
      <c r="H367" s="272"/>
      <c r="I367" s="273">
        <f t="shared" si="131"/>
        <v>700</v>
      </c>
      <c r="J367" s="282">
        <f t="shared" si="132"/>
        <v>790</v>
      </c>
      <c r="K367" s="283">
        <v>0</v>
      </c>
      <c r="L367" s="283">
        <v>0</v>
      </c>
      <c r="M367" s="283">
        <v>700</v>
      </c>
      <c r="N367" s="283">
        <v>0</v>
      </c>
      <c r="O367" s="283">
        <v>0</v>
      </c>
      <c r="P367" s="283">
        <v>0</v>
      </c>
      <c r="Q367" s="283">
        <v>0</v>
      </c>
      <c r="R367" s="283"/>
      <c r="S367" s="283">
        <v>0</v>
      </c>
      <c r="T367" s="288">
        <v>0</v>
      </c>
      <c r="U367" s="283">
        <v>0</v>
      </c>
      <c r="V367" s="289"/>
      <c r="W367" s="289"/>
      <c r="X367" s="289"/>
    </row>
    <row r="368" hidden="1" spans="1:24">
      <c r="A368" s="268">
        <v>2130237</v>
      </c>
      <c r="B368" s="270" t="s">
        <v>409</v>
      </c>
      <c r="C368" s="271"/>
      <c r="D368" s="272">
        <f t="shared" si="130"/>
        <v>200</v>
      </c>
      <c r="E368" s="272">
        <v>0</v>
      </c>
      <c r="F368" s="272">
        <v>0</v>
      </c>
      <c r="G368" s="272">
        <v>0</v>
      </c>
      <c r="H368" s="272"/>
      <c r="I368" s="273">
        <f t="shared" si="131"/>
        <v>200</v>
      </c>
      <c r="J368" s="282">
        <f t="shared" si="132"/>
        <v>200</v>
      </c>
      <c r="K368" s="283">
        <v>0</v>
      </c>
      <c r="L368" s="283">
        <v>0</v>
      </c>
      <c r="M368" s="283">
        <v>200</v>
      </c>
      <c r="N368" s="283">
        <v>0</v>
      </c>
      <c r="O368" s="283">
        <v>0</v>
      </c>
      <c r="P368" s="283">
        <v>0</v>
      </c>
      <c r="Q368" s="283">
        <v>0</v>
      </c>
      <c r="R368" s="283"/>
      <c r="S368" s="283">
        <v>0</v>
      </c>
      <c r="T368" s="288">
        <v>0</v>
      </c>
      <c r="U368" s="283">
        <v>0</v>
      </c>
      <c r="V368" s="289"/>
      <c r="W368" s="289"/>
      <c r="X368" s="289"/>
    </row>
    <row r="369" hidden="1" spans="1:24">
      <c r="A369" s="268">
        <v>2130299</v>
      </c>
      <c r="B369" s="270" t="s">
        <v>410</v>
      </c>
      <c r="C369" s="271">
        <v>111</v>
      </c>
      <c r="D369" s="272">
        <f t="shared" si="130"/>
        <v>3654</v>
      </c>
      <c r="E369" s="272">
        <v>915</v>
      </c>
      <c r="F369" s="272">
        <v>0</v>
      </c>
      <c r="G369" s="272">
        <v>1207</v>
      </c>
      <c r="H369" s="272"/>
      <c r="I369" s="273">
        <f t="shared" si="131"/>
        <v>1532</v>
      </c>
      <c r="J369" s="282">
        <f t="shared" si="132"/>
        <v>3765</v>
      </c>
      <c r="K369" s="283">
        <v>0</v>
      </c>
      <c r="L369" s="283">
        <v>182</v>
      </c>
      <c r="M369" s="283">
        <v>1350</v>
      </c>
      <c r="N369" s="283">
        <v>0</v>
      </c>
      <c r="O369" s="283">
        <v>0</v>
      </c>
      <c r="P369" s="283">
        <v>0</v>
      </c>
      <c r="Q369" s="283">
        <v>0</v>
      </c>
      <c r="R369" s="283"/>
      <c r="S369" s="283">
        <v>0</v>
      </c>
      <c r="T369" s="288">
        <v>0</v>
      </c>
      <c r="U369" s="283">
        <v>0</v>
      </c>
      <c r="V369" s="289"/>
      <c r="W369" s="289"/>
      <c r="X369" s="289"/>
    </row>
    <row r="370" hidden="1" spans="1:24">
      <c r="A370" s="268">
        <v>21303</v>
      </c>
      <c r="B370" s="262" t="s">
        <v>411</v>
      </c>
      <c r="C370" s="263">
        <f t="shared" ref="C370:X370" si="133">SUM(C371:C387)</f>
        <v>8850</v>
      </c>
      <c r="D370" s="269">
        <f t="shared" si="133"/>
        <v>12757</v>
      </c>
      <c r="E370" s="269">
        <f t="shared" si="133"/>
        <v>3660</v>
      </c>
      <c r="F370" s="269">
        <f t="shared" si="133"/>
        <v>0</v>
      </c>
      <c r="G370" s="269">
        <f t="shared" si="133"/>
        <v>1756</v>
      </c>
      <c r="H370" s="269">
        <f t="shared" si="133"/>
        <v>1967</v>
      </c>
      <c r="I370" s="269">
        <f t="shared" si="133"/>
        <v>5374</v>
      </c>
      <c r="J370" s="269">
        <f t="shared" si="133"/>
        <v>21607</v>
      </c>
      <c r="K370" s="281">
        <f t="shared" si="133"/>
        <v>0</v>
      </c>
      <c r="L370" s="281">
        <f t="shared" si="133"/>
        <v>960</v>
      </c>
      <c r="M370" s="281">
        <f t="shared" si="133"/>
        <v>2495</v>
      </c>
      <c r="N370" s="281">
        <f t="shared" si="133"/>
        <v>59</v>
      </c>
      <c r="O370" s="281">
        <f t="shared" si="133"/>
        <v>912</v>
      </c>
      <c r="P370" s="281">
        <f t="shared" si="133"/>
        <v>120</v>
      </c>
      <c r="Q370" s="281">
        <f t="shared" si="133"/>
        <v>847</v>
      </c>
      <c r="R370" s="281">
        <f t="shared" si="133"/>
        <v>0</v>
      </c>
      <c r="S370" s="281">
        <f t="shared" si="133"/>
        <v>0</v>
      </c>
      <c r="T370" s="281">
        <f t="shared" si="133"/>
        <v>-19</v>
      </c>
      <c r="U370" s="281">
        <f t="shared" si="133"/>
        <v>0</v>
      </c>
      <c r="V370" s="281">
        <f t="shared" si="133"/>
        <v>0</v>
      </c>
      <c r="W370" s="281">
        <f t="shared" si="133"/>
        <v>0</v>
      </c>
      <c r="X370" s="281">
        <f t="shared" si="133"/>
        <v>0</v>
      </c>
    </row>
    <row r="371" hidden="1" spans="1:24">
      <c r="A371" s="268">
        <v>2130301</v>
      </c>
      <c r="B371" s="270" t="s">
        <v>98</v>
      </c>
      <c r="C371" s="271">
        <v>1827</v>
      </c>
      <c r="D371" s="272">
        <f t="shared" ref="D371:D387" si="134">E371+F371+G371+H371+I371</f>
        <v>4</v>
      </c>
      <c r="E371" s="272">
        <v>0</v>
      </c>
      <c r="F371" s="272">
        <v>0</v>
      </c>
      <c r="G371" s="272">
        <v>0</v>
      </c>
      <c r="H371" s="272"/>
      <c r="I371" s="273">
        <f t="shared" ref="I371:I387" si="135">SUM(K371:X371)</f>
        <v>4</v>
      </c>
      <c r="J371" s="282">
        <f t="shared" ref="J371:J387" si="136">C371+D371</f>
        <v>1831</v>
      </c>
      <c r="K371" s="283">
        <v>0</v>
      </c>
      <c r="L371" s="283">
        <v>0</v>
      </c>
      <c r="M371" s="283">
        <v>0</v>
      </c>
      <c r="N371" s="283">
        <v>18</v>
      </c>
      <c r="O371" s="283">
        <v>0</v>
      </c>
      <c r="P371" s="283">
        <v>0</v>
      </c>
      <c r="Q371" s="283">
        <v>0</v>
      </c>
      <c r="R371" s="283"/>
      <c r="S371" s="283">
        <v>0</v>
      </c>
      <c r="T371" s="288">
        <v>-14</v>
      </c>
      <c r="U371" s="283">
        <v>0</v>
      </c>
      <c r="V371" s="289"/>
      <c r="W371" s="289"/>
      <c r="X371" s="289"/>
    </row>
    <row r="372" hidden="1" spans="1:24">
      <c r="A372" s="268">
        <v>2130302</v>
      </c>
      <c r="B372" s="270" t="s">
        <v>99</v>
      </c>
      <c r="C372" s="271">
        <v>101</v>
      </c>
      <c r="D372" s="272">
        <f t="shared" si="134"/>
        <v>41</v>
      </c>
      <c r="E372" s="272">
        <v>0</v>
      </c>
      <c r="F372" s="272">
        <v>0</v>
      </c>
      <c r="G372" s="272">
        <v>0</v>
      </c>
      <c r="H372" s="272"/>
      <c r="I372" s="273">
        <f t="shared" si="135"/>
        <v>41</v>
      </c>
      <c r="J372" s="282">
        <f t="shared" si="136"/>
        <v>142</v>
      </c>
      <c r="K372" s="283">
        <v>0</v>
      </c>
      <c r="L372" s="283">
        <v>0</v>
      </c>
      <c r="M372" s="283">
        <v>0</v>
      </c>
      <c r="N372" s="283">
        <v>41</v>
      </c>
      <c r="O372" s="283">
        <v>0</v>
      </c>
      <c r="P372" s="283">
        <v>0</v>
      </c>
      <c r="Q372" s="283">
        <v>0</v>
      </c>
      <c r="R372" s="283"/>
      <c r="S372" s="283">
        <v>0</v>
      </c>
      <c r="T372" s="288">
        <v>0</v>
      </c>
      <c r="U372" s="283">
        <v>0</v>
      </c>
      <c r="V372" s="289"/>
      <c r="W372" s="289"/>
      <c r="X372" s="289"/>
    </row>
    <row r="373" hidden="1" spans="1:24">
      <c r="A373" s="268">
        <v>2130304</v>
      </c>
      <c r="B373" s="270" t="s">
        <v>412</v>
      </c>
      <c r="C373" s="271">
        <v>162</v>
      </c>
      <c r="D373" s="272">
        <f t="shared" si="134"/>
        <v>574</v>
      </c>
      <c r="E373" s="272">
        <v>0</v>
      </c>
      <c r="F373" s="272">
        <v>0</v>
      </c>
      <c r="G373" s="272">
        <v>0</v>
      </c>
      <c r="H373" s="272">
        <v>200</v>
      </c>
      <c r="I373" s="273">
        <f t="shared" si="135"/>
        <v>374</v>
      </c>
      <c r="J373" s="282">
        <f t="shared" si="136"/>
        <v>736</v>
      </c>
      <c r="K373" s="283">
        <v>0</v>
      </c>
      <c r="L373" s="283">
        <v>0</v>
      </c>
      <c r="M373" s="283">
        <v>374</v>
      </c>
      <c r="N373" s="283">
        <v>0</v>
      </c>
      <c r="O373" s="283">
        <v>0</v>
      </c>
      <c r="P373" s="283">
        <v>0</v>
      </c>
      <c r="Q373" s="283">
        <v>0</v>
      </c>
      <c r="R373" s="283"/>
      <c r="S373" s="283">
        <v>0</v>
      </c>
      <c r="T373" s="288">
        <v>0</v>
      </c>
      <c r="U373" s="283">
        <v>0</v>
      </c>
      <c r="V373" s="289"/>
      <c r="W373" s="289"/>
      <c r="X373" s="289"/>
    </row>
    <row r="374" hidden="1" spans="1:24">
      <c r="A374" s="268">
        <v>2130305</v>
      </c>
      <c r="B374" s="270" t="s">
        <v>413</v>
      </c>
      <c r="C374" s="271">
        <v>1084</v>
      </c>
      <c r="D374" s="272">
        <f t="shared" si="134"/>
        <v>1151</v>
      </c>
      <c r="E374" s="272">
        <v>-1079</v>
      </c>
      <c r="F374" s="272">
        <v>0</v>
      </c>
      <c r="G374" s="272">
        <v>1278</v>
      </c>
      <c r="H374" s="272"/>
      <c r="I374" s="273">
        <f t="shared" si="135"/>
        <v>952</v>
      </c>
      <c r="J374" s="282">
        <f t="shared" si="136"/>
        <v>2235</v>
      </c>
      <c r="K374" s="283">
        <v>0</v>
      </c>
      <c r="L374" s="283">
        <v>484</v>
      </c>
      <c r="M374" s="283">
        <v>304</v>
      </c>
      <c r="N374" s="283">
        <v>0</v>
      </c>
      <c r="O374" s="283">
        <v>164</v>
      </c>
      <c r="P374" s="283">
        <v>0</v>
      </c>
      <c r="Q374" s="283">
        <v>0</v>
      </c>
      <c r="R374" s="283"/>
      <c r="S374" s="283">
        <v>0</v>
      </c>
      <c r="T374" s="288">
        <v>0</v>
      </c>
      <c r="U374" s="283">
        <v>0</v>
      </c>
      <c r="V374" s="289"/>
      <c r="W374" s="289"/>
      <c r="X374" s="289"/>
    </row>
    <row r="375" hidden="1" spans="1:24">
      <c r="A375" s="268">
        <v>2130306</v>
      </c>
      <c r="B375" s="270" t="s">
        <v>414</v>
      </c>
      <c r="C375" s="271">
        <v>802</v>
      </c>
      <c r="D375" s="272">
        <f t="shared" si="134"/>
        <v>584</v>
      </c>
      <c r="E375" s="272">
        <v>0</v>
      </c>
      <c r="F375" s="272">
        <v>0</v>
      </c>
      <c r="G375" s="272">
        <v>0</v>
      </c>
      <c r="H375" s="272"/>
      <c r="I375" s="273">
        <f t="shared" si="135"/>
        <v>584</v>
      </c>
      <c r="J375" s="282">
        <f t="shared" si="136"/>
        <v>1386</v>
      </c>
      <c r="K375" s="283">
        <v>0</v>
      </c>
      <c r="L375" s="283">
        <v>147</v>
      </c>
      <c r="M375" s="283">
        <v>442</v>
      </c>
      <c r="N375" s="283">
        <v>0</v>
      </c>
      <c r="O375" s="283">
        <v>0</v>
      </c>
      <c r="P375" s="283">
        <v>0</v>
      </c>
      <c r="Q375" s="283">
        <v>0</v>
      </c>
      <c r="R375" s="283"/>
      <c r="S375" s="283">
        <v>0</v>
      </c>
      <c r="T375" s="288">
        <v>-5</v>
      </c>
      <c r="U375" s="283">
        <v>0</v>
      </c>
      <c r="V375" s="289"/>
      <c r="W375" s="289"/>
      <c r="X375" s="289"/>
    </row>
    <row r="376" hidden="1" spans="1:24">
      <c r="A376" s="268">
        <v>2130309</v>
      </c>
      <c r="B376" s="270" t="s">
        <v>415</v>
      </c>
      <c r="C376" s="271">
        <v>117</v>
      </c>
      <c r="D376" s="272">
        <f t="shared" si="134"/>
        <v>0</v>
      </c>
      <c r="E376" s="272">
        <v>0</v>
      </c>
      <c r="F376" s="272">
        <v>0</v>
      </c>
      <c r="G376" s="272">
        <v>0</v>
      </c>
      <c r="H376" s="272"/>
      <c r="I376" s="273">
        <f t="shared" si="135"/>
        <v>0</v>
      </c>
      <c r="J376" s="282">
        <f t="shared" si="136"/>
        <v>117</v>
      </c>
      <c r="K376" s="283">
        <v>0</v>
      </c>
      <c r="L376" s="283">
        <v>0</v>
      </c>
      <c r="M376" s="283">
        <v>0</v>
      </c>
      <c r="N376" s="283">
        <v>0</v>
      </c>
      <c r="O376" s="283">
        <v>0</v>
      </c>
      <c r="P376" s="283">
        <v>0</v>
      </c>
      <c r="Q376" s="283">
        <v>0</v>
      </c>
      <c r="R376" s="283"/>
      <c r="S376" s="283">
        <v>0</v>
      </c>
      <c r="T376" s="288">
        <v>0</v>
      </c>
      <c r="U376" s="283">
        <v>0</v>
      </c>
      <c r="V376" s="289"/>
      <c r="W376" s="289"/>
      <c r="X376" s="289"/>
    </row>
    <row r="377" hidden="1" spans="1:24">
      <c r="A377" s="268">
        <v>2130310</v>
      </c>
      <c r="B377" s="270" t="s">
        <v>416</v>
      </c>
      <c r="C377" s="271">
        <v>40</v>
      </c>
      <c r="D377" s="272">
        <f t="shared" si="134"/>
        <v>109</v>
      </c>
      <c r="E377" s="272">
        <v>0</v>
      </c>
      <c r="F377" s="272">
        <v>0</v>
      </c>
      <c r="G377" s="272">
        <v>0</v>
      </c>
      <c r="H377" s="272"/>
      <c r="I377" s="273">
        <f t="shared" si="135"/>
        <v>109</v>
      </c>
      <c r="J377" s="282">
        <f t="shared" si="136"/>
        <v>149</v>
      </c>
      <c r="K377" s="283">
        <v>0</v>
      </c>
      <c r="L377" s="283">
        <v>9</v>
      </c>
      <c r="M377" s="283">
        <v>100</v>
      </c>
      <c r="N377" s="283">
        <v>0</v>
      </c>
      <c r="O377" s="283">
        <v>0</v>
      </c>
      <c r="P377" s="283">
        <v>0</v>
      </c>
      <c r="Q377" s="283">
        <v>0</v>
      </c>
      <c r="R377" s="283"/>
      <c r="S377" s="283">
        <v>0</v>
      </c>
      <c r="T377" s="288">
        <v>0</v>
      </c>
      <c r="U377" s="283">
        <v>0</v>
      </c>
      <c r="V377" s="289"/>
      <c r="W377" s="289"/>
      <c r="X377" s="289"/>
    </row>
    <row r="378" hidden="1" spans="1:24">
      <c r="A378" s="268">
        <v>2130311</v>
      </c>
      <c r="B378" s="270" t="s">
        <v>417</v>
      </c>
      <c r="C378" s="271"/>
      <c r="D378" s="272">
        <f t="shared" si="134"/>
        <v>5471</v>
      </c>
      <c r="E378" s="272">
        <v>5471</v>
      </c>
      <c r="F378" s="272">
        <v>0</v>
      </c>
      <c r="G378" s="272">
        <v>0</v>
      </c>
      <c r="H378" s="272"/>
      <c r="I378" s="273">
        <f t="shared" si="135"/>
        <v>0</v>
      </c>
      <c r="J378" s="282">
        <f t="shared" si="136"/>
        <v>5471</v>
      </c>
      <c r="K378" s="283">
        <v>0</v>
      </c>
      <c r="L378" s="283">
        <v>0</v>
      </c>
      <c r="M378" s="283">
        <v>0</v>
      </c>
      <c r="N378" s="283">
        <v>0</v>
      </c>
      <c r="O378" s="283">
        <v>0</v>
      </c>
      <c r="P378" s="283">
        <v>0</v>
      </c>
      <c r="Q378" s="283">
        <v>0</v>
      </c>
      <c r="R378" s="283"/>
      <c r="S378" s="283">
        <v>0</v>
      </c>
      <c r="T378" s="288">
        <v>0</v>
      </c>
      <c r="U378" s="283">
        <v>0</v>
      </c>
      <c r="V378" s="289"/>
      <c r="W378" s="289"/>
      <c r="X378" s="289"/>
    </row>
    <row r="379" hidden="1" spans="1:24">
      <c r="A379" s="268">
        <v>2130314</v>
      </c>
      <c r="B379" s="270" t="s">
        <v>418</v>
      </c>
      <c r="C379" s="271">
        <v>925</v>
      </c>
      <c r="D379" s="272">
        <f t="shared" si="134"/>
        <v>1205</v>
      </c>
      <c r="E379" s="272">
        <v>285</v>
      </c>
      <c r="F379" s="272">
        <v>0</v>
      </c>
      <c r="G379" s="272">
        <v>100</v>
      </c>
      <c r="H379" s="272"/>
      <c r="I379" s="273">
        <f t="shared" si="135"/>
        <v>820</v>
      </c>
      <c r="J379" s="282">
        <f t="shared" si="136"/>
        <v>2130</v>
      </c>
      <c r="K379" s="283">
        <v>0</v>
      </c>
      <c r="L379" s="283">
        <v>0</v>
      </c>
      <c r="M379" s="283">
        <v>0</v>
      </c>
      <c r="N379" s="283">
        <v>0</v>
      </c>
      <c r="O379" s="283">
        <v>0</v>
      </c>
      <c r="P379" s="283">
        <v>80</v>
      </c>
      <c r="Q379" s="283">
        <v>740</v>
      </c>
      <c r="R379" s="283"/>
      <c r="S379" s="283">
        <v>0</v>
      </c>
      <c r="T379" s="288">
        <v>0</v>
      </c>
      <c r="U379" s="283">
        <v>0</v>
      </c>
      <c r="V379" s="289"/>
      <c r="W379" s="289"/>
      <c r="X379" s="289"/>
    </row>
    <row r="380" hidden="1" spans="1:24">
      <c r="A380" s="268">
        <v>2130315</v>
      </c>
      <c r="B380" s="270" t="s">
        <v>419</v>
      </c>
      <c r="C380" s="271">
        <v>180</v>
      </c>
      <c r="D380" s="272">
        <f t="shared" si="134"/>
        <v>0</v>
      </c>
      <c r="E380" s="272">
        <v>0</v>
      </c>
      <c r="F380" s="272">
        <v>0</v>
      </c>
      <c r="G380" s="272">
        <v>0</v>
      </c>
      <c r="H380" s="272"/>
      <c r="I380" s="273">
        <f t="shared" si="135"/>
        <v>0</v>
      </c>
      <c r="J380" s="282">
        <f t="shared" si="136"/>
        <v>180</v>
      </c>
      <c r="K380" s="283">
        <v>0</v>
      </c>
      <c r="L380" s="283">
        <v>0</v>
      </c>
      <c r="M380" s="283">
        <v>0</v>
      </c>
      <c r="N380" s="283">
        <v>0</v>
      </c>
      <c r="O380" s="283">
        <v>0</v>
      </c>
      <c r="P380" s="283">
        <v>0</v>
      </c>
      <c r="Q380" s="283">
        <v>0</v>
      </c>
      <c r="R380" s="283"/>
      <c r="S380" s="283">
        <v>0</v>
      </c>
      <c r="T380" s="288">
        <v>0</v>
      </c>
      <c r="U380" s="283">
        <v>0</v>
      </c>
      <c r="V380" s="289"/>
      <c r="W380" s="289"/>
      <c r="X380" s="289"/>
    </row>
    <row r="381" hidden="1" spans="1:24">
      <c r="A381" s="268">
        <v>2130316</v>
      </c>
      <c r="B381" s="270" t="s">
        <v>420</v>
      </c>
      <c r="C381" s="271">
        <v>190</v>
      </c>
      <c r="D381" s="272">
        <f t="shared" si="134"/>
        <v>607</v>
      </c>
      <c r="E381" s="272">
        <v>0</v>
      </c>
      <c r="F381" s="272">
        <v>0</v>
      </c>
      <c r="G381" s="272">
        <v>0</v>
      </c>
      <c r="H381" s="272"/>
      <c r="I381" s="273">
        <f t="shared" si="135"/>
        <v>607</v>
      </c>
      <c r="J381" s="282">
        <f t="shared" si="136"/>
        <v>797</v>
      </c>
      <c r="K381" s="283">
        <v>0</v>
      </c>
      <c r="L381" s="283">
        <v>0</v>
      </c>
      <c r="M381" s="283">
        <v>475</v>
      </c>
      <c r="N381" s="283">
        <v>0</v>
      </c>
      <c r="O381" s="283">
        <v>132</v>
      </c>
      <c r="P381" s="283">
        <v>0</v>
      </c>
      <c r="Q381" s="283">
        <v>0</v>
      </c>
      <c r="R381" s="283"/>
      <c r="S381" s="283">
        <v>0</v>
      </c>
      <c r="T381" s="288">
        <v>0</v>
      </c>
      <c r="U381" s="283">
        <v>0</v>
      </c>
      <c r="V381" s="289"/>
      <c r="W381" s="289"/>
      <c r="X381" s="289"/>
    </row>
    <row r="382" hidden="1" spans="1:24">
      <c r="A382" s="268">
        <v>2130319</v>
      </c>
      <c r="B382" s="270" t="s">
        <v>421</v>
      </c>
      <c r="C382" s="271">
        <v>100</v>
      </c>
      <c r="D382" s="272">
        <f t="shared" si="134"/>
        <v>0</v>
      </c>
      <c r="E382" s="272">
        <v>0</v>
      </c>
      <c r="F382" s="272">
        <v>0</v>
      </c>
      <c r="G382" s="272">
        <v>0</v>
      </c>
      <c r="H382" s="272"/>
      <c r="I382" s="273">
        <f t="shared" si="135"/>
        <v>0</v>
      </c>
      <c r="J382" s="282">
        <f t="shared" si="136"/>
        <v>100</v>
      </c>
      <c r="K382" s="283">
        <v>0</v>
      </c>
      <c r="L382" s="283">
        <v>0</v>
      </c>
      <c r="M382" s="283">
        <v>0</v>
      </c>
      <c r="N382" s="283">
        <v>0</v>
      </c>
      <c r="O382" s="283">
        <v>0</v>
      </c>
      <c r="P382" s="283">
        <v>0</v>
      </c>
      <c r="Q382" s="283">
        <v>0</v>
      </c>
      <c r="R382" s="283"/>
      <c r="S382" s="283">
        <v>0</v>
      </c>
      <c r="T382" s="288">
        <v>0</v>
      </c>
      <c r="U382" s="283">
        <v>0</v>
      </c>
      <c r="V382" s="289"/>
      <c r="W382" s="289"/>
      <c r="X382" s="289"/>
    </row>
    <row r="383" hidden="1" spans="1:24">
      <c r="A383" s="268">
        <v>2130321</v>
      </c>
      <c r="B383" s="270" t="s">
        <v>422</v>
      </c>
      <c r="C383" s="271">
        <v>9</v>
      </c>
      <c r="D383" s="272">
        <f t="shared" si="134"/>
        <v>141</v>
      </c>
      <c r="E383" s="272">
        <v>0</v>
      </c>
      <c r="F383" s="272">
        <v>0</v>
      </c>
      <c r="G383" s="272">
        <v>46</v>
      </c>
      <c r="H383" s="272"/>
      <c r="I383" s="273">
        <f t="shared" si="135"/>
        <v>95</v>
      </c>
      <c r="J383" s="282">
        <f t="shared" si="136"/>
        <v>150</v>
      </c>
      <c r="K383" s="283">
        <v>0</v>
      </c>
      <c r="L383" s="283">
        <v>0</v>
      </c>
      <c r="M383" s="283">
        <v>0</v>
      </c>
      <c r="N383" s="283">
        <v>0</v>
      </c>
      <c r="O383" s="283">
        <v>95</v>
      </c>
      <c r="P383" s="283">
        <v>0</v>
      </c>
      <c r="Q383" s="283">
        <v>0</v>
      </c>
      <c r="R383" s="283"/>
      <c r="S383" s="283">
        <v>0</v>
      </c>
      <c r="T383" s="288">
        <v>0</v>
      </c>
      <c r="U383" s="283">
        <v>0</v>
      </c>
      <c r="V383" s="289"/>
      <c r="W383" s="289"/>
      <c r="X383" s="289"/>
    </row>
    <row r="384" hidden="1" spans="1:24">
      <c r="A384" s="268">
        <v>2130333</v>
      </c>
      <c r="B384" s="270" t="s">
        <v>423</v>
      </c>
      <c r="C384" s="271">
        <v>15</v>
      </c>
      <c r="D384" s="272">
        <f t="shared" si="134"/>
        <v>0</v>
      </c>
      <c r="E384" s="272">
        <v>0</v>
      </c>
      <c r="F384" s="272">
        <v>0</v>
      </c>
      <c r="G384" s="272">
        <v>0</v>
      </c>
      <c r="H384" s="272"/>
      <c r="I384" s="273">
        <f t="shared" si="135"/>
        <v>0</v>
      </c>
      <c r="J384" s="282">
        <f t="shared" si="136"/>
        <v>15</v>
      </c>
      <c r="K384" s="283">
        <v>0</v>
      </c>
      <c r="L384" s="283">
        <v>0</v>
      </c>
      <c r="M384" s="283">
        <v>0</v>
      </c>
      <c r="N384" s="283">
        <v>0</v>
      </c>
      <c r="O384" s="283">
        <v>0</v>
      </c>
      <c r="P384" s="283">
        <v>0</v>
      </c>
      <c r="Q384" s="283">
        <v>0</v>
      </c>
      <c r="R384" s="283"/>
      <c r="S384" s="283">
        <v>0</v>
      </c>
      <c r="T384" s="288">
        <v>0</v>
      </c>
      <c r="U384" s="283">
        <v>0</v>
      </c>
      <c r="V384" s="289"/>
      <c r="W384" s="289"/>
      <c r="X384" s="289"/>
    </row>
    <row r="385" hidden="1" spans="1:24">
      <c r="A385" s="268">
        <v>2130334</v>
      </c>
      <c r="B385" s="270" t="s">
        <v>424</v>
      </c>
      <c r="C385" s="271">
        <v>800</v>
      </c>
      <c r="D385" s="272">
        <f t="shared" si="134"/>
        <v>0</v>
      </c>
      <c r="E385" s="272">
        <v>0</v>
      </c>
      <c r="F385" s="272">
        <v>0</v>
      </c>
      <c r="G385" s="272">
        <v>0</v>
      </c>
      <c r="H385" s="272"/>
      <c r="I385" s="273">
        <f t="shared" si="135"/>
        <v>0</v>
      </c>
      <c r="J385" s="282">
        <f t="shared" si="136"/>
        <v>800</v>
      </c>
      <c r="K385" s="283">
        <v>0</v>
      </c>
      <c r="L385" s="283">
        <v>0</v>
      </c>
      <c r="M385" s="283">
        <v>0</v>
      </c>
      <c r="N385" s="283">
        <v>0</v>
      </c>
      <c r="O385" s="283">
        <v>0</v>
      </c>
      <c r="P385" s="283">
        <v>0</v>
      </c>
      <c r="Q385" s="283">
        <v>0</v>
      </c>
      <c r="R385" s="283"/>
      <c r="S385" s="283">
        <v>0</v>
      </c>
      <c r="T385" s="288">
        <v>0</v>
      </c>
      <c r="U385" s="283">
        <v>0</v>
      </c>
      <c r="V385" s="289"/>
      <c r="W385" s="289"/>
      <c r="X385" s="289"/>
    </row>
    <row r="386" hidden="1" spans="1:24">
      <c r="A386" s="268">
        <v>2130335</v>
      </c>
      <c r="B386" s="270" t="s">
        <v>425</v>
      </c>
      <c r="C386" s="271">
        <v>214</v>
      </c>
      <c r="D386" s="272">
        <f t="shared" si="134"/>
        <v>1046</v>
      </c>
      <c r="E386" s="272">
        <v>214</v>
      </c>
      <c r="F386" s="272">
        <v>0</v>
      </c>
      <c r="G386" s="272">
        <v>281</v>
      </c>
      <c r="H386" s="272"/>
      <c r="I386" s="273">
        <f t="shared" si="135"/>
        <v>551</v>
      </c>
      <c r="J386" s="282">
        <f t="shared" si="136"/>
        <v>1260</v>
      </c>
      <c r="K386" s="283">
        <v>0</v>
      </c>
      <c r="L386" s="283">
        <v>0</v>
      </c>
      <c r="M386" s="283">
        <v>200</v>
      </c>
      <c r="N386" s="283">
        <v>0</v>
      </c>
      <c r="O386" s="283">
        <v>311</v>
      </c>
      <c r="P386" s="283">
        <v>40</v>
      </c>
      <c r="Q386" s="283">
        <v>0</v>
      </c>
      <c r="R386" s="283"/>
      <c r="S386" s="283">
        <v>0</v>
      </c>
      <c r="T386" s="288">
        <v>0</v>
      </c>
      <c r="U386" s="283">
        <v>0</v>
      </c>
      <c r="V386" s="289"/>
      <c r="W386" s="289"/>
      <c r="X386" s="289"/>
    </row>
    <row r="387" hidden="1" spans="1:24">
      <c r="A387" s="268">
        <v>2130399</v>
      </c>
      <c r="B387" s="270" t="s">
        <v>426</v>
      </c>
      <c r="C387" s="271">
        <v>2284</v>
      </c>
      <c r="D387" s="272">
        <f t="shared" si="134"/>
        <v>1824</v>
      </c>
      <c r="E387" s="272">
        <v>-1231</v>
      </c>
      <c r="F387" s="272">
        <v>0</v>
      </c>
      <c r="G387" s="272">
        <v>51</v>
      </c>
      <c r="H387" s="272">
        <f>3974-2207</f>
        <v>1767</v>
      </c>
      <c r="I387" s="273">
        <f t="shared" si="135"/>
        <v>1237</v>
      </c>
      <c r="J387" s="282">
        <f t="shared" si="136"/>
        <v>4108</v>
      </c>
      <c r="K387" s="283">
        <v>0</v>
      </c>
      <c r="L387" s="283">
        <v>320</v>
      </c>
      <c r="M387" s="283">
        <v>600</v>
      </c>
      <c r="N387" s="283">
        <v>0</v>
      </c>
      <c r="O387" s="283">
        <v>210</v>
      </c>
      <c r="P387" s="283">
        <v>0</v>
      </c>
      <c r="Q387" s="283">
        <v>107</v>
      </c>
      <c r="R387" s="283"/>
      <c r="S387" s="283">
        <v>0</v>
      </c>
      <c r="T387" s="288">
        <v>0</v>
      </c>
      <c r="U387" s="283">
        <v>0</v>
      </c>
      <c r="V387" s="289"/>
      <c r="W387" s="289"/>
      <c r="X387" s="289"/>
    </row>
    <row r="388" hidden="1" spans="1:24">
      <c r="A388" s="268">
        <v>21305</v>
      </c>
      <c r="B388" s="262" t="s">
        <v>427</v>
      </c>
      <c r="C388" s="263">
        <f t="shared" ref="C388:X388" si="137">SUM(C389:C393)</f>
        <v>3384</v>
      </c>
      <c r="D388" s="269">
        <f t="shared" si="137"/>
        <v>6661</v>
      </c>
      <c r="E388" s="269">
        <f t="shared" si="137"/>
        <v>2014</v>
      </c>
      <c r="F388" s="269">
        <f t="shared" si="137"/>
        <v>0</v>
      </c>
      <c r="G388" s="269">
        <f t="shared" si="137"/>
        <v>58</v>
      </c>
      <c r="H388" s="269">
        <f t="shared" si="137"/>
        <v>0</v>
      </c>
      <c r="I388" s="269">
        <f t="shared" si="137"/>
        <v>4589</v>
      </c>
      <c r="J388" s="269">
        <f t="shared" si="137"/>
        <v>10045</v>
      </c>
      <c r="K388" s="281">
        <f t="shared" si="137"/>
        <v>0</v>
      </c>
      <c r="L388" s="281">
        <f t="shared" si="137"/>
        <v>171</v>
      </c>
      <c r="M388" s="281">
        <f t="shared" si="137"/>
        <v>4325</v>
      </c>
      <c r="N388" s="281">
        <f t="shared" si="137"/>
        <v>0</v>
      </c>
      <c r="O388" s="281">
        <f t="shared" si="137"/>
        <v>0</v>
      </c>
      <c r="P388" s="281">
        <f t="shared" si="137"/>
        <v>10</v>
      </c>
      <c r="Q388" s="281">
        <f t="shared" si="137"/>
        <v>85</v>
      </c>
      <c r="R388" s="281">
        <f t="shared" si="137"/>
        <v>0</v>
      </c>
      <c r="S388" s="281">
        <f t="shared" si="137"/>
        <v>0</v>
      </c>
      <c r="T388" s="281">
        <f t="shared" si="137"/>
        <v>-2</v>
      </c>
      <c r="U388" s="281">
        <f t="shared" si="137"/>
        <v>0</v>
      </c>
      <c r="V388" s="281">
        <f t="shared" si="137"/>
        <v>0</v>
      </c>
      <c r="W388" s="281">
        <f t="shared" si="137"/>
        <v>0</v>
      </c>
      <c r="X388" s="281">
        <f t="shared" si="137"/>
        <v>0</v>
      </c>
    </row>
    <row r="389" hidden="1" spans="1:24">
      <c r="A389" s="268">
        <v>2130501</v>
      </c>
      <c r="B389" s="270" t="s">
        <v>98</v>
      </c>
      <c r="C389" s="271">
        <v>272</v>
      </c>
      <c r="D389" s="272">
        <f>E389+F389+G389+H389+I389</f>
        <v>-2</v>
      </c>
      <c r="E389" s="272">
        <v>0</v>
      </c>
      <c r="F389" s="272">
        <v>0</v>
      </c>
      <c r="G389" s="272">
        <v>0</v>
      </c>
      <c r="H389" s="272"/>
      <c r="I389" s="273">
        <f>SUM(K389:X389)</f>
        <v>-2</v>
      </c>
      <c r="J389" s="282">
        <f>C389+D389</f>
        <v>270</v>
      </c>
      <c r="K389" s="283">
        <v>0</v>
      </c>
      <c r="L389" s="283">
        <v>0</v>
      </c>
      <c r="M389" s="283">
        <v>0</v>
      </c>
      <c r="N389" s="283">
        <v>0</v>
      </c>
      <c r="O389" s="283">
        <v>0</v>
      </c>
      <c r="P389" s="283">
        <v>0</v>
      </c>
      <c r="Q389" s="283">
        <v>0</v>
      </c>
      <c r="R389" s="283"/>
      <c r="S389" s="283">
        <v>0</v>
      </c>
      <c r="T389" s="288">
        <v>-2</v>
      </c>
      <c r="U389" s="283">
        <v>0</v>
      </c>
      <c r="V389" s="289"/>
      <c r="W389" s="289"/>
      <c r="X389" s="289"/>
    </row>
    <row r="390" hidden="1" spans="1:24">
      <c r="A390" s="268">
        <v>2130504</v>
      </c>
      <c r="B390" s="270" t="s">
        <v>428</v>
      </c>
      <c r="C390" s="271">
        <v>500</v>
      </c>
      <c r="D390" s="272">
        <f>E390+F390+G390+H390+I390</f>
        <v>2600</v>
      </c>
      <c r="E390" s="272">
        <v>0</v>
      </c>
      <c r="F390" s="272">
        <v>0</v>
      </c>
      <c r="G390" s="272">
        <v>0</v>
      </c>
      <c r="H390" s="272"/>
      <c r="I390" s="273">
        <f>SUM(K390:X390)</f>
        <v>2600</v>
      </c>
      <c r="J390" s="282">
        <f>C390+D390</f>
        <v>3100</v>
      </c>
      <c r="K390" s="283">
        <v>0</v>
      </c>
      <c r="L390" s="283">
        <v>0</v>
      </c>
      <c r="M390" s="283">
        <v>2600</v>
      </c>
      <c r="N390" s="283">
        <v>0</v>
      </c>
      <c r="O390" s="283">
        <v>0</v>
      </c>
      <c r="P390" s="283">
        <v>0</v>
      </c>
      <c r="Q390" s="283">
        <v>0</v>
      </c>
      <c r="R390" s="283"/>
      <c r="S390" s="283">
        <v>0</v>
      </c>
      <c r="T390" s="288">
        <v>0</v>
      </c>
      <c r="U390" s="283">
        <v>0</v>
      </c>
      <c r="V390" s="289"/>
      <c r="W390" s="289"/>
      <c r="X390" s="289"/>
    </row>
    <row r="391" hidden="1" spans="1:24">
      <c r="A391" s="268">
        <v>2130505</v>
      </c>
      <c r="B391" s="270" t="s">
        <v>429</v>
      </c>
      <c r="C391" s="271"/>
      <c r="D391" s="272">
        <f>E391+F391+G391+H391+I391</f>
        <v>2793</v>
      </c>
      <c r="E391" s="272">
        <v>1600</v>
      </c>
      <c r="F391" s="272">
        <v>0</v>
      </c>
      <c r="G391" s="272">
        <v>0</v>
      </c>
      <c r="H391" s="272"/>
      <c r="I391" s="273">
        <f>SUM(K391:X391)</f>
        <v>1193</v>
      </c>
      <c r="J391" s="282">
        <f>C391+D391</f>
        <v>2793</v>
      </c>
      <c r="K391" s="283">
        <v>0</v>
      </c>
      <c r="L391" s="283">
        <v>93</v>
      </c>
      <c r="M391" s="283">
        <v>1100</v>
      </c>
      <c r="N391" s="283">
        <v>0</v>
      </c>
      <c r="O391" s="283">
        <v>0</v>
      </c>
      <c r="P391" s="283">
        <v>0</v>
      </c>
      <c r="Q391" s="283">
        <v>0</v>
      </c>
      <c r="R391" s="283"/>
      <c r="S391" s="283">
        <v>0</v>
      </c>
      <c r="T391" s="288">
        <v>0</v>
      </c>
      <c r="U391" s="283">
        <v>0</v>
      </c>
      <c r="V391" s="289"/>
      <c r="W391" s="289"/>
      <c r="X391" s="289"/>
    </row>
    <row r="392" hidden="1" spans="1:24">
      <c r="A392" s="268">
        <v>2130506</v>
      </c>
      <c r="B392" s="270" t="s">
        <v>430</v>
      </c>
      <c r="C392" s="271"/>
      <c r="D392" s="272">
        <f>E392+F392+G392+H392+I392</f>
        <v>625</v>
      </c>
      <c r="E392" s="272">
        <v>0</v>
      </c>
      <c r="F392" s="272">
        <v>0</v>
      </c>
      <c r="G392" s="272">
        <v>0</v>
      </c>
      <c r="H392" s="272"/>
      <c r="I392" s="273">
        <f>SUM(K392:X392)</f>
        <v>625</v>
      </c>
      <c r="J392" s="282">
        <f>C392+D392</f>
        <v>625</v>
      </c>
      <c r="K392" s="283">
        <v>0</v>
      </c>
      <c r="L392" s="283">
        <v>0</v>
      </c>
      <c r="M392" s="283">
        <v>625</v>
      </c>
      <c r="N392" s="283">
        <v>0</v>
      </c>
      <c r="O392" s="283">
        <v>0</v>
      </c>
      <c r="P392" s="283">
        <v>0</v>
      </c>
      <c r="Q392" s="283">
        <v>0</v>
      </c>
      <c r="R392" s="283"/>
      <c r="S392" s="283">
        <v>0</v>
      </c>
      <c r="T392" s="288">
        <v>0</v>
      </c>
      <c r="U392" s="283">
        <v>0</v>
      </c>
      <c r="V392" s="289"/>
      <c r="W392" s="289"/>
      <c r="X392" s="289"/>
    </row>
    <row r="393" hidden="1" spans="1:24">
      <c r="A393" s="268">
        <v>2130599</v>
      </c>
      <c r="B393" s="270" t="s">
        <v>431</v>
      </c>
      <c r="C393" s="271">
        <v>2612</v>
      </c>
      <c r="D393" s="272">
        <f>E393+F393+G393+H393+I393</f>
        <v>645</v>
      </c>
      <c r="E393" s="272">
        <v>414</v>
      </c>
      <c r="F393" s="272">
        <v>0</v>
      </c>
      <c r="G393" s="272">
        <v>58</v>
      </c>
      <c r="H393" s="272"/>
      <c r="I393" s="273">
        <f>SUM(K393:X393)</f>
        <v>173</v>
      </c>
      <c r="J393" s="282">
        <f>C393+D393</f>
        <v>3257</v>
      </c>
      <c r="K393" s="283">
        <v>0</v>
      </c>
      <c r="L393" s="283">
        <v>78</v>
      </c>
      <c r="M393" s="283">
        <v>0</v>
      </c>
      <c r="N393" s="283">
        <v>0</v>
      </c>
      <c r="O393" s="283">
        <v>0</v>
      </c>
      <c r="P393" s="283">
        <v>10</v>
      </c>
      <c r="Q393" s="283">
        <v>85</v>
      </c>
      <c r="R393" s="283"/>
      <c r="S393" s="283">
        <v>0</v>
      </c>
      <c r="T393" s="288">
        <v>0</v>
      </c>
      <c r="U393" s="283">
        <v>0</v>
      </c>
      <c r="V393" s="289"/>
      <c r="W393" s="289"/>
      <c r="X393" s="289"/>
    </row>
    <row r="394" hidden="1" spans="1:24">
      <c r="A394" s="268">
        <v>21307</v>
      </c>
      <c r="B394" s="262" t="s">
        <v>432</v>
      </c>
      <c r="C394" s="263">
        <f t="shared" ref="C394:X394" si="138">SUM(C395:C398)</f>
        <v>11393</v>
      </c>
      <c r="D394" s="269">
        <f t="shared" si="138"/>
        <v>1257</v>
      </c>
      <c r="E394" s="269">
        <f t="shared" si="138"/>
        <v>0</v>
      </c>
      <c r="F394" s="269">
        <f t="shared" si="138"/>
        <v>1600</v>
      </c>
      <c r="G394" s="269">
        <f t="shared" si="138"/>
        <v>0</v>
      </c>
      <c r="H394" s="269">
        <f t="shared" si="138"/>
        <v>0</v>
      </c>
      <c r="I394" s="269">
        <f t="shared" si="138"/>
        <v>-343</v>
      </c>
      <c r="J394" s="269">
        <f t="shared" si="138"/>
        <v>12650</v>
      </c>
      <c r="K394" s="281">
        <f t="shared" si="138"/>
        <v>-376</v>
      </c>
      <c r="L394" s="281">
        <f t="shared" si="138"/>
        <v>0</v>
      </c>
      <c r="M394" s="281">
        <f t="shared" si="138"/>
        <v>0</v>
      </c>
      <c r="N394" s="281">
        <f t="shared" si="138"/>
        <v>0</v>
      </c>
      <c r="O394" s="281">
        <f t="shared" si="138"/>
        <v>0</v>
      </c>
      <c r="P394" s="281">
        <f t="shared" si="138"/>
        <v>17</v>
      </c>
      <c r="Q394" s="281">
        <f t="shared" si="138"/>
        <v>16</v>
      </c>
      <c r="R394" s="281">
        <f t="shared" si="138"/>
        <v>0</v>
      </c>
      <c r="S394" s="281">
        <f t="shared" si="138"/>
        <v>0</v>
      </c>
      <c r="T394" s="281">
        <f t="shared" si="138"/>
        <v>0</v>
      </c>
      <c r="U394" s="281">
        <f t="shared" si="138"/>
        <v>0</v>
      </c>
      <c r="V394" s="281">
        <f t="shared" si="138"/>
        <v>0</v>
      </c>
      <c r="W394" s="281">
        <f t="shared" si="138"/>
        <v>0</v>
      </c>
      <c r="X394" s="281">
        <f t="shared" si="138"/>
        <v>0</v>
      </c>
    </row>
    <row r="395" hidden="1" spans="1:24">
      <c r="A395" s="268">
        <v>2130701</v>
      </c>
      <c r="B395" s="270" t="s">
        <v>433</v>
      </c>
      <c r="C395" s="271">
        <v>2200</v>
      </c>
      <c r="D395" s="272">
        <f>E395+F395+G395+H395+I395</f>
        <v>1200</v>
      </c>
      <c r="E395" s="272">
        <v>0</v>
      </c>
      <c r="F395" s="272">
        <v>1600</v>
      </c>
      <c r="G395" s="272">
        <v>0</v>
      </c>
      <c r="H395" s="272"/>
      <c r="I395" s="273">
        <f>SUM(K395:X395)</f>
        <v>-400</v>
      </c>
      <c r="J395" s="282">
        <f>C395+D395</f>
        <v>3400</v>
      </c>
      <c r="K395" s="283">
        <v>-400</v>
      </c>
      <c r="L395" s="283">
        <v>0</v>
      </c>
      <c r="M395" s="283">
        <v>0</v>
      </c>
      <c r="N395" s="283">
        <v>0</v>
      </c>
      <c r="O395" s="283">
        <v>0</v>
      </c>
      <c r="P395" s="283">
        <v>0</v>
      </c>
      <c r="Q395" s="283">
        <v>0</v>
      </c>
      <c r="R395" s="283"/>
      <c r="S395" s="283">
        <v>0</v>
      </c>
      <c r="T395" s="288">
        <v>0</v>
      </c>
      <c r="U395" s="283">
        <v>0</v>
      </c>
      <c r="V395" s="289"/>
      <c r="W395" s="289"/>
      <c r="X395" s="289"/>
    </row>
    <row r="396" hidden="1" spans="1:24">
      <c r="A396" s="268">
        <v>2130705</v>
      </c>
      <c r="B396" s="270" t="s">
        <v>434</v>
      </c>
      <c r="C396" s="271">
        <v>8622</v>
      </c>
      <c r="D396" s="272">
        <f>E396+F396+G396+H396+I396</f>
        <v>57</v>
      </c>
      <c r="E396" s="272">
        <v>0</v>
      </c>
      <c r="F396" s="272">
        <v>0</v>
      </c>
      <c r="G396" s="272">
        <v>0</v>
      </c>
      <c r="H396" s="272"/>
      <c r="I396" s="273">
        <f>SUM(K396:X396)</f>
        <v>57</v>
      </c>
      <c r="J396" s="282">
        <f>C396+D396</f>
        <v>8679</v>
      </c>
      <c r="K396" s="283">
        <v>24</v>
      </c>
      <c r="L396" s="283">
        <v>0</v>
      </c>
      <c r="M396" s="283">
        <v>0</v>
      </c>
      <c r="N396" s="283">
        <v>0</v>
      </c>
      <c r="O396" s="283">
        <v>0</v>
      </c>
      <c r="P396" s="283">
        <v>17</v>
      </c>
      <c r="Q396" s="283">
        <v>16</v>
      </c>
      <c r="R396" s="283"/>
      <c r="S396" s="283">
        <v>0</v>
      </c>
      <c r="T396" s="288">
        <v>0</v>
      </c>
      <c r="U396" s="283">
        <v>0</v>
      </c>
      <c r="V396" s="289"/>
      <c r="W396" s="289"/>
      <c r="X396" s="289"/>
    </row>
    <row r="397" hidden="1" spans="1:24">
      <c r="A397" s="268">
        <v>2130706</v>
      </c>
      <c r="B397" s="270" t="s">
        <v>435</v>
      </c>
      <c r="C397" s="271">
        <v>427</v>
      </c>
      <c r="D397" s="272">
        <f>E397+F397+G397+H397+I397</f>
        <v>0</v>
      </c>
      <c r="E397" s="272">
        <v>0</v>
      </c>
      <c r="F397" s="272">
        <v>0</v>
      </c>
      <c r="G397" s="272">
        <v>0</v>
      </c>
      <c r="H397" s="272"/>
      <c r="I397" s="273">
        <f>SUM(K397:X397)</f>
        <v>0</v>
      </c>
      <c r="J397" s="282">
        <f>C397+D397</f>
        <v>427</v>
      </c>
      <c r="K397" s="283">
        <v>0</v>
      </c>
      <c r="L397" s="283">
        <v>0</v>
      </c>
      <c r="M397" s="283">
        <v>0</v>
      </c>
      <c r="N397" s="283">
        <v>0</v>
      </c>
      <c r="O397" s="283">
        <v>0</v>
      </c>
      <c r="P397" s="283">
        <v>0</v>
      </c>
      <c r="Q397" s="283">
        <v>0</v>
      </c>
      <c r="R397" s="283"/>
      <c r="S397" s="283">
        <v>0</v>
      </c>
      <c r="T397" s="288">
        <v>0</v>
      </c>
      <c r="U397" s="283">
        <v>0</v>
      </c>
      <c r="V397" s="289"/>
      <c r="W397" s="289"/>
      <c r="X397" s="289"/>
    </row>
    <row r="398" hidden="1" spans="1:24">
      <c r="A398" s="268">
        <v>2130799</v>
      </c>
      <c r="B398" s="270" t="s">
        <v>436</v>
      </c>
      <c r="C398" s="271">
        <v>144</v>
      </c>
      <c r="D398" s="272">
        <f>E398+F398+G398+H398+I398</f>
        <v>0</v>
      </c>
      <c r="E398" s="272">
        <v>0</v>
      </c>
      <c r="F398" s="272">
        <v>0</v>
      </c>
      <c r="G398" s="272">
        <v>0</v>
      </c>
      <c r="H398" s="272"/>
      <c r="I398" s="273">
        <f>SUM(K398:X398)</f>
        <v>0</v>
      </c>
      <c r="J398" s="282">
        <f>C398+D398</f>
        <v>144</v>
      </c>
      <c r="K398" s="283">
        <v>0</v>
      </c>
      <c r="L398" s="283">
        <v>0</v>
      </c>
      <c r="M398" s="283">
        <v>0</v>
      </c>
      <c r="N398" s="283">
        <v>0</v>
      </c>
      <c r="O398" s="283">
        <v>0</v>
      </c>
      <c r="P398" s="283">
        <v>0</v>
      </c>
      <c r="Q398" s="283">
        <v>0</v>
      </c>
      <c r="R398" s="283"/>
      <c r="S398" s="283">
        <v>0</v>
      </c>
      <c r="T398" s="288">
        <v>0</v>
      </c>
      <c r="U398" s="283">
        <v>0</v>
      </c>
      <c r="V398" s="289"/>
      <c r="W398" s="289"/>
      <c r="X398" s="289"/>
    </row>
    <row r="399" hidden="1" spans="1:24">
      <c r="A399" s="268">
        <v>21308</v>
      </c>
      <c r="B399" s="262" t="s">
        <v>437</v>
      </c>
      <c r="C399" s="263">
        <f t="shared" ref="C399:X399" si="139">SUM(C400:C402)</f>
        <v>992</v>
      </c>
      <c r="D399" s="269">
        <f t="shared" si="139"/>
        <v>1637</v>
      </c>
      <c r="E399" s="269">
        <f t="shared" si="139"/>
        <v>717</v>
      </c>
      <c r="F399" s="269">
        <f t="shared" si="139"/>
        <v>261</v>
      </c>
      <c r="G399" s="269">
        <f t="shared" si="139"/>
        <v>107</v>
      </c>
      <c r="H399" s="269">
        <f t="shared" si="139"/>
        <v>0</v>
      </c>
      <c r="I399" s="269">
        <f t="shared" si="139"/>
        <v>552</v>
      </c>
      <c r="J399" s="269">
        <f t="shared" si="139"/>
        <v>2629</v>
      </c>
      <c r="K399" s="281">
        <f t="shared" si="139"/>
        <v>74</v>
      </c>
      <c r="L399" s="281">
        <f t="shared" si="139"/>
        <v>0</v>
      </c>
      <c r="M399" s="281">
        <f t="shared" si="139"/>
        <v>0</v>
      </c>
      <c r="N399" s="281">
        <f t="shared" si="139"/>
        <v>0</v>
      </c>
      <c r="O399" s="281">
        <f t="shared" si="139"/>
        <v>456</v>
      </c>
      <c r="P399" s="281">
        <f t="shared" si="139"/>
        <v>0</v>
      </c>
      <c r="Q399" s="281">
        <f t="shared" si="139"/>
        <v>24</v>
      </c>
      <c r="R399" s="281">
        <f t="shared" si="139"/>
        <v>0</v>
      </c>
      <c r="S399" s="281">
        <f t="shared" si="139"/>
        <v>0</v>
      </c>
      <c r="T399" s="281">
        <f t="shared" si="139"/>
        <v>-2</v>
      </c>
      <c r="U399" s="281">
        <f t="shared" si="139"/>
        <v>0</v>
      </c>
      <c r="V399" s="281">
        <f t="shared" si="139"/>
        <v>0</v>
      </c>
      <c r="W399" s="281">
        <f t="shared" si="139"/>
        <v>0</v>
      </c>
      <c r="X399" s="281">
        <f t="shared" si="139"/>
        <v>0</v>
      </c>
    </row>
    <row r="400" hidden="1" spans="1:24">
      <c r="A400" s="268">
        <v>2130803</v>
      </c>
      <c r="B400" s="270" t="s">
        <v>438</v>
      </c>
      <c r="C400" s="271">
        <v>368</v>
      </c>
      <c r="D400" s="272">
        <f>E400+F400+G400+H400+I400</f>
        <v>772</v>
      </c>
      <c r="E400" s="272">
        <v>717</v>
      </c>
      <c r="F400" s="272">
        <v>0</v>
      </c>
      <c r="G400" s="272">
        <v>64</v>
      </c>
      <c r="H400" s="272"/>
      <c r="I400" s="273">
        <f>SUM(K400:X400)</f>
        <v>-9</v>
      </c>
      <c r="J400" s="282">
        <f>C400+D400</f>
        <v>1140</v>
      </c>
      <c r="K400" s="283">
        <v>-9</v>
      </c>
      <c r="L400" s="283">
        <v>0</v>
      </c>
      <c r="M400" s="283">
        <v>0</v>
      </c>
      <c r="N400" s="283">
        <v>0</v>
      </c>
      <c r="O400" s="283">
        <v>0</v>
      </c>
      <c r="P400" s="283">
        <v>0</v>
      </c>
      <c r="Q400" s="283">
        <v>0</v>
      </c>
      <c r="R400" s="283"/>
      <c r="S400" s="283">
        <v>0</v>
      </c>
      <c r="T400" s="288">
        <v>0</v>
      </c>
      <c r="U400" s="283">
        <v>0</v>
      </c>
      <c r="V400" s="289"/>
      <c r="W400" s="289"/>
      <c r="X400" s="289"/>
    </row>
    <row r="401" hidden="1" spans="1:24">
      <c r="A401" s="268">
        <v>2130804</v>
      </c>
      <c r="B401" s="270" t="s">
        <v>439</v>
      </c>
      <c r="C401" s="271">
        <v>148</v>
      </c>
      <c r="D401" s="272">
        <f>E401+F401+G401+H401+I401</f>
        <v>720</v>
      </c>
      <c r="E401" s="272">
        <v>0</v>
      </c>
      <c r="F401" s="272">
        <v>261</v>
      </c>
      <c r="G401" s="272">
        <v>43</v>
      </c>
      <c r="H401" s="272"/>
      <c r="I401" s="273">
        <f>SUM(K401:X401)</f>
        <v>416</v>
      </c>
      <c r="J401" s="282">
        <f>C401+D401</f>
        <v>868</v>
      </c>
      <c r="K401" s="283">
        <v>27</v>
      </c>
      <c r="L401" s="283">
        <v>0</v>
      </c>
      <c r="M401" s="283">
        <v>0</v>
      </c>
      <c r="N401" s="283">
        <v>0</v>
      </c>
      <c r="O401" s="283">
        <v>389</v>
      </c>
      <c r="P401" s="283">
        <v>0</v>
      </c>
      <c r="Q401" s="283">
        <v>0</v>
      </c>
      <c r="R401" s="283"/>
      <c r="S401" s="283">
        <v>0</v>
      </c>
      <c r="T401" s="288">
        <v>0</v>
      </c>
      <c r="U401" s="283">
        <v>0</v>
      </c>
      <c r="V401" s="289"/>
      <c r="W401" s="289"/>
      <c r="X401" s="289"/>
    </row>
    <row r="402" hidden="1" spans="1:24">
      <c r="A402" s="268">
        <v>2130899</v>
      </c>
      <c r="B402" s="270" t="s">
        <v>440</v>
      </c>
      <c r="C402" s="271">
        <v>476</v>
      </c>
      <c r="D402" s="272">
        <f>E402+F402+G402+H402+I402</f>
        <v>145</v>
      </c>
      <c r="E402" s="272">
        <v>0</v>
      </c>
      <c r="F402" s="272">
        <v>0</v>
      </c>
      <c r="G402" s="272">
        <v>0</v>
      </c>
      <c r="H402" s="272"/>
      <c r="I402" s="273">
        <f>SUM(K402:X402)</f>
        <v>145</v>
      </c>
      <c r="J402" s="282">
        <f>C402+D402</f>
        <v>621</v>
      </c>
      <c r="K402" s="283">
        <v>56</v>
      </c>
      <c r="L402" s="283">
        <v>0</v>
      </c>
      <c r="M402" s="283">
        <v>0</v>
      </c>
      <c r="N402" s="283">
        <v>0</v>
      </c>
      <c r="O402" s="283">
        <v>67</v>
      </c>
      <c r="P402" s="283">
        <v>0</v>
      </c>
      <c r="Q402" s="283">
        <v>24</v>
      </c>
      <c r="R402" s="283"/>
      <c r="S402" s="283">
        <v>0</v>
      </c>
      <c r="T402" s="288">
        <v>-2</v>
      </c>
      <c r="U402" s="283">
        <v>0</v>
      </c>
      <c r="V402" s="289"/>
      <c r="W402" s="289"/>
      <c r="X402" s="289"/>
    </row>
    <row r="403" hidden="1" spans="1:24">
      <c r="A403" s="268">
        <v>21309</v>
      </c>
      <c r="B403" s="262" t="s">
        <v>441</v>
      </c>
      <c r="C403" s="263">
        <f t="shared" ref="C403:X403" si="140">SUM(C404:C405)</f>
        <v>241</v>
      </c>
      <c r="D403" s="269">
        <f t="shared" si="140"/>
        <v>1069</v>
      </c>
      <c r="E403" s="269">
        <f t="shared" si="140"/>
        <v>1069</v>
      </c>
      <c r="F403" s="269">
        <f t="shared" si="140"/>
        <v>0</v>
      </c>
      <c r="G403" s="269">
        <f t="shared" si="140"/>
        <v>0</v>
      </c>
      <c r="H403" s="269">
        <f t="shared" si="140"/>
        <v>0</v>
      </c>
      <c r="I403" s="269">
        <f t="shared" si="140"/>
        <v>0</v>
      </c>
      <c r="J403" s="269">
        <f t="shared" si="140"/>
        <v>1310</v>
      </c>
      <c r="K403" s="281">
        <f t="shared" si="140"/>
        <v>0</v>
      </c>
      <c r="L403" s="281">
        <f t="shared" si="140"/>
        <v>0</v>
      </c>
      <c r="M403" s="281">
        <f t="shared" si="140"/>
        <v>0</v>
      </c>
      <c r="N403" s="281">
        <f t="shared" si="140"/>
        <v>0</v>
      </c>
      <c r="O403" s="281">
        <f t="shared" si="140"/>
        <v>0</v>
      </c>
      <c r="P403" s="281">
        <f t="shared" si="140"/>
        <v>0</v>
      </c>
      <c r="Q403" s="281">
        <f t="shared" si="140"/>
        <v>0</v>
      </c>
      <c r="R403" s="281">
        <f t="shared" si="140"/>
        <v>0</v>
      </c>
      <c r="S403" s="281">
        <f t="shared" si="140"/>
        <v>0</v>
      </c>
      <c r="T403" s="281">
        <f t="shared" si="140"/>
        <v>0</v>
      </c>
      <c r="U403" s="281">
        <f t="shared" si="140"/>
        <v>0</v>
      </c>
      <c r="V403" s="281">
        <f t="shared" si="140"/>
        <v>0</v>
      </c>
      <c r="W403" s="281">
        <f t="shared" si="140"/>
        <v>0</v>
      </c>
      <c r="X403" s="281">
        <f t="shared" si="140"/>
        <v>0</v>
      </c>
    </row>
    <row r="404" hidden="1" spans="1:24">
      <c r="A404" s="268">
        <v>2130901</v>
      </c>
      <c r="B404" s="270" t="s">
        <v>442</v>
      </c>
      <c r="C404" s="271">
        <v>241</v>
      </c>
      <c r="D404" s="272">
        <f>E404+F404+G404+H404+I404</f>
        <v>-241</v>
      </c>
      <c r="E404" s="272">
        <v>-241</v>
      </c>
      <c r="F404" s="272">
        <v>0</v>
      </c>
      <c r="G404" s="272">
        <v>0</v>
      </c>
      <c r="H404" s="272"/>
      <c r="I404" s="273">
        <f>SUM(K404:X404)</f>
        <v>0</v>
      </c>
      <c r="J404" s="282">
        <f>C404+D404</f>
        <v>0</v>
      </c>
      <c r="K404" s="283">
        <v>0</v>
      </c>
      <c r="L404" s="283">
        <v>0</v>
      </c>
      <c r="M404" s="283">
        <v>0</v>
      </c>
      <c r="N404" s="283">
        <v>0</v>
      </c>
      <c r="O404" s="283">
        <v>0</v>
      </c>
      <c r="P404" s="283">
        <v>0</v>
      </c>
      <c r="Q404" s="283">
        <v>0</v>
      </c>
      <c r="R404" s="283"/>
      <c r="S404" s="283">
        <v>0</v>
      </c>
      <c r="T404" s="288">
        <v>0</v>
      </c>
      <c r="U404" s="283">
        <v>0</v>
      </c>
      <c r="V404" s="289"/>
      <c r="W404" s="289"/>
      <c r="X404" s="289"/>
    </row>
    <row r="405" hidden="1" spans="1:24">
      <c r="A405" s="268">
        <v>2130999</v>
      </c>
      <c r="B405" s="270" t="s">
        <v>443</v>
      </c>
      <c r="C405" s="271"/>
      <c r="D405" s="272">
        <f>E405+F405+G405+H405+I405</f>
        <v>1310</v>
      </c>
      <c r="E405" s="272">
        <v>1310</v>
      </c>
      <c r="F405" s="272">
        <v>0</v>
      </c>
      <c r="G405" s="272">
        <v>0</v>
      </c>
      <c r="H405" s="272"/>
      <c r="I405" s="272">
        <f>SUM(K405:X405)</f>
        <v>0</v>
      </c>
      <c r="J405" s="282">
        <f>C405+D405</f>
        <v>1310</v>
      </c>
      <c r="K405" s="283">
        <v>0</v>
      </c>
      <c r="L405" s="283">
        <v>0</v>
      </c>
      <c r="M405" s="283">
        <v>0</v>
      </c>
      <c r="N405" s="283">
        <v>0</v>
      </c>
      <c r="O405" s="283">
        <v>0</v>
      </c>
      <c r="P405" s="283">
        <v>0</v>
      </c>
      <c r="Q405" s="283">
        <v>0</v>
      </c>
      <c r="R405" s="283"/>
      <c r="S405" s="283">
        <v>0</v>
      </c>
      <c r="T405" s="288">
        <v>0</v>
      </c>
      <c r="U405" s="283">
        <v>0</v>
      </c>
      <c r="V405" s="289"/>
      <c r="W405" s="289"/>
      <c r="X405" s="289"/>
    </row>
    <row r="406" hidden="1" spans="1:24">
      <c r="A406" s="268">
        <v>21399</v>
      </c>
      <c r="B406" s="262" t="s">
        <v>444</v>
      </c>
      <c r="C406" s="263">
        <f t="shared" ref="C406:X406" si="141">SUM(C407:C408)</f>
        <v>13000</v>
      </c>
      <c r="D406" s="269">
        <f t="shared" si="141"/>
        <v>-10136</v>
      </c>
      <c r="E406" s="269">
        <f t="shared" si="141"/>
        <v>0</v>
      </c>
      <c r="F406" s="269">
        <f t="shared" si="141"/>
        <v>759</v>
      </c>
      <c r="G406" s="269">
        <f t="shared" si="141"/>
        <v>171</v>
      </c>
      <c r="H406" s="269">
        <f t="shared" si="141"/>
        <v>0</v>
      </c>
      <c r="I406" s="269">
        <f t="shared" si="141"/>
        <v>-11066</v>
      </c>
      <c r="J406" s="269">
        <f t="shared" si="141"/>
        <v>2864</v>
      </c>
      <c r="K406" s="281">
        <f t="shared" si="141"/>
        <v>640</v>
      </c>
      <c r="L406" s="281">
        <f t="shared" si="141"/>
        <v>1094</v>
      </c>
      <c r="M406" s="281">
        <f t="shared" si="141"/>
        <v>-12800</v>
      </c>
      <c r="N406" s="281">
        <f t="shared" si="141"/>
        <v>0</v>
      </c>
      <c r="O406" s="281">
        <f t="shared" si="141"/>
        <v>0</v>
      </c>
      <c r="P406" s="281">
        <f t="shared" si="141"/>
        <v>0</v>
      </c>
      <c r="Q406" s="281">
        <f t="shared" si="141"/>
        <v>0</v>
      </c>
      <c r="R406" s="281">
        <f t="shared" si="141"/>
        <v>0</v>
      </c>
      <c r="S406" s="281">
        <f t="shared" si="141"/>
        <v>0</v>
      </c>
      <c r="T406" s="281">
        <f t="shared" si="141"/>
        <v>0</v>
      </c>
      <c r="U406" s="281">
        <f t="shared" si="141"/>
        <v>0</v>
      </c>
      <c r="V406" s="281">
        <f t="shared" si="141"/>
        <v>0</v>
      </c>
      <c r="W406" s="281">
        <f t="shared" si="141"/>
        <v>0</v>
      </c>
      <c r="X406" s="281">
        <f t="shared" si="141"/>
        <v>0</v>
      </c>
    </row>
    <row r="407" hidden="1" spans="1:24">
      <c r="A407" s="268">
        <v>2139901</v>
      </c>
      <c r="B407" s="270" t="s">
        <v>445</v>
      </c>
      <c r="C407" s="271"/>
      <c r="D407" s="272">
        <f>E407+F407+G407+H407+I407</f>
        <v>0</v>
      </c>
      <c r="E407" s="272">
        <v>0</v>
      </c>
      <c r="F407" s="272">
        <v>0</v>
      </c>
      <c r="G407" s="272">
        <v>0</v>
      </c>
      <c r="H407" s="272"/>
      <c r="I407" s="272">
        <f>SUM(K407:X407)</f>
        <v>0</v>
      </c>
      <c r="J407" s="282">
        <f>C407+D407</f>
        <v>0</v>
      </c>
      <c r="K407" s="283">
        <v>0</v>
      </c>
      <c r="L407" s="283">
        <v>0</v>
      </c>
      <c r="M407" s="283">
        <v>0</v>
      </c>
      <c r="N407" s="283">
        <v>0</v>
      </c>
      <c r="O407" s="283">
        <v>0</v>
      </c>
      <c r="P407" s="283">
        <v>0</v>
      </c>
      <c r="Q407" s="283">
        <v>0</v>
      </c>
      <c r="R407" s="283"/>
      <c r="S407" s="283">
        <v>0</v>
      </c>
      <c r="T407" s="288">
        <v>0</v>
      </c>
      <c r="U407" s="283">
        <v>0</v>
      </c>
      <c r="V407" s="289"/>
      <c r="W407" s="289"/>
      <c r="X407" s="289"/>
    </row>
    <row r="408" hidden="1" spans="1:24">
      <c r="A408" s="268">
        <v>2139999</v>
      </c>
      <c r="B408" s="270" t="s">
        <v>446</v>
      </c>
      <c r="C408" s="271">
        <v>13000</v>
      </c>
      <c r="D408" s="272">
        <f>E408+F408+G408+H408+I408</f>
        <v>-10136</v>
      </c>
      <c r="E408" s="272">
        <v>0</v>
      </c>
      <c r="F408" s="272">
        <v>759</v>
      </c>
      <c r="G408" s="272">
        <f>122+49</f>
        <v>171</v>
      </c>
      <c r="H408" s="272"/>
      <c r="I408" s="273">
        <f>SUM(K408:X408)</f>
        <v>-11066</v>
      </c>
      <c r="J408" s="282">
        <f>C408+D408</f>
        <v>2864</v>
      </c>
      <c r="K408" s="283">
        <v>640</v>
      </c>
      <c r="L408" s="283">
        <v>1094</v>
      </c>
      <c r="M408" s="283">
        <f>200-13000</f>
        <v>-12800</v>
      </c>
      <c r="N408" s="283">
        <v>0</v>
      </c>
      <c r="O408" s="283">
        <v>0</v>
      </c>
      <c r="P408" s="283">
        <v>0</v>
      </c>
      <c r="Q408" s="283">
        <v>0</v>
      </c>
      <c r="R408" s="283"/>
      <c r="S408" s="283">
        <v>0</v>
      </c>
      <c r="T408" s="288">
        <v>0</v>
      </c>
      <c r="U408" s="283">
        <v>0</v>
      </c>
      <c r="V408" s="289"/>
      <c r="W408" s="289"/>
      <c r="X408" s="289"/>
    </row>
    <row r="409" ht="24.95" customHeight="1" spans="1:24">
      <c r="A409" s="267">
        <v>214</v>
      </c>
      <c r="B409" s="254" t="s">
        <v>447</v>
      </c>
      <c r="C409" s="265">
        <f t="shared" ref="C409:X409" si="142">C410+C417+C422+C425</f>
        <v>12852</v>
      </c>
      <c r="D409" s="265">
        <f t="shared" si="142"/>
        <v>25294</v>
      </c>
      <c r="E409" s="266">
        <f t="shared" si="142"/>
        <v>6596</v>
      </c>
      <c r="F409" s="266">
        <f t="shared" si="142"/>
        <v>100</v>
      </c>
      <c r="G409" s="266">
        <f t="shared" si="142"/>
        <v>1914</v>
      </c>
      <c r="H409" s="266">
        <f t="shared" si="142"/>
        <v>6650</v>
      </c>
      <c r="I409" s="266">
        <f t="shared" si="142"/>
        <v>10034</v>
      </c>
      <c r="J409" s="265">
        <f t="shared" si="142"/>
        <v>38146</v>
      </c>
      <c r="K409" s="263">
        <f t="shared" si="142"/>
        <v>-463</v>
      </c>
      <c r="L409" s="263">
        <f t="shared" si="142"/>
        <v>3248</v>
      </c>
      <c r="M409" s="263">
        <f t="shared" si="142"/>
        <v>0</v>
      </c>
      <c r="N409" s="263">
        <f t="shared" si="142"/>
        <v>24</v>
      </c>
      <c r="O409" s="263">
        <f t="shared" si="142"/>
        <v>4144</v>
      </c>
      <c r="P409" s="263">
        <f t="shared" si="142"/>
        <v>0</v>
      </c>
      <c r="Q409" s="263">
        <f t="shared" si="142"/>
        <v>3116</v>
      </c>
      <c r="R409" s="263">
        <f t="shared" si="142"/>
        <v>0</v>
      </c>
      <c r="S409" s="263">
        <f t="shared" si="142"/>
        <v>-2</v>
      </c>
      <c r="T409" s="263">
        <f t="shared" si="142"/>
        <v>-33</v>
      </c>
      <c r="U409" s="263">
        <f t="shared" si="142"/>
        <v>0</v>
      </c>
      <c r="V409" s="263">
        <f t="shared" si="142"/>
        <v>0</v>
      </c>
      <c r="W409" s="263">
        <f t="shared" si="142"/>
        <v>0</v>
      </c>
      <c r="X409" s="263">
        <f t="shared" si="142"/>
        <v>0</v>
      </c>
    </row>
    <row r="410" hidden="1" spans="1:24">
      <c r="A410" s="268">
        <v>21401</v>
      </c>
      <c r="B410" s="262" t="s">
        <v>448</v>
      </c>
      <c r="C410" s="263">
        <f>SUM(C411:C416)</f>
        <v>7926</v>
      </c>
      <c r="D410" s="269">
        <f t="shared" ref="D410:X410" si="143">SUM(D411:D416)</f>
        <v>12733</v>
      </c>
      <c r="E410" s="269">
        <f t="shared" si="143"/>
        <v>5484</v>
      </c>
      <c r="F410" s="269">
        <f t="shared" si="143"/>
        <v>0</v>
      </c>
      <c r="G410" s="269">
        <f t="shared" si="143"/>
        <v>551</v>
      </c>
      <c r="H410" s="269">
        <f t="shared" si="143"/>
        <v>0</v>
      </c>
      <c r="I410" s="269">
        <f t="shared" si="143"/>
        <v>6698</v>
      </c>
      <c r="J410" s="269">
        <f t="shared" si="143"/>
        <v>20659</v>
      </c>
      <c r="K410" s="281">
        <f t="shared" si="143"/>
        <v>-379</v>
      </c>
      <c r="L410" s="281">
        <f t="shared" si="143"/>
        <v>2411</v>
      </c>
      <c r="M410" s="281">
        <f t="shared" si="143"/>
        <v>0</v>
      </c>
      <c r="N410" s="281">
        <f t="shared" si="143"/>
        <v>24</v>
      </c>
      <c r="O410" s="281">
        <f t="shared" si="143"/>
        <v>4144</v>
      </c>
      <c r="P410" s="281">
        <f t="shared" si="143"/>
        <v>0</v>
      </c>
      <c r="Q410" s="281">
        <f t="shared" si="143"/>
        <v>533</v>
      </c>
      <c r="R410" s="281">
        <f t="shared" si="143"/>
        <v>0</v>
      </c>
      <c r="S410" s="281">
        <f t="shared" si="143"/>
        <v>-2</v>
      </c>
      <c r="T410" s="281">
        <f t="shared" si="143"/>
        <v>-33</v>
      </c>
      <c r="U410" s="281">
        <f t="shared" si="143"/>
        <v>0</v>
      </c>
      <c r="V410" s="281">
        <f t="shared" si="143"/>
        <v>0</v>
      </c>
      <c r="W410" s="281">
        <f t="shared" si="143"/>
        <v>0</v>
      </c>
      <c r="X410" s="281">
        <f t="shared" si="143"/>
        <v>0</v>
      </c>
    </row>
    <row r="411" hidden="1" spans="1:24">
      <c r="A411" s="268">
        <v>2140101</v>
      </c>
      <c r="B411" s="270" t="s">
        <v>98</v>
      </c>
      <c r="C411" s="271">
        <v>668</v>
      </c>
      <c r="D411" s="272">
        <f t="shared" ref="D411:D416" si="144">E411+F411+G411+H411+I411</f>
        <v>14</v>
      </c>
      <c r="E411" s="272">
        <v>0</v>
      </c>
      <c r="F411" s="272">
        <v>0</v>
      </c>
      <c r="G411" s="272">
        <v>0</v>
      </c>
      <c r="H411" s="272"/>
      <c r="I411" s="273">
        <f t="shared" ref="I411:I416" si="145">SUM(K411:X411)</f>
        <v>14</v>
      </c>
      <c r="J411" s="282">
        <f t="shared" ref="J411:J416" si="146">C411+D411</f>
        <v>682</v>
      </c>
      <c r="K411" s="283">
        <v>0</v>
      </c>
      <c r="L411" s="283">
        <v>0</v>
      </c>
      <c r="M411" s="283">
        <v>0</v>
      </c>
      <c r="N411" s="283">
        <v>17</v>
      </c>
      <c r="O411" s="283">
        <v>0</v>
      </c>
      <c r="P411" s="283">
        <v>0</v>
      </c>
      <c r="Q411" s="283">
        <v>0</v>
      </c>
      <c r="R411" s="283"/>
      <c r="S411" s="283"/>
      <c r="T411" s="288">
        <v>-3</v>
      </c>
      <c r="U411" s="283">
        <v>0</v>
      </c>
      <c r="V411" s="289"/>
      <c r="W411" s="289"/>
      <c r="X411" s="289"/>
    </row>
    <row r="412" hidden="1" spans="1:24">
      <c r="A412" s="268">
        <v>2140104</v>
      </c>
      <c r="B412" s="270" t="s">
        <v>449</v>
      </c>
      <c r="C412" s="271">
        <v>250</v>
      </c>
      <c r="D412" s="272">
        <f t="shared" si="144"/>
        <v>4677</v>
      </c>
      <c r="E412" s="272">
        <v>0</v>
      </c>
      <c r="F412" s="272">
        <v>0</v>
      </c>
      <c r="G412" s="272">
        <v>0</v>
      </c>
      <c r="H412" s="272"/>
      <c r="I412" s="273">
        <f t="shared" si="145"/>
        <v>4677</v>
      </c>
      <c r="J412" s="282">
        <f t="shared" si="146"/>
        <v>4927</v>
      </c>
      <c r="K412" s="283">
        <v>0</v>
      </c>
      <c r="L412" s="283">
        <v>0</v>
      </c>
      <c r="M412" s="283">
        <v>0</v>
      </c>
      <c r="N412" s="283">
        <v>0</v>
      </c>
      <c r="O412" s="283">
        <v>4144</v>
      </c>
      <c r="P412" s="283">
        <v>0</v>
      </c>
      <c r="Q412" s="283">
        <v>533</v>
      </c>
      <c r="R412" s="283"/>
      <c r="S412" s="283">
        <v>0</v>
      </c>
      <c r="T412" s="288">
        <v>0</v>
      </c>
      <c r="U412" s="283">
        <v>0</v>
      </c>
      <c r="V412" s="289"/>
      <c r="W412" s="289"/>
      <c r="X412" s="289"/>
    </row>
    <row r="413" hidden="1" spans="1:24">
      <c r="A413" s="268">
        <v>2140106</v>
      </c>
      <c r="B413" s="270" t="s">
        <v>450</v>
      </c>
      <c r="C413" s="271">
        <v>723</v>
      </c>
      <c r="D413" s="272">
        <f t="shared" si="144"/>
        <v>6843</v>
      </c>
      <c r="E413" s="272">
        <v>3930</v>
      </c>
      <c r="F413" s="272">
        <v>0</v>
      </c>
      <c r="G413" s="272">
        <v>502</v>
      </c>
      <c r="H413" s="272"/>
      <c r="I413" s="273">
        <f t="shared" si="145"/>
        <v>2411</v>
      </c>
      <c r="J413" s="282">
        <f t="shared" si="146"/>
        <v>7566</v>
      </c>
      <c r="K413" s="283">
        <v>0</v>
      </c>
      <c r="L413" s="283">
        <v>2411</v>
      </c>
      <c r="M413" s="283">
        <v>0</v>
      </c>
      <c r="N413" s="283">
        <v>0</v>
      </c>
      <c r="O413" s="283">
        <v>0</v>
      </c>
      <c r="P413" s="283">
        <v>0</v>
      </c>
      <c r="Q413" s="283">
        <v>0</v>
      </c>
      <c r="R413" s="283"/>
      <c r="S413" s="283">
        <v>0</v>
      </c>
      <c r="T413" s="288">
        <v>0</v>
      </c>
      <c r="U413" s="283">
        <v>0</v>
      </c>
      <c r="V413" s="289"/>
      <c r="W413" s="289"/>
      <c r="X413" s="289"/>
    </row>
    <row r="414" hidden="1" spans="1:24">
      <c r="A414" s="268">
        <v>2140112</v>
      </c>
      <c r="B414" s="270" t="s">
        <v>451</v>
      </c>
      <c r="C414" s="271">
        <v>3544</v>
      </c>
      <c r="D414" s="272">
        <f t="shared" si="144"/>
        <v>-334</v>
      </c>
      <c r="E414" s="272">
        <v>0</v>
      </c>
      <c r="F414" s="272">
        <v>0</v>
      </c>
      <c r="G414" s="272">
        <v>49</v>
      </c>
      <c r="H414" s="272"/>
      <c r="I414" s="273">
        <f t="shared" si="145"/>
        <v>-383</v>
      </c>
      <c r="J414" s="282">
        <f t="shared" si="146"/>
        <v>3210</v>
      </c>
      <c r="K414" s="283">
        <v>-379</v>
      </c>
      <c r="L414" s="283">
        <v>0</v>
      </c>
      <c r="M414" s="283">
        <v>0</v>
      </c>
      <c r="N414" s="283">
        <v>7</v>
      </c>
      <c r="O414" s="283">
        <v>0</v>
      </c>
      <c r="P414" s="283">
        <v>0</v>
      </c>
      <c r="Q414" s="283">
        <v>0</v>
      </c>
      <c r="R414" s="283"/>
      <c r="S414" s="283">
        <v>0</v>
      </c>
      <c r="T414" s="288">
        <v>-11</v>
      </c>
      <c r="U414" s="283">
        <v>0</v>
      </c>
      <c r="V414" s="289"/>
      <c r="W414" s="289"/>
      <c r="X414" s="289"/>
    </row>
    <row r="415" hidden="1" spans="1:24">
      <c r="A415" s="268">
        <v>2140139</v>
      </c>
      <c r="B415" s="270" t="s">
        <v>452</v>
      </c>
      <c r="C415" s="271"/>
      <c r="D415" s="272">
        <f t="shared" si="144"/>
        <v>146</v>
      </c>
      <c r="E415" s="272">
        <v>146</v>
      </c>
      <c r="F415" s="272">
        <v>0</v>
      </c>
      <c r="G415" s="272">
        <v>0</v>
      </c>
      <c r="H415" s="272"/>
      <c r="I415" s="273">
        <f t="shared" si="145"/>
        <v>0</v>
      </c>
      <c r="J415" s="282">
        <f t="shared" si="146"/>
        <v>146</v>
      </c>
      <c r="K415" s="283">
        <v>0</v>
      </c>
      <c r="L415" s="283">
        <v>0</v>
      </c>
      <c r="M415" s="283">
        <v>0</v>
      </c>
      <c r="N415" s="283">
        <v>0</v>
      </c>
      <c r="O415" s="283">
        <v>0</v>
      </c>
      <c r="P415" s="283">
        <v>0</v>
      </c>
      <c r="Q415" s="283">
        <v>0</v>
      </c>
      <c r="R415" s="283"/>
      <c r="S415" s="283">
        <v>0</v>
      </c>
      <c r="T415" s="288">
        <v>0</v>
      </c>
      <c r="U415" s="283">
        <v>0</v>
      </c>
      <c r="V415" s="289"/>
      <c r="W415" s="289"/>
      <c r="X415" s="289"/>
    </row>
    <row r="416" hidden="1" spans="1:24">
      <c r="A416" s="268">
        <v>2140199</v>
      </c>
      <c r="B416" s="270" t="s">
        <v>453</v>
      </c>
      <c r="C416" s="271">
        <v>2741</v>
      </c>
      <c r="D416" s="272">
        <f t="shared" si="144"/>
        <v>1387</v>
      </c>
      <c r="E416" s="272">
        <v>1408</v>
      </c>
      <c r="F416" s="272">
        <v>0</v>
      </c>
      <c r="G416" s="272">
        <v>0</v>
      </c>
      <c r="H416" s="272"/>
      <c r="I416" s="273">
        <f t="shared" si="145"/>
        <v>-21</v>
      </c>
      <c r="J416" s="282">
        <f t="shared" si="146"/>
        <v>4128</v>
      </c>
      <c r="K416" s="283">
        <v>0</v>
      </c>
      <c r="L416" s="283">
        <v>0</v>
      </c>
      <c r="M416" s="283">
        <v>0</v>
      </c>
      <c r="N416" s="283">
        <v>0</v>
      </c>
      <c r="O416" s="283">
        <v>0</v>
      </c>
      <c r="P416" s="283">
        <v>0</v>
      </c>
      <c r="Q416" s="283"/>
      <c r="R416" s="283"/>
      <c r="S416" s="283">
        <v>-2</v>
      </c>
      <c r="T416" s="288">
        <v>-19</v>
      </c>
      <c r="U416" s="283">
        <v>0</v>
      </c>
      <c r="V416" s="289"/>
      <c r="W416" s="289"/>
      <c r="X416" s="289"/>
    </row>
    <row r="417" hidden="1" spans="1:24">
      <c r="A417" s="268">
        <v>21404</v>
      </c>
      <c r="B417" s="262" t="s">
        <v>454</v>
      </c>
      <c r="C417" s="263">
        <f t="shared" ref="C417:X417" si="147">SUM(C418:C421)</f>
        <v>0</v>
      </c>
      <c r="D417" s="269">
        <f t="shared" si="147"/>
        <v>4263</v>
      </c>
      <c r="E417" s="269">
        <f t="shared" si="147"/>
        <v>2063</v>
      </c>
      <c r="F417" s="269">
        <f t="shared" si="147"/>
        <v>0</v>
      </c>
      <c r="G417" s="269">
        <f t="shared" si="147"/>
        <v>1363</v>
      </c>
      <c r="H417" s="269">
        <f t="shared" si="147"/>
        <v>0</v>
      </c>
      <c r="I417" s="269">
        <f t="shared" si="147"/>
        <v>837</v>
      </c>
      <c r="J417" s="269">
        <f t="shared" si="147"/>
        <v>4263</v>
      </c>
      <c r="K417" s="281">
        <f t="shared" si="147"/>
        <v>0</v>
      </c>
      <c r="L417" s="281">
        <f t="shared" si="147"/>
        <v>837</v>
      </c>
      <c r="M417" s="281">
        <f t="shared" si="147"/>
        <v>0</v>
      </c>
      <c r="N417" s="281">
        <f t="shared" si="147"/>
        <v>0</v>
      </c>
      <c r="O417" s="281">
        <f t="shared" si="147"/>
        <v>0</v>
      </c>
      <c r="P417" s="281">
        <f t="shared" si="147"/>
        <v>0</v>
      </c>
      <c r="Q417" s="281">
        <f t="shared" si="147"/>
        <v>0</v>
      </c>
      <c r="R417" s="281">
        <f t="shared" si="147"/>
        <v>0</v>
      </c>
      <c r="S417" s="281">
        <f t="shared" si="147"/>
        <v>0</v>
      </c>
      <c r="T417" s="281">
        <f t="shared" si="147"/>
        <v>0</v>
      </c>
      <c r="U417" s="281">
        <f t="shared" si="147"/>
        <v>0</v>
      </c>
      <c r="V417" s="281">
        <f t="shared" si="147"/>
        <v>0</v>
      </c>
      <c r="W417" s="281">
        <f t="shared" si="147"/>
        <v>0</v>
      </c>
      <c r="X417" s="281">
        <f t="shared" si="147"/>
        <v>0</v>
      </c>
    </row>
    <row r="418" hidden="1" spans="1:24">
      <c r="A418" s="268">
        <v>2140401</v>
      </c>
      <c r="B418" s="270" t="s">
        <v>455</v>
      </c>
      <c r="C418" s="271"/>
      <c r="D418" s="272">
        <f>E418+F418+G418+H418+I418</f>
        <v>71</v>
      </c>
      <c r="E418" s="272">
        <v>71</v>
      </c>
      <c r="F418" s="272">
        <v>0</v>
      </c>
      <c r="G418" s="272">
        <v>0</v>
      </c>
      <c r="H418" s="272"/>
      <c r="I418" s="273">
        <f>SUM(K418:X418)</f>
        <v>0</v>
      </c>
      <c r="J418" s="282">
        <f>C418+D418</f>
        <v>71</v>
      </c>
      <c r="K418" s="283">
        <v>0</v>
      </c>
      <c r="L418" s="283">
        <v>0</v>
      </c>
      <c r="M418" s="283">
        <v>0</v>
      </c>
      <c r="N418" s="283">
        <v>0</v>
      </c>
      <c r="O418" s="283">
        <v>0</v>
      </c>
      <c r="P418" s="283">
        <v>0</v>
      </c>
      <c r="Q418" s="283">
        <v>0</v>
      </c>
      <c r="R418" s="283"/>
      <c r="S418" s="283">
        <v>0</v>
      </c>
      <c r="T418" s="288">
        <v>0</v>
      </c>
      <c r="U418" s="283">
        <v>0</v>
      </c>
      <c r="V418" s="289"/>
      <c r="W418" s="289"/>
      <c r="X418" s="289"/>
    </row>
    <row r="419" hidden="1" spans="1:24">
      <c r="A419" s="268">
        <v>2140402</v>
      </c>
      <c r="B419" s="270" t="s">
        <v>456</v>
      </c>
      <c r="C419" s="271"/>
      <c r="D419" s="272">
        <f>E419+F419+G419+H419+I419</f>
        <v>3816</v>
      </c>
      <c r="E419" s="272">
        <v>1992</v>
      </c>
      <c r="F419" s="272">
        <v>0</v>
      </c>
      <c r="G419" s="272">
        <v>987</v>
      </c>
      <c r="H419" s="272"/>
      <c r="I419" s="273">
        <f>SUM(K419:X419)</f>
        <v>837</v>
      </c>
      <c r="J419" s="282">
        <f>C419+D419</f>
        <v>3816</v>
      </c>
      <c r="K419" s="283">
        <v>0</v>
      </c>
      <c r="L419" s="283">
        <v>837</v>
      </c>
      <c r="M419" s="283">
        <v>0</v>
      </c>
      <c r="N419" s="283">
        <v>0</v>
      </c>
      <c r="O419" s="283">
        <v>0</v>
      </c>
      <c r="P419" s="283">
        <v>0</v>
      </c>
      <c r="Q419" s="283">
        <v>0</v>
      </c>
      <c r="R419" s="283"/>
      <c r="S419" s="283">
        <v>0</v>
      </c>
      <c r="T419" s="288">
        <v>0</v>
      </c>
      <c r="U419" s="283">
        <v>0</v>
      </c>
      <c r="V419" s="289"/>
      <c r="W419" s="289"/>
      <c r="X419" s="289"/>
    </row>
    <row r="420" hidden="1" spans="1:24">
      <c r="A420" s="268">
        <v>2140403</v>
      </c>
      <c r="B420" s="270" t="s">
        <v>457</v>
      </c>
      <c r="C420" s="271"/>
      <c r="D420" s="272">
        <f>E420+F420+G420+H420+I420</f>
        <v>265</v>
      </c>
      <c r="E420" s="272">
        <v>0</v>
      </c>
      <c r="F420" s="272">
        <v>0</v>
      </c>
      <c r="G420" s="272">
        <v>265</v>
      </c>
      <c r="H420" s="272"/>
      <c r="I420" s="273">
        <f>SUM(K420:X420)</f>
        <v>0</v>
      </c>
      <c r="J420" s="282">
        <f>C420+D420</f>
        <v>265</v>
      </c>
      <c r="K420" s="283">
        <v>0</v>
      </c>
      <c r="L420" s="283">
        <v>0</v>
      </c>
      <c r="M420" s="283">
        <v>0</v>
      </c>
      <c r="N420" s="283">
        <v>0</v>
      </c>
      <c r="O420" s="283">
        <v>0</v>
      </c>
      <c r="P420" s="283">
        <v>0</v>
      </c>
      <c r="Q420" s="283">
        <v>0</v>
      </c>
      <c r="R420" s="283"/>
      <c r="S420" s="283">
        <v>0</v>
      </c>
      <c r="T420" s="288">
        <v>0</v>
      </c>
      <c r="U420" s="283">
        <v>0</v>
      </c>
      <c r="V420" s="289"/>
      <c r="W420" s="289"/>
      <c r="X420" s="289"/>
    </row>
    <row r="421" hidden="1" spans="1:24">
      <c r="A421" s="268">
        <v>2140499</v>
      </c>
      <c r="B421" s="270" t="s">
        <v>458</v>
      </c>
      <c r="C421" s="271"/>
      <c r="D421" s="272">
        <f>E421+F421+G421+H421+I421</f>
        <v>111</v>
      </c>
      <c r="E421" s="272">
        <v>0</v>
      </c>
      <c r="F421" s="272">
        <v>0</v>
      </c>
      <c r="G421" s="272">
        <v>111</v>
      </c>
      <c r="H421" s="272"/>
      <c r="I421" s="273">
        <f>SUM(K421:X421)</f>
        <v>0</v>
      </c>
      <c r="J421" s="282">
        <f>C421+D421</f>
        <v>111</v>
      </c>
      <c r="K421" s="283">
        <v>0</v>
      </c>
      <c r="L421" s="283">
        <v>0</v>
      </c>
      <c r="M421" s="283">
        <v>0</v>
      </c>
      <c r="N421" s="283">
        <v>0</v>
      </c>
      <c r="O421" s="283">
        <v>0</v>
      </c>
      <c r="P421" s="283">
        <v>0</v>
      </c>
      <c r="Q421" s="283">
        <v>0</v>
      </c>
      <c r="R421" s="283"/>
      <c r="S421" s="283">
        <v>0</v>
      </c>
      <c r="T421" s="288">
        <v>0</v>
      </c>
      <c r="U421" s="283">
        <v>0</v>
      </c>
      <c r="V421" s="289"/>
      <c r="W421" s="289"/>
      <c r="X421" s="289"/>
    </row>
    <row r="422" hidden="1" spans="1:24">
      <c r="A422" s="268">
        <v>21406</v>
      </c>
      <c r="B422" s="262" t="s">
        <v>459</v>
      </c>
      <c r="C422" s="263">
        <f t="shared" ref="C422:X422" si="148">SUM(C423:C424)</f>
        <v>3733</v>
      </c>
      <c r="D422" s="269">
        <f t="shared" si="148"/>
        <v>-951</v>
      </c>
      <c r="E422" s="269">
        <f t="shared" si="148"/>
        <v>-951</v>
      </c>
      <c r="F422" s="269">
        <f t="shared" si="148"/>
        <v>0</v>
      </c>
      <c r="G422" s="269">
        <f t="shared" si="148"/>
        <v>0</v>
      </c>
      <c r="H422" s="269">
        <f t="shared" si="148"/>
        <v>0</v>
      </c>
      <c r="I422" s="269">
        <f t="shared" si="148"/>
        <v>0</v>
      </c>
      <c r="J422" s="269">
        <f t="shared" si="148"/>
        <v>2782</v>
      </c>
      <c r="K422" s="281">
        <f t="shared" si="148"/>
        <v>0</v>
      </c>
      <c r="L422" s="281">
        <f t="shared" si="148"/>
        <v>0</v>
      </c>
      <c r="M422" s="281">
        <f t="shared" si="148"/>
        <v>0</v>
      </c>
      <c r="N422" s="281">
        <f t="shared" si="148"/>
        <v>0</v>
      </c>
      <c r="O422" s="281">
        <f t="shared" si="148"/>
        <v>0</v>
      </c>
      <c r="P422" s="281">
        <f t="shared" si="148"/>
        <v>0</v>
      </c>
      <c r="Q422" s="281">
        <f t="shared" si="148"/>
        <v>0</v>
      </c>
      <c r="R422" s="281">
        <f t="shared" si="148"/>
        <v>0</v>
      </c>
      <c r="S422" s="281">
        <f t="shared" si="148"/>
        <v>0</v>
      </c>
      <c r="T422" s="281">
        <f t="shared" si="148"/>
        <v>0</v>
      </c>
      <c r="U422" s="281">
        <f t="shared" si="148"/>
        <v>0</v>
      </c>
      <c r="V422" s="281">
        <f t="shared" si="148"/>
        <v>0</v>
      </c>
      <c r="W422" s="281">
        <f t="shared" si="148"/>
        <v>0</v>
      </c>
      <c r="X422" s="281">
        <f t="shared" si="148"/>
        <v>0</v>
      </c>
    </row>
    <row r="423" hidden="1" spans="1:24">
      <c r="A423" s="268">
        <v>2140601</v>
      </c>
      <c r="B423" s="270" t="s">
        <v>460</v>
      </c>
      <c r="C423" s="271">
        <v>1468</v>
      </c>
      <c r="D423" s="272">
        <f>E423+F423+G423+H423+I423</f>
        <v>-513</v>
      </c>
      <c r="E423" s="272">
        <v>-513</v>
      </c>
      <c r="F423" s="272">
        <v>0</v>
      </c>
      <c r="G423" s="272">
        <v>0</v>
      </c>
      <c r="H423" s="272"/>
      <c r="I423" s="273">
        <f>SUM(K423:X423)</f>
        <v>0</v>
      </c>
      <c r="J423" s="282">
        <f>C423+D423</f>
        <v>955</v>
      </c>
      <c r="K423" s="283">
        <v>0</v>
      </c>
      <c r="L423" s="283">
        <v>0</v>
      </c>
      <c r="M423" s="283">
        <v>0</v>
      </c>
      <c r="N423" s="283">
        <v>0</v>
      </c>
      <c r="O423" s="283">
        <v>0</v>
      </c>
      <c r="P423" s="283">
        <v>0</v>
      </c>
      <c r="Q423" s="283">
        <v>0</v>
      </c>
      <c r="R423" s="283"/>
      <c r="S423" s="283">
        <v>0</v>
      </c>
      <c r="T423" s="288">
        <v>0</v>
      </c>
      <c r="U423" s="283">
        <v>0</v>
      </c>
      <c r="V423" s="289"/>
      <c r="W423" s="289"/>
      <c r="X423" s="289"/>
    </row>
    <row r="424" hidden="1" spans="1:24">
      <c r="A424" s="268">
        <v>2140602</v>
      </c>
      <c r="B424" s="270" t="s">
        <v>461</v>
      </c>
      <c r="C424" s="271">
        <v>2265</v>
      </c>
      <c r="D424" s="272">
        <f>E424+F424+G424+H424+I424</f>
        <v>-438</v>
      </c>
      <c r="E424" s="272">
        <v>-438</v>
      </c>
      <c r="F424" s="272">
        <v>0</v>
      </c>
      <c r="G424" s="272">
        <v>0</v>
      </c>
      <c r="H424" s="272"/>
      <c r="I424" s="273">
        <f>SUM(K424:X424)</f>
        <v>0</v>
      </c>
      <c r="J424" s="282">
        <f>C424+D424</f>
        <v>1827</v>
      </c>
      <c r="K424" s="283">
        <v>0</v>
      </c>
      <c r="L424" s="283">
        <v>0</v>
      </c>
      <c r="M424" s="283">
        <v>0</v>
      </c>
      <c r="N424" s="283">
        <v>0</v>
      </c>
      <c r="O424" s="283">
        <v>0</v>
      </c>
      <c r="P424" s="283">
        <v>0</v>
      </c>
      <c r="Q424" s="283">
        <v>0</v>
      </c>
      <c r="R424" s="283"/>
      <c r="S424" s="283">
        <v>0</v>
      </c>
      <c r="T424" s="288">
        <v>0</v>
      </c>
      <c r="U424" s="283">
        <v>0</v>
      </c>
      <c r="V424" s="289"/>
      <c r="W424" s="289"/>
      <c r="X424" s="289"/>
    </row>
    <row r="425" hidden="1" spans="1:24">
      <c r="A425" s="268">
        <v>21499</v>
      </c>
      <c r="B425" s="262" t="s">
        <v>462</v>
      </c>
      <c r="C425" s="263">
        <f t="shared" ref="C425:X425" si="149">SUM(C426:C427)</f>
        <v>1193</v>
      </c>
      <c r="D425" s="269">
        <f t="shared" si="149"/>
        <v>9249</v>
      </c>
      <c r="E425" s="269">
        <f t="shared" si="149"/>
        <v>0</v>
      </c>
      <c r="F425" s="269">
        <f t="shared" si="149"/>
        <v>100</v>
      </c>
      <c r="G425" s="269">
        <f t="shared" si="149"/>
        <v>0</v>
      </c>
      <c r="H425" s="269">
        <f t="shared" si="149"/>
        <v>6650</v>
      </c>
      <c r="I425" s="269">
        <f t="shared" si="149"/>
        <v>2499</v>
      </c>
      <c r="J425" s="269">
        <f t="shared" si="149"/>
        <v>10442</v>
      </c>
      <c r="K425" s="281">
        <f t="shared" si="149"/>
        <v>-84</v>
      </c>
      <c r="L425" s="281">
        <f t="shared" si="149"/>
        <v>0</v>
      </c>
      <c r="M425" s="281">
        <f t="shared" si="149"/>
        <v>0</v>
      </c>
      <c r="N425" s="281">
        <f t="shared" si="149"/>
        <v>0</v>
      </c>
      <c r="O425" s="281">
        <f t="shared" si="149"/>
        <v>0</v>
      </c>
      <c r="P425" s="281">
        <f t="shared" si="149"/>
        <v>0</v>
      </c>
      <c r="Q425" s="281">
        <f t="shared" si="149"/>
        <v>2583</v>
      </c>
      <c r="R425" s="281">
        <f t="shared" si="149"/>
        <v>0</v>
      </c>
      <c r="S425" s="281">
        <f t="shared" si="149"/>
        <v>0</v>
      </c>
      <c r="T425" s="281">
        <f t="shared" si="149"/>
        <v>0</v>
      </c>
      <c r="U425" s="281">
        <f t="shared" si="149"/>
        <v>0</v>
      </c>
      <c r="V425" s="281">
        <f t="shared" si="149"/>
        <v>0</v>
      </c>
      <c r="W425" s="281">
        <f t="shared" si="149"/>
        <v>0</v>
      </c>
      <c r="X425" s="281">
        <f t="shared" si="149"/>
        <v>0</v>
      </c>
    </row>
    <row r="426" hidden="1" spans="1:24">
      <c r="A426" s="268">
        <v>2149901</v>
      </c>
      <c r="B426" s="270" t="s">
        <v>463</v>
      </c>
      <c r="C426" s="271">
        <v>1193</v>
      </c>
      <c r="D426" s="272">
        <f>E426+F426+G426+H426+I426</f>
        <v>2499</v>
      </c>
      <c r="E426" s="272">
        <v>0</v>
      </c>
      <c r="F426" s="272">
        <v>0</v>
      </c>
      <c r="G426" s="272">
        <v>0</v>
      </c>
      <c r="H426" s="272"/>
      <c r="I426" s="273">
        <f>SUM(K426:X426)</f>
        <v>2499</v>
      </c>
      <c r="J426" s="282">
        <f>C426+D426</f>
        <v>3692</v>
      </c>
      <c r="K426" s="283">
        <v>-84</v>
      </c>
      <c r="L426" s="283">
        <v>0</v>
      </c>
      <c r="M426" s="283">
        <v>0</v>
      </c>
      <c r="N426" s="283">
        <v>0</v>
      </c>
      <c r="O426" s="283">
        <v>0</v>
      </c>
      <c r="P426" s="283">
        <v>0</v>
      </c>
      <c r="Q426" s="283">
        <v>2583</v>
      </c>
      <c r="R426" s="283"/>
      <c r="S426" s="283">
        <v>0</v>
      </c>
      <c r="T426" s="288">
        <v>0</v>
      </c>
      <c r="U426" s="283">
        <v>0</v>
      </c>
      <c r="V426" s="289"/>
      <c r="W426" s="289"/>
      <c r="X426" s="289"/>
    </row>
    <row r="427" hidden="1" spans="1:24">
      <c r="A427" s="268">
        <v>2149999</v>
      </c>
      <c r="B427" s="270" t="s">
        <v>464</v>
      </c>
      <c r="C427" s="271"/>
      <c r="D427" s="272">
        <f>E427+F427+G427+H427+I427</f>
        <v>6750</v>
      </c>
      <c r="E427" s="272">
        <v>0</v>
      </c>
      <c r="F427" s="272">
        <v>100</v>
      </c>
      <c r="G427" s="272">
        <v>0</v>
      </c>
      <c r="H427" s="272">
        <v>6650</v>
      </c>
      <c r="I427" s="272">
        <f>SUM(K427:X427)</f>
        <v>0</v>
      </c>
      <c r="J427" s="282">
        <f>C427+D427</f>
        <v>6750</v>
      </c>
      <c r="K427" s="283">
        <v>0</v>
      </c>
      <c r="L427" s="283">
        <v>0</v>
      </c>
      <c r="M427" s="283">
        <v>0</v>
      </c>
      <c r="N427" s="283">
        <v>0</v>
      </c>
      <c r="O427" s="283">
        <v>0</v>
      </c>
      <c r="P427" s="283">
        <v>0</v>
      </c>
      <c r="Q427" s="283">
        <v>0</v>
      </c>
      <c r="R427" s="283"/>
      <c r="S427" s="283">
        <v>0</v>
      </c>
      <c r="T427" s="288">
        <v>0</v>
      </c>
      <c r="U427" s="283">
        <v>0</v>
      </c>
      <c r="V427" s="289"/>
      <c r="W427" s="289"/>
      <c r="X427" s="289"/>
    </row>
    <row r="428" ht="24.95" customHeight="1" spans="1:24">
      <c r="A428" s="267">
        <v>215</v>
      </c>
      <c r="B428" s="254" t="s">
        <v>465</v>
      </c>
      <c r="C428" s="265">
        <f>+C429+C431+C434+C438</f>
        <v>8904</v>
      </c>
      <c r="D428" s="265">
        <v>20084</v>
      </c>
      <c r="E428" s="266">
        <f t="shared" ref="E428:X428" si="150">+E429+E431+E434+E438</f>
        <v>252</v>
      </c>
      <c r="F428" s="266">
        <f t="shared" si="150"/>
        <v>1200</v>
      </c>
      <c r="G428" s="266">
        <f t="shared" si="150"/>
        <v>1170</v>
      </c>
      <c r="H428" s="266">
        <f t="shared" si="150"/>
        <v>0</v>
      </c>
      <c r="I428" s="266">
        <f t="shared" si="150"/>
        <v>17312</v>
      </c>
      <c r="J428" s="265">
        <v>28988</v>
      </c>
      <c r="K428" s="263">
        <f t="shared" si="150"/>
        <v>79</v>
      </c>
      <c r="L428" s="263">
        <f t="shared" si="150"/>
        <v>0</v>
      </c>
      <c r="M428" s="263">
        <f t="shared" si="150"/>
        <v>0</v>
      </c>
      <c r="N428" s="263">
        <f t="shared" si="150"/>
        <v>0</v>
      </c>
      <c r="O428" s="263">
        <f t="shared" si="150"/>
        <v>0</v>
      </c>
      <c r="P428" s="263">
        <f t="shared" si="150"/>
        <v>3080</v>
      </c>
      <c r="Q428" s="263">
        <f t="shared" si="150"/>
        <v>16126</v>
      </c>
      <c r="R428" s="263">
        <f t="shared" si="150"/>
        <v>0</v>
      </c>
      <c r="S428" s="263">
        <f t="shared" si="150"/>
        <v>0</v>
      </c>
      <c r="T428" s="263">
        <f t="shared" si="150"/>
        <v>-7</v>
      </c>
      <c r="U428" s="263">
        <f t="shared" si="150"/>
        <v>0</v>
      </c>
      <c r="V428" s="263">
        <f t="shared" si="150"/>
        <v>-1966</v>
      </c>
      <c r="W428" s="263">
        <f t="shared" si="150"/>
        <v>0</v>
      </c>
      <c r="X428" s="263">
        <f t="shared" si="150"/>
        <v>0</v>
      </c>
    </row>
    <row r="429" hidden="1" spans="1:24">
      <c r="A429" s="268">
        <v>21502</v>
      </c>
      <c r="B429" s="262" t="s">
        <v>466</v>
      </c>
      <c r="C429" s="263">
        <f t="shared" ref="C429:J429" si="151">SUM(C430:C430)</f>
        <v>0</v>
      </c>
      <c r="D429" s="269">
        <f t="shared" si="151"/>
        <v>1452</v>
      </c>
      <c r="E429" s="269">
        <f t="shared" si="151"/>
        <v>252</v>
      </c>
      <c r="F429" s="269">
        <f t="shared" si="151"/>
        <v>1200</v>
      </c>
      <c r="G429" s="269">
        <f t="shared" si="151"/>
        <v>0</v>
      </c>
      <c r="H429" s="269">
        <f t="shared" si="151"/>
        <v>0</v>
      </c>
      <c r="I429" s="269">
        <f t="shared" si="151"/>
        <v>0</v>
      </c>
      <c r="J429" s="269">
        <f t="shared" si="151"/>
        <v>1452</v>
      </c>
      <c r="K429" s="281">
        <f t="shared" ref="K429:X429" si="152">SUM(K430:K430)</f>
        <v>0</v>
      </c>
      <c r="L429" s="281">
        <f t="shared" si="152"/>
        <v>0</v>
      </c>
      <c r="M429" s="281">
        <f t="shared" si="152"/>
        <v>0</v>
      </c>
      <c r="N429" s="281">
        <f t="shared" si="152"/>
        <v>0</v>
      </c>
      <c r="O429" s="281">
        <f t="shared" si="152"/>
        <v>0</v>
      </c>
      <c r="P429" s="281">
        <f t="shared" si="152"/>
        <v>0</v>
      </c>
      <c r="Q429" s="281">
        <f t="shared" si="152"/>
        <v>0</v>
      </c>
      <c r="R429" s="281">
        <f t="shared" si="152"/>
        <v>0</v>
      </c>
      <c r="S429" s="281">
        <f t="shared" si="152"/>
        <v>0</v>
      </c>
      <c r="T429" s="281">
        <f t="shared" si="152"/>
        <v>0</v>
      </c>
      <c r="U429" s="281">
        <f t="shared" si="152"/>
        <v>0</v>
      </c>
      <c r="V429" s="281">
        <f t="shared" si="152"/>
        <v>0</v>
      </c>
      <c r="W429" s="281">
        <f t="shared" si="152"/>
        <v>0</v>
      </c>
      <c r="X429" s="281">
        <f t="shared" si="152"/>
        <v>0</v>
      </c>
    </row>
    <row r="430" hidden="1" spans="1:24">
      <c r="A430" s="268">
        <v>2150299</v>
      </c>
      <c r="B430" s="270" t="s">
        <v>467</v>
      </c>
      <c r="C430" s="271"/>
      <c r="D430" s="272">
        <f>E430+F430+G430+H430+I430</f>
        <v>1452</v>
      </c>
      <c r="E430" s="272">
        <v>252</v>
      </c>
      <c r="F430" s="272">
        <v>1200</v>
      </c>
      <c r="G430" s="272">
        <v>0</v>
      </c>
      <c r="H430" s="272"/>
      <c r="I430" s="272">
        <f>SUM(K430:X430)</f>
        <v>0</v>
      </c>
      <c r="J430" s="282">
        <f>C430+D430</f>
        <v>1452</v>
      </c>
      <c r="K430" s="283">
        <v>0</v>
      </c>
      <c r="L430" s="283">
        <v>0</v>
      </c>
      <c r="M430" s="283">
        <v>0</v>
      </c>
      <c r="N430" s="283">
        <v>0</v>
      </c>
      <c r="O430" s="283">
        <v>0</v>
      </c>
      <c r="P430" s="283">
        <v>0</v>
      </c>
      <c r="Q430" s="283">
        <v>0</v>
      </c>
      <c r="R430" s="283"/>
      <c r="S430" s="283">
        <v>0</v>
      </c>
      <c r="T430" s="288">
        <v>0</v>
      </c>
      <c r="U430" s="283">
        <v>0</v>
      </c>
      <c r="V430" s="289"/>
      <c r="W430" s="289"/>
      <c r="X430" s="289"/>
    </row>
    <row r="431" hidden="1" spans="1:24">
      <c r="A431" s="268">
        <v>21507</v>
      </c>
      <c r="B431" s="262" t="s">
        <v>468</v>
      </c>
      <c r="C431" s="263">
        <f t="shared" ref="C431:X431" si="153">SUM(C432:C433)</f>
        <v>2437</v>
      </c>
      <c r="D431" s="269">
        <f t="shared" si="153"/>
        <v>-22</v>
      </c>
      <c r="E431" s="269">
        <f t="shared" si="153"/>
        <v>0</v>
      </c>
      <c r="F431" s="269">
        <f t="shared" si="153"/>
        <v>0</v>
      </c>
      <c r="G431" s="269">
        <f t="shared" si="153"/>
        <v>0</v>
      </c>
      <c r="H431" s="269">
        <f t="shared" si="153"/>
        <v>0</v>
      </c>
      <c r="I431" s="269">
        <f t="shared" si="153"/>
        <v>-22</v>
      </c>
      <c r="J431" s="269">
        <f t="shared" si="153"/>
        <v>2415</v>
      </c>
      <c r="K431" s="281">
        <f t="shared" si="153"/>
        <v>-21</v>
      </c>
      <c r="L431" s="281">
        <f t="shared" si="153"/>
        <v>0</v>
      </c>
      <c r="M431" s="281">
        <f t="shared" si="153"/>
        <v>0</v>
      </c>
      <c r="N431" s="281">
        <f t="shared" si="153"/>
        <v>0</v>
      </c>
      <c r="O431" s="281">
        <f t="shared" si="153"/>
        <v>0</v>
      </c>
      <c r="P431" s="281">
        <f t="shared" si="153"/>
        <v>0</v>
      </c>
      <c r="Q431" s="281">
        <f t="shared" si="153"/>
        <v>0</v>
      </c>
      <c r="R431" s="281">
        <f t="shared" si="153"/>
        <v>0</v>
      </c>
      <c r="S431" s="281">
        <f t="shared" si="153"/>
        <v>0</v>
      </c>
      <c r="T431" s="281">
        <f t="shared" si="153"/>
        <v>-1</v>
      </c>
      <c r="U431" s="281">
        <f t="shared" si="153"/>
        <v>0</v>
      </c>
      <c r="V431" s="281">
        <f t="shared" si="153"/>
        <v>0</v>
      </c>
      <c r="W431" s="281">
        <f t="shared" si="153"/>
        <v>0</v>
      </c>
      <c r="X431" s="281">
        <f t="shared" si="153"/>
        <v>0</v>
      </c>
    </row>
    <row r="432" hidden="1" spans="1:24">
      <c r="A432" s="268">
        <v>2150701</v>
      </c>
      <c r="B432" s="270" t="s">
        <v>98</v>
      </c>
      <c r="C432" s="271">
        <v>388</v>
      </c>
      <c r="D432" s="272">
        <f>E432+F432+G432+H432+I432</f>
        <v>-1</v>
      </c>
      <c r="E432" s="272">
        <v>0</v>
      </c>
      <c r="F432" s="272">
        <v>0</v>
      </c>
      <c r="G432" s="272">
        <v>0</v>
      </c>
      <c r="H432" s="272"/>
      <c r="I432" s="273">
        <f>SUM(K432:X432)</f>
        <v>-1</v>
      </c>
      <c r="J432" s="282">
        <f>C432+D432</f>
        <v>387</v>
      </c>
      <c r="K432" s="283">
        <v>0</v>
      </c>
      <c r="L432" s="283">
        <v>0</v>
      </c>
      <c r="M432" s="283">
        <v>0</v>
      </c>
      <c r="N432" s="283">
        <v>0</v>
      </c>
      <c r="O432" s="283">
        <v>0</v>
      </c>
      <c r="P432" s="283">
        <v>0</v>
      </c>
      <c r="Q432" s="283">
        <v>0</v>
      </c>
      <c r="R432" s="283"/>
      <c r="S432" s="283">
        <v>0</v>
      </c>
      <c r="T432" s="288">
        <v>-1</v>
      </c>
      <c r="U432" s="283">
        <v>0</v>
      </c>
      <c r="V432" s="289"/>
      <c r="W432" s="289"/>
      <c r="X432" s="289"/>
    </row>
    <row r="433" hidden="1" spans="1:24">
      <c r="A433" s="268">
        <v>2150799</v>
      </c>
      <c r="B433" s="270" t="s">
        <v>469</v>
      </c>
      <c r="C433" s="271">
        <v>2049</v>
      </c>
      <c r="D433" s="272">
        <f>E433+F433+G433+H433+I433</f>
        <v>-21</v>
      </c>
      <c r="E433" s="272">
        <v>0</v>
      </c>
      <c r="F433" s="272">
        <v>0</v>
      </c>
      <c r="G433" s="272">
        <v>0</v>
      </c>
      <c r="H433" s="272"/>
      <c r="I433" s="273">
        <f>SUM(K433:X433)</f>
        <v>-21</v>
      </c>
      <c r="J433" s="282">
        <f>C433+D433</f>
        <v>2028</v>
      </c>
      <c r="K433" s="283">
        <v>-21</v>
      </c>
      <c r="L433" s="283">
        <v>0</v>
      </c>
      <c r="M433" s="283">
        <v>0</v>
      </c>
      <c r="N433" s="283">
        <v>0</v>
      </c>
      <c r="O433" s="283">
        <v>0</v>
      </c>
      <c r="P433" s="283">
        <v>0</v>
      </c>
      <c r="Q433" s="283">
        <v>0</v>
      </c>
      <c r="R433" s="283"/>
      <c r="S433" s="283">
        <v>0</v>
      </c>
      <c r="T433" s="288">
        <v>0</v>
      </c>
      <c r="U433" s="283">
        <v>0</v>
      </c>
      <c r="V433" s="289"/>
      <c r="W433" s="289"/>
      <c r="X433" s="289"/>
    </row>
    <row r="434" hidden="1" spans="1:24">
      <c r="A434" s="268">
        <v>21508</v>
      </c>
      <c r="B434" s="262" t="s">
        <v>470</v>
      </c>
      <c r="C434" s="263">
        <f t="shared" ref="C434:X434" si="154">SUM(C435:C437)</f>
        <v>6467</v>
      </c>
      <c r="D434" s="269">
        <f t="shared" si="154"/>
        <v>18133</v>
      </c>
      <c r="E434" s="269">
        <f t="shared" si="154"/>
        <v>0</v>
      </c>
      <c r="F434" s="269">
        <f t="shared" si="154"/>
        <v>0</v>
      </c>
      <c r="G434" s="269">
        <f t="shared" si="154"/>
        <v>799</v>
      </c>
      <c r="H434" s="269">
        <f t="shared" si="154"/>
        <v>0</v>
      </c>
      <c r="I434" s="269">
        <f t="shared" si="154"/>
        <v>17334</v>
      </c>
      <c r="J434" s="269">
        <f t="shared" si="154"/>
        <v>24600</v>
      </c>
      <c r="K434" s="281">
        <f t="shared" si="154"/>
        <v>100</v>
      </c>
      <c r="L434" s="281">
        <f t="shared" si="154"/>
        <v>0</v>
      </c>
      <c r="M434" s="281">
        <f t="shared" si="154"/>
        <v>0</v>
      </c>
      <c r="N434" s="281">
        <f t="shared" si="154"/>
        <v>0</v>
      </c>
      <c r="O434" s="281">
        <f t="shared" si="154"/>
        <v>0</v>
      </c>
      <c r="P434" s="281">
        <f t="shared" si="154"/>
        <v>3080</v>
      </c>
      <c r="Q434" s="281">
        <f t="shared" si="154"/>
        <v>16126</v>
      </c>
      <c r="R434" s="281">
        <f t="shared" si="154"/>
        <v>0</v>
      </c>
      <c r="S434" s="281">
        <f t="shared" si="154"/>
        <v>0</v>
      </c>
      <c r="T434" s="281">
        <f t="shared" si="154"/>
        <v>-6</v>
      </c>
      <c r="U434" s="281">
        <f t="shared" si="154"/>
        <v>0</v>
      </c>
      <c r="V434" s="281">
        <f t="shared" si="154"/>
        <v>-1966</v>
      </c>
      <c r="W434" s="281">
        <f t="shared" si="154"/>
        <v>0</v>
      </c>
      <c r="X434" s="281">
        <f t="shared" si="154"/>
        <v>0</v>
      </c>
    </row>
    <row r="435" hidden="1" spans="1:24">
      <c r="A435" s="268">
        <v>2150801</v>
      </c>
      <c r="B435" s="270" t="s">
        <v>98</v>
      </c>
      <c r="C435" s="271">
        <v>1122</v>
      </c>
      <c r="D435" s="272">
        <f>E435+F435+G435+H435+I435</f>
        <v>-6</v>
      </c>
      <c r="E435" s="272">
        <v>0</v>
      </c>
      <c r="F435" s="272">
        <v>0</v>
      </c>
      <c r="G435" s="272">
        <v>0</v>
      </c>
      <c r="H435" s="272"/>
      <c r="I435" s="273">
        <f>SUM(K435:X435)</f>
        <v>-6</v>
      </c>
      <c r="J435" s="282">
        <f>C435+D435</f>
        <v>1116</v>
      </c>
      <c r="K435" s="283">
        <v>0</v>
      </c>
      <c r="L435" s="283">
        <v>0</v>
      </c>
      <c r="M435" s="283">
        <v>0</v>
      </c>
      <c r="N435" s="283">
        <v>0</v>
      </c>
      <c r="O435" s="283">
        <v>0</v>
      </c>
      <c r="P435" s="283">
        <v>0</v>
      </c>
      <c r="Q435" s="283">
        <v>0</v>
      </c>
      <c r="R435" s="283"/>
      <c r="S435" s="283">
        <v>0</v>
      </c>
      <c r="T435" s="288">
        <v>-6</v>
      </c>
      <c r="U435" s="283">
        <v>0</v>
      </c>
      <c r="V435" s="289"/>
      <c r="W435" s="289"/>
      <c r="X435" s="289"/>
    </row>
    <row r="436" hidden="1" spans="1:24">
      <c r="A436" s="268">
        <v>2150805</v>
      </c>
      <c r="B436" s="270" t="s">
        <v>471</v>
      </c>
      <c r="C436" s="271"/>
      <c r="D436" s="272">
        <f>E436+F436+G436+H436+I436</f>
        <v>590</v>
      </c>
      <c r="E436" s="272">
        <v>0</v>
      </c>
      <c r="F436" s="272">
        <v>0</v>
      </c>
      <c r="G436" s="272">
        <v>590</v>
      </c>
      <c r="H436" s="272"/>
      <c r="I436" s="273">
        <f>SUM(K436:X436)</f>
        <v>0</v>
      </c>
      <c r="J436" s="282">
        <f>C436+D436</f>
        <v>590</v>
      </c>
      <c r="K436" s="283">
        <v>0</v>
      </c>
      <c r="L436" s="283">
        <v>0</v>
      </c>
      <c r="M436" s="283">
        <v>0</v>
      </c>
      <c r="N436" s="283">
        <v>0</v>
      </c>
      <c r="O436" s="283">
        <v>0</v>
      </c>
      <c r="P436" s="283">
        <v>0</v>
      </c>
      <c r="Q436" s="283">
        <v>0</v>
      </c>
      <c r="R436" s="283"/>
      <c r="S436" s="283">
        <v>0</v>
      </c>
      <c r="T436" s="288">
        <v>0</v>
      </c>
      <c r="U436" s="283">
        <v>0</v>
      </c>
      <c r="V436" s="289"/>
      <c r="W436" s="289"/>
      <c r="X436" s="289"/>
    </row>
    <row r="437" hidden="1" spans="1:24">
      <c r="A437" s="268">
        <v>2150899</v>
      </c>
      <c r="B437" s="270" t="s">
        <v>472</v>
      </c>
      <c r="C437" s="271">
        <v>5345</v>
      </c>
      <c r="D437" s="272">
        <f>E437+F437+G437+H437+I437</f>
        <v>17549</v>
      </c>
      <c r="E437" s="272">
        <v>0</v>
      </c>
      <c r="F437" s="272">
        <v>0</v>
      </c>
      <c r="G437" s="272">
        <v>209</v>
      </c>
      <c r="H437" s="272"/>
      <c r="I437" s="273">
        <f>SUM(K437:X437)</f>
        <v>17340</v>
      </c>
      <c r="J437" s="282">
        <f>C437+D437</f>
        <v>22894</v>
      </c>
      <c r="K437" s="283">
        <v>100</v>
      </c>
      <c r="L437" s="283">
        <v>0</v>
      </c>
      <c r="M437" s="283">
        <v>0</v>
      </c>
      <c r="N437" s="283">
        <v>0</v>
      </c>
      <c r="O437" s="283">
        <v>0</v>
      </c>
      <c r="P437" s="283">
        <v>3080</v>
      </c>
      <c r="Q437" s="283">
        <v>16126</v>
      </c>
      <c r="R437" s="283"/>
      <c r="S437" s="283">
        <v>0</v>
      </c>
      <c r="T437" s="288"/>
      <c r="U437" s="283">
        <v>0</v>
      </c>
      <c r="V437" s="289">
        <v>-1966</v>
      </c>
      <c r="W437" s="289"/>
      <c r="X437" s="289"/>
    </row>
    <row r="438" hidden="1" spans="1:24">
      <c r="A438" s="268">
        <v>21599</v>
      </c>
      <c r="B438" s="262" t="s">
        <v>473</v>
      </c>
      <c r="C438" s="263">
        <f t="shared" ref="C438:X438" si="155">SUM(C439:C440)</f>
        <v>0</v>
      </c>
      <c r="D438" s="269">
        <f t="shared" si="155"/>
        <v>371</v>
      </c>
      <c r="E438" s="269">
        <f t="shared" si="155"/>
        <v>0</v>
      </c>
      <c r="F438" s="269">
        <f t="shared" si="155"/>
        <v>0</v>
      </c>
      <c r="G438" s="269">
        <f t="shared" si="155"/>
        <v>371</v>
      </c>
      <c r="H438" s="269">
        <f t="shared" si="155"/>
        <v>0</v>
      </c>
      <c r="I438" s="269">
        <f t="shared" si="155"/>
        <v>0</v>
      </c>
      <c r="J438" s="269">
        <f t="shared" si="155"/>
        <v>371</v>
      </c>
      <c r="K438" s="281">
        <f t="shared" si="155"/>
        <v>0</v>
      </c>
      <c r="L438" s="281">
        <f t="shared" si="155"/>
        <v>0</v>
      </c>
      <c r="M438" s="281">
        <f t="shared" si="155"/>
        <v>0</v>
      </c>
      <c r="N438" s="281">
        <f t="shared" si="155"/>
        <v>0</v>
      </c>
      <c r="O438" s="281">
        <f t="shared" si="155"/>
        <v>0</v>
      </c>
      <c r="P438" s="281">
        <f t="shared" si="155"/>
        <v>0</v>
      </c>
      <c r="Q438" s="281">
        <f t="shared" si="155"/>
        <v>0</v>
      </c>
      <c r="R438" s="281">
        <f t="shared" si="155"/>
        <v>0</v>
      </c>
      <c r="S438" s="281">
        <f t="shared" si="155"/>
        <v>0</v>
      </c>
      <c r="T438" s="281">
        <f t="shared" si="155"/>
        <v>0</v>
      </c>
      <c r="U438" s="281">
        <f t="shared" si="155"/>
        <v>0</v>
      </c>
      <c r="V438" s="281">
        <f t="shared" si="155"/>
        <v>0</v>
      </c>
      <c r="W438" s="281">
        <f t="shared" si="155"/>
        <v>0</v>
      </c>
      <c r="X438" s="281">
        <f t="shared" si="155"/>
        <v>0</v>
      </c>
    </row>
    <row r="439" hidden="1" spans="1:24">
      <c r="A439" s="268">
        <v>2159904</v>
      </c>
      <c r="B439" s="270" t="s">
        <v>474</v>
      </c>
      <c r="C439" s="271"/>
      <c r="D439" s="272">
        <f>E439+F439+G439+H439+I439</f>
        <v>350</v>
      </c>
      <c r="E439" s="272">
        <v>0</v>
      </c>
      <c r="F439" s="272">
        <v>0</v>
      </c>
      <c r="G439" s="272">
        <v>350</v>
      </c>
      <c r="H439" s="272"/>
      <c r="I439" s="273">
        <f>SUM(K439:X439)</f>
        <v>0</v>
      </c>
      <c r="J439" s="282">
        <f>C439+D439</f>
        <v>350</v>
      </c>
      <c r="K439" s="283">
        <v>0</v>
      </c>
      <c r="L439" s="283">
        <v>0</v>
      </c>
      <c r="M439" s="283">
        <v>0</v>
      </c>
      <c r="N439" s="283">
        <v>0</v>
      </c>
      <c r="O439" s="283">
        <v>0</v>
      </c>
      <c r="P439" s="283">
        <v>0</v>
      </c>
      <c r="Q439" s="283">
        <v>0</v>
      </c>
      <c r="R439" s="283"/>
      <c r="S439" s="283">
        <v>0</v>
      </c>
      <c r="T439" s="288">
        <v>0</v>
      </c>
      <c r="U439" s="283">
        <v>0</v>
      </c>
      <c r="V439" s="289"/>
      <c r="W439" s="289"/>
      <c r="X439" s="289"/>
    </row>
    <row r="440" hidden="1" spans="1:24">
      <c r="A440" s="268">
        <v>2159999</v>
      </c>
      <c r="B440" s="270" t="s">
        <v>475</v>
      </c>
      <c r="C440" s="271"/>
      <c r="D440" s="272">
        <f>E440+F440+G440+H440+I440</f>
        <v>21</v>
      </c>
      <c r="E440" s="272">
        <v>0</v>
      </c>
      <c r="F440" s="272">
        <v>0</v>
      </c>
      <c r="G440" s="272">
        <v>21</v>
      </c>
      <c r="H440" s="272"/>
      <c r="I440" s="273">
        <f>SUM(K440:X440)</f>
        <v>0</v>
      </c>
      <c r="J440" s="282">
        <f>C440+D440</f>
        <v>21</v>
      </c>
      <c r="K440" s="283">
        <v>0</v>
      </c>
      <c r="L440" s="283">
        <v>0</v>
      </c>
      <c r="M440" s="283">
        <v>0</v>
      </c>
      <c r="N440" s="283">
        <v>0</v>
      </c>
      <c r="O440" s="283">
        <v>0</v>
      </c>
      <c r="P440" s="283">
        <v>0</v>
      </c>
      <c r="Q440" s="283">
        <v>0</v>
      </c>
      <c r="R440" s="283"/>
      <c r="S440" s="283">
        <v>0</v>
      </c>
      <c r="T440" s="288">
        <v>0</v>
      </c>
      <c r="U440" s="283">
        <v>0</v>
      </c>
      <c r="V440" s="289"/>
      <c r="W440" s="289"/>
      <c r="X440" s="289"/>
    </row>
    <row r="441" ht="24.95" customHeight="1" spans="1:24">
      <c r="A441" s="267">
        <v>216</v>
      </c>
      <c r="B441" s="254" t="s">
        <v>476</v>
      </c>
      <c r="C441" s="265">
        <f>C442+C446</f>
        <v>1308</v>
      </c>
      <c r="D441" s="265">
        <v>471</v>
      </c>
      <c r="E441" s="266">
        <f t="shared" ref="E441:X441" si="156">E442+E446</f>
        <v>0</v>
      </c>
      <c r="F441" s="266">
        <f t="shared" si="156"/>
        <v>1000</v>
      </c>
      <c r="G441" s="266">
        <f t="shared" si="156"/>
        <v>87</v>
      </c>
      <c r="H441" s="266">
        <f t="shared" si="156"/>
        <v>0</v>
      </c>
      <c r="I441" s="266">
        <f t="shared" si="156"/>
        <v>384</v>
      </c>
      <c r="J441" s="265">
        <v>1779</v>
      </c>
      <c r="K441" s="263">
        <f t="shared" si="156"/>
        <v>0</v>
      </c>
      <c r="L441" s="263">
        <f t="shared" si="156"/>
        <v>29</v>
      </c>
      <c r="M441" s="263">
        <f t="shared" si="156"/>
        <v>0</v>
      </c>
      <c r="N441" s="263">
        <f t="shared" si="156"/>
        <v>0</v>
      </c>
      <c r="O441" s="263">
        <f t="shared" si="156"/>
        <v>56</v>
      </c>
      <c r="P441" s="263">
        <f t="shared" si="156"/>
        <v>0</v>
      </c>
      <c r="Q441" s="263">
        <f t="shared" si="156"/>
        <v>6</v>
      </c>
      <c r="R441" s="263">
        <f t="shared" si="156"/>
        <v>0</v>
      </c>
      <c r="S441" s="263">
        <f t="shared" si="156"/>
        <v>0</v>
      </c>
      <c r="T441" s="263">
        <f t="shared" si="156"/>
        <v>-7</v>
      </c>
      <c r="U441" s="263">
        <f t="shared" si="156"/>
        <v>300</v>
      </c>
      <c r="V441" s="263">
        <f t="shared" si="156"/>
        <v>0</v>
      </c>
      <c r="W441" s="263">
        <f t="shared" si="156"/>
        <v>0</v>
      </c>
      <c r="X441" s="263">
        <f t="shared" si="156"/>
        <v>0</v>
      </c>
    </row>
    <row r="442" hidden="1" spans="1:24">
      <c r="A442" s="268">
        <v>21602</v>
      </c>
      <c r="B442" s="262" t="s">
        <v>477</v>
      </c>
      <c r="C442" s="263">
        <f>SUM(C443:C445)</f>
        <v>1308</v>
      </c>
      <c r="D442" s="269">
        <f t="shared" ref="D442:X442" si="157">SUM(D443:D445)</f>
        <v>1384</v>
      </c>
      <c r="E442" s="269">
        <f t="shared" si="157"/>
        <v>0</v>
      </c>
      <c r="F442" s="269">
        <f t="shared" si="157"/>
        <v>1000</v>
      </c>
      <c r="G442" s="269">
        <f t="shared" si="157"/>
        <v>0</v>
      </c>
      <c r="H442" s="269">
        <f t="shared" si="157"/>
        <v>0</v>
      </c>
      <c r="I442" s="269">
        <f t="shared" si="157"/>
        <v>384</v>
      </c>
      <c r="J442" s="269">
        <f t="shared" si="157"/>
        <v>2692</v>
      </c>
      <c r="K442" s="281">
        <f t="shared" si="157"/>
        <v>0</v>
      </c>
      <c r="L442" s="281">
        <f t="shared" si="157"/>
        <v>29</v>
      </c>
      <c r="M442" s="281">
        <f t="shared" si="157"/>
        <v>0</v>
      </c>
      <c r="N442" s="281">
        <f t="shared" si="157"/>
        <v>0</v>
      </c>
      <c r="O442" s="281">
        <f t="shared" si="157"/>
        <v>56</v>
      </c>
      <c r="P442" s="281">
        <f t="shared" si="157"/>
        <v>0</v>
      </c>
      <c r="Q442" s="281">
        <f t="shared" si="157"/>
        <v>6</v>
      </c>
      <c r="R442" s="281">
        <f t="shared" si="157"/>
        <v>0</v>
      </c>
      <c r="S442" s="281">
        <f t="shared" si="157"/>
        <v>0</v>
      </c>
      <c r="T442" s="281">
        <f t="shared" si="157"/>
        <v>-7</v>
      </c>
      <c r="U442" s="281">
        <f t="shared" si="157"/>
        <v>300</v>
      </c>
      <c r="V442" s="281">
        <f t="shared" si="157"/>
        <v>0</v>
      </c>
      <c r="W442" s="281">
        <f t="shared" si="157"/>
        <v>0</v>
      </c>
      <c r="X442" s="281">
        <f t="shared" si="157"/>
        <v>0</v>
      </c>
    </row>
    <row r="443" hidden="1" spans="1:24">
      <c r="A443" s="268">
        <v>2160201</v>
      </c>
      <c r="B443" s="270" t="s">
        <v>98</v>
      </c>
      <c r="C443" s="271">
        <v>468</v>
      </c>
      <c r="D443" s="272">
        <f>E443+F443+G443+H443+I443</f>
        <v>-2</v>
      </c>
      <c r="E443" s="272">
        <v>0</v>
      </c>
      <c r="F443" s="272">
        <v>0</v>
      </c>
      <c r="G443" s="272">
        <v>0</v>
      </c>
      <c r="H443" s="272"/>
      <c r="I443" s="273">
        <f>SUM(K443:X443)</f>
        <v>-2</v>
      </c>
      <c r="J443" s="282">
        <f>C443+D443</f>
        <v>466</v>
      </c>
      <c r="K443" s="283">
        <v>0</v>
      </c>
      <c r="L443" s="283">
        <v>0</v>
      </c>
      <c r="M443" s="283">
        <v>0</v>
      </c>
      <c r="N443" s="283">
        <v>0</v>
      </c>
      <c r="O443" s="283">
        <v>0</v>
      </c>
      <c r="P443" s="283">
        <v>0</v>
      </c>
      <c r="Q443" s="283">
        <v>0</v>
      </c>
      <c r="R443" s="283"/>
      <c r="S443" s="283">
        <v>0</v>
      </c>
      <c r="T443" s="288">
        <v>-2</v>
      </c>
      <c r="U443" s="283">
        <v>0</v>
      </c>
      <c r="V443" s="289"/>
      <c r="W443" s="289"/>
      <c r="X443" s="289"/>
    </row>
    <row r="444" hidden="1" spans="1:24">
      <c r="A444" s="268">
        <v>2160250</v>
      </c>
      <c r="B444" s="270" t="s">
        <v>108</v>
      </c>
      <c r="C444" s="271">
        <v>497</v>
      </c>
      <c r="D444" s="272">
        <f>E444+F444+G444+H444+I444</f>
        <v>-5</v>
      </c>
      <c r="E444" s="272">
        <v>0</v>
      </c>
      <c r="F444" s="272">
        <v>0</v>
      </c>
      <c r="G444" s="272">
        <v>0</v>
      </c>
      <c r="H444" s="272"/>
      <c r="I444" s="273">
        <f>SUM(K444:X444)</f>
        <v>-5</v>
      </c>
      <c r="J444" s="282">
        <f>C444+D444</f>
        <v>492</v>
      </c>
      <c r="K444" s="283">
        <v>0</v>
      </c>
      <c r="L444" s="283">
        <v>0</v>
      </c>
      <c r="M444" s="283">
        <v>0</v>
      </c>
      <c r="N444" s="283">
        <v>0</v>
      </c>
      <c r="O444" s="283">
        <v>0</v>
      </c>
      <c r="P444" s="283">
        <v>0</v>
      </c>
      <c r="Q444" s="283">
        <v>0</v>
      </c>
      <c r="R444" s="283"/>
      <c r="S444" s="283">
        <v>0</v>
      </c>
      <c r="T444" s="288">
        <v>-5</v>
      </c>
      <c r="U444" s="283">
        <v>0</v>
      </c>
      <c r="V444" s="289"/>
      <c r="W444" s="289"/>
      <c r="X444" s="289"/>
    </row>
    <row r="445" hidden="1" spans="1:24">
      <c r="A445" s="268">
        <v>2160299</v>
      </c>
      <c r="B445" s="270" t="s">
        <v>478</v>
      </c>
      <c r="C445" s="271">
        <v>343</v>
      </c>
      <c r="D445" s="272">
        <f>E445+F445+G445+H445+I445</f>
        <v>1391</v>
      </c>
      <c r="E445" s="272">
        <v>0</v>
      </c>
      <c r="F445" s="272">
        <v>1000</v>
      </c>
      <c r="G445" s="272">
        <v>0</v>
      </c>
      <c r="H445" s="272"/>
      <c r="I445" s="273">
        <f>SUM(K445:X445)</f>
        <v>391</v>
      </c>
      <c r="J445" s="282">
        <f>C445+D445</f>
        <v>1734</v>
      </c>
      <c r="K445" s="283">
        <v>0</v>
      </c>
      <c r="L445" s="283">
        <v>29</v>
      </c>
      <c r="M445" s="283">
        <v>0</v>
      </c>
      <c r="N445" s="283">
        <v>0</v>
      </c>
      <c r="O445" s="283">
        <v>56</v>
      </c>
      <c r="P445" s="283">
        <v>0</v>
      </c>
      <c r="Q445" s="283">
        <v>6</v>
      </c>
      <c r="R445" s="283"/>
      <c r="S445" s="283">
        <v>0</v>
      </c>
      <c r="T445" s="288">
        <v>0</v>
      </c>
      <c r="U445" s="283">
        <v>300</v>
      </c>
      <c r="V445" s="289"/>
      <c r="W445" s="289"/>
      <c r="X445" s="289"/>
    </row>
    <row r="446" hidden="1" spans="1:24">
      <c r="A446" s="268">
        <v>21606</v>
      </c>
      <c r="B446" s="262" t="s">
        <v>479</v>
      </c>
      <c r="C446" s="263">
        <f t="shared" ref="C446:X446" si="158">SUM(C447:C447)</f>
        <v>0</v>
      </c>
      <c r="D446" s="269">
        <f t="shared" si="158"/>
        <v>87</v>
      </c>
      <c r="E446" s="269">
        <f t="shared" si="158"/>
        <v>0</v>
      </c>
      <c r="F446" s="269">
        <f t="shared" si="158"/>
        <v>0</v>
      </c>
      <c r="G446" s="269">
        <f t="shared" si="158"/>
        <v>87</v>
      </c>
      <c r="H446" s="269">
        <f t="shared" si="158"/>
        <v>0</v>
      </c>
      <c r="I446" s="269">
        <f t="shared" si="158"/>
        <v>0</v>
      </c>
      <c r="J446" s="269">
        <f t="shared" si="158"/>
        <v>87</v>
      </c>
      <c r="K446" s="281">
        <f t="shared" si="158"/>
        <v>0</v>
      </c>
      <c r="L446" s="281">
        <f t="shared" si="158"/>
        <v>0</v>
      </c>
      <c r="M446" s="281">
        <f t="shared" si="158"/>
        <v>0</v>
      </c>
      <c r="N446" s="281">
        <f t="shared" si="158"/>
        <v>0</v>
      </c>
      <c r="O446" s="281">
        <f t="shared" si="158"/>
        <v>0</v>
      </c>
      <c r="P446" s="281">
        <f t="shared" si="158"/>
        <v>0</v>
      </c>
      <c r="Q446" s="281">
        <f t="shared" si="158"/>
        <v>0</v>
      </c>
      <c r="R446" s="281">
        <f t="shared" si="158"/>
        <v>0</v>
      </c>
      <c r="S446" s="281">
        <f t="shared" si="158"/>
        <v>0</v>
      </c>
      <c r="T446" s="281">
        <f t="shared" si="158"/>
        <v>0</v>
      </c>
      <c r="U446" s="281">
        <f t="shared" si="158"/>
        <v>0</v>
      </c>
      <c r="V446" s="281">
        <f t="shared" si="158"/>
        <v>0</v>
      </c>
      <c r="W446" s="281">
        <f t="shared" si="158"/>
        <v>0</v>
      </c>
      <c r="X446" s="281">
        <f t="shared" si="158"/>
        <v>0</v>
      </c>
    </row>
    <row r="447" hidden="1" spans="1:24">
      <c r="A447" s="268">
        <v>2160699</v>
      </c>
      <c r="B447" s="270" t="s">
        <v>480</v>
      </c>
      <c r="C447" s="271"/>
      <c r="D447" s="272">
        <f>E447+F447+G447+H447+I447</f>
        <v>87</v>
      </c>
      <c r="E447" s="272">
        <v>0</v>
      </c>
      <c r="F447" s="272">
        <v>0</v>
      </c>
      <c r="G447" s="272">
        <v>87</v>
      </c>
      <c r="H447" s="272"/>
      <c r="I447" s="273">
        <f>SUM(K447:X447)</f>
        <v>0</v>
      </c>
      <c r="J447" s="282">
        <f>C447+D447</f>
        <v>87</v>
      </c>
      <c r="K447" s="283">
        <v>0</v>
      </c>
      <c r="L447" s="283">
        <v>0</v>
      </c>
      <c r="M447" s="283">
        <v>0</v>
      </c>
      <c r="N447" s="283">
        <v>0</v>
      </c>
      <c r="O447" s="283">
        <v>0</v>
      </c>
      <c r="P447" s="283">
        <v>0</v>
      </c>
      <c r="Q447" s="283">
        <v>0</v>
      </c>
      <c r="R447" s="283"/>
      <c r="S447" s="283">
        <v>0</v>
      </c>
      <c r="T447" s="288">
        <v>0</v>
      </c>
      <c r="U447" s="283">
        <v>0</v>
      </c>
      <c r="V447" s="289"/>
      <c r="W447" s="289"/>
      <c r="X447" s="289"/>
    </row>
    <row r="448" ht="24.95" customHeight="1" spans="1:24">
      <c r="A448" s="267">
        <v>217</v>
      </c>
      <c r="B448" s="254" t="s">
        <v>481</v>
      </c>
      <c r="C448" s="265">
        <f t="shared" ref="C448:X448" si="159">C449</f>
        <v>15</v>
      </c>
      <c r="D448" s="265"/>
      <c r="E448" s="266">
        <f t="shared" si="159"/>
        <v>0</v>
      </c>
      <c r="F448" s="266">
        <f t="shared" si="159"/>
        <v>0</v>
      </c>
      <c r="G448" s="266">
        <f t="shared" si="159"/>
        <v>0</v>
      </c>
      <c r="H448" s="266">
        <f t="shared" si="159"/>
        <v>0</v>
      </c>
      <c r="I448" s="266">
        <f t="shared" si="159"/>
        <v>0</v>
      </c>
      <c r="J448" s="265">
        <f t="shared" si="159"/>
        <v>15</v>
      </c>
      <c r="K448" s="263">
        <f t="shared" si="159"/>
        <v>0</v>
      </c>
      <c r="L448" s="263">
        <f t="shared" si="159"/>
        <v>0</v>
      </c>
      <c r="M448" s="263">
        <f t="shared" si="159"/>
        <v>0</v>
      </c>
      <c r="N448" s="263">
        <f t="shared" si="159"/>
        <v>0</v>
      </c>
      <c r="O448" s="263">
        <f t="shared" si="159"/>
        <v>0</v>
      </c>
      <c r="P448" s="263">
        <f t="shared" si="159"/>
        <v>0</v>
      </c>
      <c r="Q448" s="263">
        <f t="shared" si="159"/>
        <v>0</v>
      </c>
      <c r="R448" s="263">
        <f t="shared" si="159"/>
        <v>0</v>
      </c>
      <c r="S448" s="263">
        <f t="shared" si="159"/>
        <v>0</v>
      </c>
      <c r="T448" s="263">
        <f t="shared" si="159"/>
        <v>0</v>
      </c>
      <c r="U448" s="263">
        <f t="shared" si="159"/>
        <v>0</v>
      </c>
      <c r="V448" s="263">
        <f t="shared" si="159"/>
        <v>0</v>
      </c>
      <c r="W448" s="263">
        <f t="shared" si="159"/>
        <v>0</v>
      </c>
      <c r="X448" s="263">
        <f t="shared" si="159"/>
        <v>0</v>
      </c>
    </row>
    <row r="449" hidden="1" spans="1:24">
      <c r="A449" s="268">
        <v>21702</v>
      </c>
      <c r="B449" s="262" t="s">
        <v>482</v>
      </c>
      <c r="C449" s="263">
        <f t="shared" ref="C449:X449" si="160">SUM(C450:C450)</f>
        <v>15</v>
      </c>
      <c r="D449" s="269">
        <f t="shared" si="160"/>
        <v>0</v>
      </c>
      <c r="E449" s="269">
        <f t="shared" si="160"/>
        <v>0</v>
      </c>
      <c r="F449" s="269">
        <f t="shared" si="160"/>
        <v>0</v>
      </c>
      <c r="G449" s="269">
        <f t="shared" si="160"/>
        <v>0</v>
      </c>
      <c r="H449" s="269">
        <f t="shared" si="160"/>
        <v>0</v>
      </c>
      <c r="I449" s="269">
        <f t="shared" si="160"/>
        <v>0</v>
      </c>
      <c r="J449" s="269">
        <f t="shared" si="160"/>
        <v>15</v>
      </c>
      <c r="K449" s="281">
        <f t="shared" si="160"/>
        <v>0</v>
      </c>
      <c r="L449" s="281">
        <f t="shared" si="160"/>
        <v>0</v>
      </c>
      <c r="M449" s="281">
        <f t="shared" si="160"/>
        <v>0</v>
      </c>
      <c r="N449" s="281">
        <f t="shared" si="160"/>
        <v>0</v>
      </c>
      <c r="O449" s="281">
        <f t="shared" si="160"/>
        <v>0</v>
      </c>
      <c r="P449" s="281">
        <f t="shared" si="160"/>
        <v>0</v>
      </c>
      <c r="Q449" s="281">
        <f t="shared" si="160"/>
        <v>0</v>
      </c>
      <c r="R449" s="281">
        <f t="shared" si="160"/>
        <v>0</v>
      </c>
      <c r="S449" s="281">
        <f t="shared" si="160"/>
        <v>0</v>
      </c>
      <c r="T449" s="281">
        <f t="shared" si="160"/>
        <v>0</v>
      </c>
      <c r="U449" s="281">
        <f t="shared" si="160"/>
        <v>0</v>
      </c>
      <c r="V449" s="281">
        <f t="shared" si="160"/>
        <v>0</v>
      </c>
      <c r="W449" s="281">
        <f t="shared" si="160"/>
        <v>0</v>
      </c>
      <c r="X449" s="281">
        <f t="shared" si="160"/>
        <v>0</v>
      </c>
    </row>
    <row r="450" hidden="1" spans="1:24">
      <c r="A450" s="268">
        <v>2170299</v>
      </c>
      <c r="B450" s="270" t="s">
        <v>483</v>
      </c>
      <c r="C450" s="271">
        <v>15</v>
      </c>
      <c r="D450" s="272">
        <f>E450+F450+G450+H450+I450</f>
        <v>0</v>
      </c>
      <c r="E450" s="272">
        <v>0</v>
      </c>
      <c r="F450" s="272">
        <v>0</v>
      </c>
      <c r="G450" s="272">
        <v>0</v>
      </c>
      <c r="H450" s="272"/>
      <c r="I450" s="272">
        <f>SUM(K450:X450)</f>
        <v>0</v>
      </c>
      <c r="J450" s="282">
        <f>C450+D450</f>
        <v>15</v>
      </c>
      <c r="K450" s="283">
        <v>0</v>
      </c>
      <c r="L450" s="283">
        <v>0</v>
      </c>
      <c r="M450" s="283">
        <v>0</v>
      </c>
      <c r="N450" s="283">
        <v>0</v>
      </c>
      <c r="O450" s="283">
        <v>0</v>
      </c>
      <c r="P450" s="283">
        <v>0</v>
      </c>
      <c r="Q450" s="283">
        <v>0</v>
      </c>
      <c r="R450" s="283"/>
      <c r="S450" s="283">
        <v>0</v>
      </c>
      <c r="T450" s="288">
        <v>0</v>
      </c>
      <c r="U450" s="283">
        <v>0</v>
      </c>
      <c r="V450" s="289"/>
      <c r="W450" s="289"/>
      <c r="X450" s="289"/>
    </row>
    <row r="451" ht="24.95" customHeight="1" spans="1:24">
      <c r="A451" s="267">
        <v>219</v>
      </c>
      <c r="B451" s="254" t="s">
        <v>484</v>
      </c>
      <c r="C451" s="265">
        <f t="shared" ref="C451:X451" si="161">SUM(C452:C452)</f>
        <v>300</v>
      </c>
      <c r="D451" s="265">
        <f t="shared" si="161"/>
        <v>-150</v>
      </c>
      <c r="E451" s="265">
        <f t="shared" si="161"/>
        <v>0</v>
      </c>
      <c r="F451" s="265">
        <f t="shared" si="161"/>
        <v>0</v>
      </c>
      <c r="G451" s="265">
        <f t="shared" si="161"/>
        <v>0</v>
      </c>
      <c r="H451" s="265">
        <f t="shared" si="161"/>
        <v>0</v>
      </c>
      <c r="I451" s="265">
        <f t="shared" si="161"/>
        <v>-150</v>
      </c>
      <c r="J451" s="265">
        <f t="shared" si="161"/>
        <v>150</v>
      </c>
      <c r="K451" s="281">
        <f t="shared" si="161"/>
        <v>-150</v>
      </c>
      <c r="L451" s="281">
        <f t="shared" si="161"/>
        <v>0</v>
      </c>
      <c r="M451" s="281">
        <f t="shared" si="161"/>
        <v>0</v>
      </c>
      <c r="N451" s="281">
        <f t="shared" si="161"/>
        <v>0</v>
      </c>
      <c r="O451" s="281">
        <f t="shared" si="161"/>
        <v>0</v>
      </c>
      <c r="P451" s="281">
        <f t="shared" si="161"/>
        <v>0</v>
      </c>
      <c r="Q451" s="281">
        <f t="shared" si="161"/>
        <v>0</v>
      </c>
      <c r="R451" s="281">
        <f t="shared" si="161"/>
        <v>0</v>
      </c>
      <c r="S451" s="281">
        <f t="shared" si="161"/>
        <v>0</v>
      </c>
      <c r="T451" s="281">
        <f t="shared" si="161"/>
        <v>0</v>
      </c>
      <c r="U451" s="281">
        <f t="shared" si="161"/>
        <v>0</v>
      </c>
      <c r="V451" s="281">
        <f t="shared" si="161"/>
        <v>0</v>
      </c>
      <c r="W451" s="281">
        <f t="shared" si="161"/>
        <v>0</v>
      </c>
      <c r="X451" s="281">
        <f t="shared" si="161"/>
        <v>0</v>
      </c>
    </row>
    <row r="452" hidden="1" spans="1:24">
      <c r="A452" s="268">
        <v>21999</v>
      </c>
      <c r="B452" s="262" t="s">
        <v>485</v>
      </c>
      <c r="C452" s="271">
        <v>300</v>
      </c>
      <c r="D452" s="272">
        <f>E452+F452+G452+H452+I452</f>
        <v>-150</v>
      </c>
      <c r="E452" s="272">
        <v>0</v>
      </c>
      <c r="F452" s="272">
        <v>0</v>
      </c>
      <c r="G452" s="272">
        <v>0</v>
      </c>
      <c r="H452" s="272"/>
      <c r="I452" s="272">
        <f>SUM(K452:X452)</f>
        <v>-150</v>
      </c>
      <c r="J452" s="282">
        <f>C452+D452</f>
        <v>150</v>
      </c>
      <c r="K452" s="283">
        <v>-150</v>
      </c>
      <c r="L452" s="283">
        <v>0</v>
      </c>
      <c r="M452" s="283">
        <v>0</v>
      </c>
      <c r="N452" s="283">
        <v>0</v>
      </c>
      <c r="O452" s="283">
        <v>0</v>
      </c>
      <c r="P452" s="283">
        <v>0</v>
      </c>
      <c r="Q452" s="283">
        <v>0</v>
      </c>
      <c r="R452" s="283"/>
      <c r="S452" s="283">
        <v>0</v>
      </c>
      <c r="T452" s="288">
        <v>0</v>
      </c>
      <c r="U452" s="283">
        <v>0</v>
      </c>
      <c r="V452" s="289"/>
      <c r="W452" s="289"/>
      <c r="X452" s="289"/>
    </row>
    <row r="453" ht="24.95" customHeight="1" spans="1:24">
      <c r="A453" s="267">
        <v>220</v>
      </c>
      <c r="B453" s="254" t="s">
        <v>486</v>
      </c>
      <c r="C453" s="265">
        <f>C454+C466</f>
        <v>11245</v>
      </c>
      <c r="D453" s="265">
        <v>2196</v>
      </c>
      <c r="E453" s="266">
        <f t="shared" ref="E453:X453" si="162">E454+E466</f>
        <v>0</v>
      </c>
      <c r="F453" s="266">
        <f t="shared" si="162"/>
        <v>237</v>
      </c>
      <c r="G453" s="266">
        <f t="shared" si="162"/>
        <v>473</v>
      </c>
      <c r="H453" s="266">
        <f t="shared" si="162"/>
        <v>0</v>
      </c>
      <c r="I453" s="266">
        <f t="shared" si="162"/>
        <v>1707</v>
      </c>
      <c r="J453" s="265">
        <v>13441</v>
      </c>
      <c r="K453" s="263">
        <f t="shared" si="162"/>
        <v>-143</v>
      </c>
      <c r="L453" s="263">
        <f t="shared" si="162"/>
        <v>429</v>
      </c>
      <c r="M453" s="263">
        <f t="shared" si="162"/>
        <v>0</v>
      </c>
      <c r="N453" s="263">
        <f t="shared" si="162"/>
        <v>6</v>
      </c>
      <c r="O453" s="263">
        <f t="shared" si="162"/>
        <v>350</v>
      </c>
      <c r="P453" s="263">
        <f t="shared" si="162"/>
        <v>436</v>
      </c>
      <c r="Q453" s="263">
        <f t="shared" si="162"/>
        <v>0</v>
      </c>
      <c r="R453" s="263">
        <f t="shared" si="162"/>
        <v>0</v>
      </c>
      <c r="S453" s="263">
        <f t="shared" si="162"/>
        <v>0</v>
      </c>
      <c r="T453" s="263">
        <f t="shared" si="162"/>
        <v>-73</v>
      </c>
      <c r="U453" s="263">
        <f t="shared" si="162"/>
        <v>702</v>
      </c>
      <c r="V453" s="263">
        <f t="shared" si="162"/>
        <v>0</v>
      </c>
      <c r="W453" s="263">
        <f t="shared" si="162"/>
        <v>0</v>
      </c>
      <c r="X453" s="263">
        <f t="shared" si="162"/>
        <v>0</v>
      </c>
    </row>
    <row r="454" hidden="1" spans="1:24">
      <c r="A454" s="268">
        <v>22001</v>
      </c>
      <c r="B454" s="262" t="s">
        <v>487</v>
      </c>
      <c r="C454" s="263">
        <f>SUM(C455:C465)</f>
        <v>11087</v>
      </c>
      <c r="D454" s="269">
        <f t="shared" ref="D454:X454" si="163">SUM(D455:D465)</f>
        <v>2418</v>
      </c>
      <c r="E454" s="269">
        <f t="shared" si="163"/>
        <v>0</v>
      </c>
      <c r="F454" s="269">
        <f t="shared" si="163"/>
        <v>237</v>
      </c>
      <c r="G454" s="269">
        <f t="shared" si="163"/>
        <v>473</v>
      </c>
      <c r="H454" s="269">
        <f t="shared" si="163"/>
        <v>0</v>
      </c>
      <c r="I454" s="269">
        <f t="shared" si="163"/>
        <v>1708</v>
      </c>
      <c r="J454" s="269">
        <f t="shared" si="163"/>
        <v>13505</v>
      </c>
      <c r="K454" s="281">
        <f t="shared" si="163"/>
        <v>-143</v>
      </c>
      <c r="L454" s="281">
        <f t="shared" si="163"/>
        <v>429</v>
      </c>
      <c r="M454" s="281">
        <f t="shared" si="163"/>
        <v>0</v>
      </c>
      <c r="N454" s="281">
        <f t="shared" si="163"/>
        <v>6</v>
      </c>
      <c r="O454" s="281">
        <f t="shared" si="163"/>
        <v>350</v>
      </c>
      <c r="P454" s="281">
        <f t="shared" si="163"/>
        <v>436</v>
      </c>
      <c r="Q454" s="281">
        <f t="shared" si="163"/>
        <v>0</v>
      </c>
      <c r="R454" s="281">
        <f t="shared" si="163"/>
        <v>0</v>
      </c>
      <c r="S454" s="281">
        <f t="shared" si="163"/>
        <v>0</v>
      </c>
      <c r="T454" s="281">
        <f t="shared" si="163"/>
        <v>-72</v>
      </c>
      <c r="U454" s="281">
        <f t="shared" si="163"/>
        <v>702</v>
      </c>
      <c r="V454" s="281">
        <f t="shared" si="163"/>
        <v>0</v>
      </c>
      <c r="W454" s="281">
        <f t="shared" si="163"/>
        <v>0</v>
      </c>
      <c r="X454" s="281">
        <f t="shared" si="163"/>
        <v>0</v>
      </c>
    </row>
    <row r="455" hidden="1" spans="1:24">
      <c r="A455" s="268">
        <v>2200101</v>
      </c>
      <c r="B455" s="270" t="s">
        <v>98</v>
      </c>
      <c r="C455" s="271">
        <v>9305</v>
      </c>
      <c r="D455" s="272">
        <f t="shared" ref="D455:D465" si="164">E455+F455+G455+H455+I455</f>
        <v>-72</v>
      </c>
      <c r="E455" s="272">
        <v>0</v>
      </c>
      <c r="F455" s="272">
        <v>0</v>
      </c>
      <c r="G455" s="272">
        <v>0</v>
      </c>
      <c r="H455" s="272"/>
      <c r="I455" s="273">
        <f t="shared" ref="I455:I465" si="165">SUM(K455:X455)</f>
        <v>-72</v>
      </c>
      <c r="J455" s="282">
        <f t="shared" ref="J455:J465" si="166">C455+D455</f>
        <v>9233</v>
      </c>
      <c r="K455" s="283">
        <v>0</v>
      </c>
      <c r="L455" s="283">
        <v>0</v>
      </c>
      <c r="M455" s="283">
        <v>0</v>
      </c>
      <c r="N455" s="283">
        <v>0</v>
      </c>
      <c r="O455" s="283">
        <v>0</v>
      </c>
      <c r="P455" s="283">
        <v>0</v>
      </c>
      <c r="Q455" s="283">
        <v>0</v>
      </c>
      <c r="R455" s="283"/>
      <c r="S455" s="283">
        <v>0</v>
      </c>
      <c r="T455" s="288">
        <v>-72</v>
      </c>
      <c r="U455" s="283">
        <v>0</v>
      </c>
      <c r="V455" s="289"/>
      <c r="W455" s="289"/>
      <c r="X455" s="289"/>
    </row>
    <row r="456" hidden="1" spans="1:24">
      <c r="A456" s="268">
        <v>2200102</v>
      </c>
      <c r="B456" s="270" t="s">
        <v>99</v>
      </c>
      <c r="C456" s="271">
        <v>370</v>
      </c>
      <c r="D456" s="272">
        <f t="shared" si="164"/>
        <v>0</v>
      </c>
      <c r="E456" s="272">
        <v>0</v>
      </c>
      <c r="F456" s="272">
        <v>0</v>
      </c>
      <c r="G456" s="272">
        <v>0</v>
      </c>
      <c r="H456" s="272"/>
      <c r="I456" s="273">
        <f t="shared" si="165"/>
        <v>0</v>
      </c>
      <c r="J456" s="282">
        <f t="shared" si="166"/>
        <v>370</v>
      </c>
      <c r="K456" s="283">
        <v>0</v>
      </c>
      <c r="L456" s="283">
        <v>0</v>
      </c>
      <c r="M456" s="283">
        <v>0</v>
      </c>
      <c r="N456" s="283">
        <v>0</v>
      </c>
      <c r="O456" s="283">
        <v>0</v>
      </c>
      <c r="P456" s="283">
        <v>0</v>
      </c>
      <c r="Q456" s="283">
        <v>0</v>
      </c>
      <c r="R456" s="283"/>
      <c r="S456" s="283">
        <v>0</v>
      </c>
      <c r="T456" s="288">
        <v>0</v>
      </c>
      <c r="U456" s="283">
        <v>0</v>
      </c>
      <c r="V456" s="289"/>
      <c r="W456" s="289"/>
      <c r="X456" s="289"/>
    </row>
    <row r="457" hidden="1" spans="1:24">
      <c r="A457" s="268">
        <v>2200103</v>
      </c>
      <c r="B457" s="270" t="s">
        <v>106</v>
      </c>
      <c r="C457" s="271">
        <v>70</v>
      </c>
      <c r="D457" s="272">
        <f t="shared" si="164"/>
        <v>0</v>
      </c>
      <c r="E457" s="272">
        <v>0</v>
      </c>
      <c r="F457" s="272">
        <v>0</v>
      </c>
      <c r="G457" s="272">
        <v>0</v>
      </c>
      <c r="H457" s="272"/>
      <c r="I457" s="273">
        <f t="shared" si="165"/>
        <v>0</v>
      </c>
      <c r="J457" s="282">
        <f t="shared" si="166"/>
        <v>70</v>
      </c>
      <c r="K457" s="283">
        <v>0</v>
      </c>
      <c r="L457" s="283">
        <v>0</v>
      </c>
      <c r="M457" s="283">
        <v>0</v>
      </c>
      <c r="N457" s="283">
        <v>0</v>
      </c>
      <c r="O457" s="283">
        <v>0</v>
      </c>
      <c r="P457" s="283">
        <v>0</v>
      </c>
      <c r="Q457" s="283">
        <v>0</v>
      </c>
      <c r="R457" s="283"/>
      <c r="S457" s="283">
        <v>0</v>
      </c>
      <c r="T457" s="288">
        <v>0</v>
      </c>
      <c r="U457" s="283">
        <v>0</v>
      </c>
      <c r="V457" s="289"/>
      <c r="W457" s="289"/>
      <c r="X457" s="289"/>
    </row>
    <row r="458" hidden="1" spans="1:24">
      <c r="A458" s="268">
        <v>2200104</v>
      </c>
      <c r="B458" s="270" t="s">
        <v>488</v>
      </c>
      <c r="C458" s="271">
        <v>30</v>
      </c>
      <c r="D458" s="272">
        <f t="shared" si="164"/>
        <v>128</v>
      </c>
      <c r="E458" s="272">
        <v>0</v>
      </c>
      <c r="F458" s="272">
        <v>0</v>
      </c>
      <c r="G458" s="272">
        <v>0</v>
      </c>
      <c r="H458" s="272"/>
      <c r="I458" s="273">
        <f t="shared" si="165"/>
        <v>128</v>
      </c>
      <c r="J458" s="282">
        <f t="shared" si="166"/>
        <v>158</v>
      </c>
      <c r="K458" s="283">
        <v>0</v>
      </c>
      <c r="L458" s="283">
        <v>128</v>
      </c>
      <c r="M458" s="283">
        <v>0</v>
      </c>
      <c r="N458" s="283">
        <v>0</v>
      </c>
      <c r="O458" s="283">
        <v>0</v>
      </c>
      <c r="P458" s="283">
        <v>0</v>
      </c>
      <c r="Q458" s="283">
        <v>0</v>
      </c>
      <c r="R458" s="283"/>
      <c r="S458" s="283">
        <v>0</v>
      </c>
      <c r="T458" s="288">
        <v>0</v>
      </c>
      <c r="U458" s="283">
        <v>0</v>
      </c>
      <c r="V458" s="289"/>
      <c r="W458" s="289"/>
      <c r="X458" s="289"/>
    </row>
    <row r="459" hidden="1" spans="1:24">
      <c r="A459" s="268">
        <v>2200106</v>
      </c>
      <c r="B459" s="270" t="s">
        <v>489</v>
      </c>
      <c r="C459" s="271">
        <v>300</v>
      </c>
      <c r="D459" s="272">
        <f t="shared" si="164"/>
        <v>436</v>
      </c>
      <c r="E459" s="272">
        <v>0</v>
      </c>
      <c r="F459" s="272">
        <v>0</v>
      </c>
      <c r="G459" s="272">
        <v>0</v>
      </c>
      <c r="H459" s="272"/>
      <c r="I459" s="273">
        <f t="shared" si="165"/>
        <v>436</v>
      </c>
      <c r="J459" s="282">
        <f t="shared" si="166"/>
        <v>736</v>
      </c>
      <c r="K459" s="283">
        <v>0</v>
      </c>
      <c r="L459" s="283">
        <v>0</v>
      </c>
      <c r="M459" s="283">
        <v>0</v>
      </c>
      <c r="N459" s="283">
        <v>0</v>
      </c>
      <c r="O459" s="283">
        <v>0</v>
      </c>
      <c r="P459" s="283">
        <v>436</v>
      </c>
      <c r="Q459" s="283">
        <v>0</v>
      </c>
      <c r="R459" s="283"/>
      <c r="S459" s="283">
        <v>0</v>
      </c>
      <c r="T459" s="288">
        <v>0</v>
      </c>
      <c r="U459" s="283">
        <v>0</v>
      </c>
      <c r="V459" s="289"/>
      <c r="W459" s="289"/>
      <c r="X459" s="289"/>
    </row>
    <row r="460" hidden="1" spans="1:24">
      <c r="A460" s="268">
        <v>2200109</v>
      </c>
      <c r="B460" s="270" t="s">
        <v>490</v>
      </c>
      <c r="C460" s="271">
        <v>200</v>
      </c>
      <c r="D460" s="272">
        <f t="shared" si="164"/>
        <v>0</v>
      </c>
      <c r="E460" s="272">
        <v>0</v>
      </c>
      <c r="F460" s="272">
        <v>0</v>
      </c>
      <c r="G460" s="272">
        <v>0</v>
      </c>
      <c r="H460" s="272"/>
      <c r="I460" s="273">
        <f t="shared" si="165"/>
        <v>0</v>
      </c>
      <c r="J460" s="282">
        <f t="shared" si="166"/>
        <v>200</v>
      </c>
      <c r="K460" s="283">
        <v>0</v>
      </c>
      <c r="L460" s="283">
        <v>0</v>
      </c>
      <c r="M460" s="283">
        <v>0</v>
      </c>
      <c r="N460" s="283">
        <v>0</v>
      </c>
      <c r="O460" s="283">
        <v>0</v>
      </c>
      <c r="P460" s="283">
        <v>0</v>
      </c>
      <c r="Q460" s="283">
        <v>0</v>
      </c>
      <c r="R460" s="283"/>
      <c r="S460" s="283">
        <v>0</v>
      </c>
      <c r="T460" s="288">
        <v>0</v>
      </c>
      <c r="U460" s="283">
        <v>0</v>
      </c>
      <c r="V460" s="289"/>
      <c r="W460" s="289"/>
      <c r="X460" s="289"/>
    </row>
    <row r="461" hidden="1" spans="1:24">
      <c r="A461" s="268">
        <v>2200112</v>
      </c>
      <c r="B461" s="270" t="s">
        <v>491</v>
      </c>
      <c r="C461" s="271">
        <v>30</v>
      </c>
      <c r="D461" s="272">
        <f t="shared" si="164"/>
        <v>0</v>
      </c>
      <c r="E461" s="272">
        <v>0</v>
      </c>
      <c r="F461" s="272">
        <v>0</v>
      </c>
      <c r="G461" s="272">
        <v>0</v>
      </c>
      <c r="H461" s="272"/>
      <c r="I461" s="273">
        <f t="shared" si="165"/>
        <v>0</v>
      </c>
      <c r="J461" s="282">
        <f t="shared" si="166"/>
        <v>30</v>
      </c>
      <c r="K461" s="283">
        <v>0</v>
      </c>
      <c r="L461" s="283">
        <v>0</v>
      </c>
      <c r="M461" s="283">
        <v>0</v>
      </c>
      <c r="N461" s="283">
        <v>0</v>
      </c>
      <c r="O461" s="283">
        <v>0</v>
      </c>
      <c r="P461" s="283">
        <v>0</v>
      </c>
      <c r="Q461" s="283">
        <v>0</v>
      </c>
      <c r="R461" s="283"/>
      <c r="S461" s="283">
        <v>0</v>
      </c>
      <c r="T461" s="288">
        <v>0</v>
      </c>
      <c r="U461" s="283">
        <v>0</v>
      </c>
      <c r="V461" s="289"/>
      <c r="W461" s="289"/>
      <c r="X461" s="289"/>
    </row>
    <row r="462" hidden="1" spans="1:24">
      <c r="A462" s="268">
        <v>2200113</v>
      </c>
      <c r="B462" s="270" t="s">
        <v>492</v>
      </c>
      <c r="C462" s="271">
        <v>513</v>
      </c>
      <c r="D462" s="272">
        <f t="shared" si="164"/>
        <v>-143</v>
      </c>
      <c r="E462" s="272">
        <v>0</v>
      </c>
      <c r="F462" s="272">
        <v>0</v>
      </c>
      <c r="G462" s="272">
        <v>0</v>
      </c>
      <c r="H462" s="272"/>
      <c r="I462" s="273">
        <f t="shared" si="165"/>
        <v>-143</v>
      </c>
      <c r="J462" s="282">
        <f t="shared" si="166"/>
        <v>370</v>
      </c>
      <c r="K462" s="283">
        <v>-143</v>
      </c>
      <c r="L462" s="283">
        <v>0</v>
      </c>
      <c r="M462" s="283">
        <v>0</v>
      </c>
      <c r="N462" s="283">
        <v>0</v>
      </c>
      <c r="O462" s="283">
        <v>0</v>
      </c>
      <c r="P462" s="283">
        <v>0</v>
      </c>
      <c r="Q462" s="283">
        <v>0</v>
      </c>
      <c r="R462" s="283"/>
      <c r="S462" s="283">
        <v>0</v>
      </c>
      <c r="T462" s="288">
        <v>0</v>
      </c>
      <c r="U462" s="283">
        <v>0</v>
      </c>
      <c r="V462" s="289"/>
      <c r="W462" s="289"/>
      <c r="X462" s="289"/>
    </row>
    <row r="463" hidden="1" spans="1:24">
      <c r="A463" s="268">
        <v>2200114</v>
      </c>
      <c r="B463" s="270" t="s">
        <v>493</v>
      </c>
      <c r="C463" s="271">
        <v>30</v>
      </c>
      <c r="D463" s="272">
        <f t="shared" si="164"/>
        <v>710</v>
      </c>
      <c r="E463" s="272">
        <v>0</v>
      </c>
      <c r="F463" s="272">
        <v>237</v>
      </c>
      <c r="G463" s="272">
        <v>473</v>
      </c>
      <c r="H463" s="272"/>
      <c r="I463" s="273">
        <f t="shared" si="165"/>
        <v>0</v>
      </c>
      <c r="J463" s="282">
        <f t="shared" si="166"/>
        <v>740</v>
      </c>
      <c r="K463" s="283">
        <v>0</v>
      </c>
      <c r="L463" s="283">
        <v>0</v>
      </c>
      <c r="M463" s="283">
        <v>0</v>
      </c>
      <c r="N463" s="283">
        <v>0</v>
      </c>
      <c r="O463" s="283">
        <v>0</v>
      </c>
      <c r="P463" s="283">
        <v>0</v>
      </c>
      <c r="Q463" s="283">
        <v>0</v>
      </c>
      <c r="R463" s="283"/>
      <c r="S463" s="283">
        <v>0</v>
      </c>
      <c r="T463" s="288">
        <v>0</v>
      </c>
      <c r="U463" s="283">
        <v>0</v>
      </c>
      <c r="V463" s="289"/>
      <c r="W463" s="289"/>
      <c r="X463" s="289"/>
    </row>
    <row r="464" hidden="1" spans="1:24">
      <c r="A464" s="268">
        <v>2200150</v>
      </c>
      <c r="B464" s="270" t="s">
        <v>108</v>
      </c>
      <c r="C464" s="271">
        <v>219</v>
      </c>
      <c r="D464" s="272">
        <f t="shared" si="164"/>
        <v>0</v>
      </c>
      <c r="E464" s="272">
        <v>0</v>
      </c>
      <c r="F464" s="272">
        <v>0</v>
      </c>
      <c r="G464" s="272">
        <v>0</v>
      </c>
      <c r="H464" s="272"/>
      <c r="I464" s="273">
        <f t="shared" si="165"/>
        <v>0</v>
      </c>
      <c r="J464" s="282">
        <f t="shared" si="166"/>
        <v>219</v>
      </c>
      <c r="K464" s="283">
        <v>0</v>
      </c>
      <c r="L464" s="283">
        <v>0</v>
      </c>
      <c r="M464" s="283">
        <v>0</v>
      </c>
      <c r="N464" s="283">
        <v>0</v>
      </c>
      <c r="O464" s="283">
        <v>0</v>
      </c>
      <c r="P464" s="283">
        <v>0</v>
      </c>
      <c r="Q464" s="283">
        <v>0</v>
      </c>
      <c r="R464" s="283"/>
      <c r="S464" s="283">
        <v>0</v>
      </c>
      <c r="T464" s="288">
        <v>0</v>
      </c>
      <c r="U464" s="283">
        <v>0</v>
      </c>
      <c r="V464" s="289"/>
      <c r="W464" s="289"/>
      <c r="X464" s="289"/>
    </row>
    <row r="465" hidden="1" spans="1:24">
      <c r="A465" s="268">
        <v>2200199</v>
      </c>
      <c r="B465" s="270" t="s">
        <v>494</v>
      </c>
      <c r="C465" s="271">
        <v>20</v>
      </c>
      <c r="D465" s="272">
        <f t="shared" si="164"/>
        <v>1359</v>
      </c>
      <c r="E465" s="272">
        <v>0</v>
      </c>
      <c r="F465" s="272">
        <v>0</v>
      </c>
      <c r="G465" s="272">
        <v>0</v>
      </c>
      <c r="H465" s="272"/>
      <c r="I465" s="273">
        <f t="shared" si="165"/>
        <v>1359</v>
      </c>
      <c r="J465" s="282">
        <f t="shared" si="166"/>
        <v>1379</v>
      </c>
      <c r="K465" s="283">
        <v>0</v>
      </c>
      <c r="L465" s="283">
        <v>301</v>
      </c>
      <c r="M465" s="283">
        <v>0</v>
      </c>
      <c r="N465" s="283">
        <v>6</v>
      </c>
      <c r="O465" s="283">
        <v>350</v>
      </c>
      <c r="P465" s="283">
        <v>0</v>
      </c>
      <c r="Q465" s="283">
        <v>0</v>
      </c>
      <c r="R465" s="283"/>
      <c r="S465" s="283">
        <v>0</v>
      </c>
      <c r="T465" s="288">
        <v>0</v>
      </c>
      <c r="U465" s="283">
        <v>702</v>
      </c>
      <c r="V465" s="289"/>
      <c r="W465" s="289"/>
      <c r="X465" s="289"/>
    </row>
    <row r="466" hidden="1" spans="1:24">
      <c r="A466" s="268">
        <v>22005</v>
      </c>
      <c r="B466" s="262" t="s">
        <v>495</v>
      </c>
      <c r="C466" s="263">
        <f t="shared" ref="C466:X466" si="167">SUM(C467:C467)</f>
        <v>158</v>
      </c>
      <c r="D466" s="269">
        <f t="shared" si="167"/>
        <v>-1</v>
      </c>
      <c r="E466" s="269">
        <f t="shared" si="167"/>
        <v>0</v>
      </c>
      <c r="F466" s="269">
        <f t="shared" si="167"/>
        <v>0</v>
      </c>
      <c r="G466" s="269">
        <f t="shared" si="167"/>
        <v>0</v>
      </c>
      <c r="H466" s="269">
        <f t="shared" si="167"/>
        <v>0</v>
      </c>
      <c r="I466" s="269">
        <f t="shared" si="167"/>
        <v>-1</v>
      </c>
      <c r="J466" s="269">
        <f t="shared" si="167"/>
        <v>157</v>
      </c>
      <c r="K466" s="281">
        <f t="shared" si="167"/>
        <v>0</v>
      </c>
      <c r="L466" s="281">
        <f t="shared" si="167"/>
        <v>0</v>
      </c>
      <c r="M466" s="281">
        <f t="shared" si="167"/>
        <v>0</v>
      </c>
      <c r="N466" s="281">
        <f t="shared" si="167"/>
        <v>0</v>
      </c>
      <c r="O466" s="281">
        <f t="shared" si="167"/>
        <v>0</v>
      </c>
      <c r="P466" s="281">
        <f t="shared" si="167"/>
        <v>0</v>
      </c>
      <c r="Q466" s="281">
        <f t="shared" si="167"/>
        <v>0</v>
      </c>
      <c r="R466" s="281">
        <f t="shared" si="167"/>
        <v>0</v>
      </c>
      <c r="S466" s="281">
        <f t="shared" si="167"/>
        <v>0</v>
      </c>
      <c r="T466" s="281">
        <f t="shared" si="167"/>
        <v>-1</v>
      </c>
      <c r="U466" s="281">
        <f t="shared" si="167"/>
        <v>0</v>
      </c>
      <c r="V466" s="281">
        <f t="shared" si="167"/>
        <v>0</v>
      </c>
      <c r="W466" s="281">
        <f t="shared" si="167"/>
        <v>0</v>
      </c>
      <c r="X466" s="281">
        <f t="shared" si="167"/>
        <v>0</v>
      </c>
    </row>
    <row r="467" hidden="1" spans="1:24">
      <c r="A467" s="268">
        <v>2200504</v>
      </c>
      <c r="B467" s="270" t="s">
        <v>496</v>
      </c>
      <c r="C467" s="271">
        <v>158</v>
      </c>
      <c r="D467" s="272">
        <f>E467+F467+G467+H467+I467</f>
        <v>-1</v>
      </c>
      <c r="E467" s="272">
        <v>0</v>
      </c>
      <c r="F467" s="272">
        <v>0</v>
      </c>
      <c r="G467" s="272">
        <v>0</v>
      </c>
      <c r="H467" s="272"/>
      <c r="I467" s="273">
        <f>SUM(K467:X467)</f>
        <v>-1</v>
      </c>
      <c r="J467" s="282">
        <f>C467+D467</f>
        <v>157</v>
      </c>
      <c r="K467" s="283">
        <v>0</v>
      </c>
      <c r="L467" s="283">
        <v>0</v>
      </c>
      <c r="M467" s="283">
        <v>0</v>
      </c>
      <c r="N467" s="283">
        <v>0</v>
      </c>
      <c r="O467" s="283">
        <v>0</v>
      </c>
      <c r="P467" s="283">
        <v>0</v>
      </c>
      <c r="Q467" s="283">
        <v>0</v>
      </c>
      <c r="R467" s="283"/>
      <c r="S467" s="283">
        <v>0</v>
      </c>
      <c r="T467" s="288">
        <v>-1</v>
      </c>
      <c r="U467" s="283">
        <v>0</v>
      </c>
      <c r="V467" s="289"/>
      <c r="W467" s="289"/>
      <c r="X467" s="289"/>
    </row>
    <row r="468" ht="24.95" customHeight="1" spans="1:24">
      <c r="A468" s="267">
        <v>221</v>
      </c>
      <c r="B468" s="254" t="s">
        <v>497</v>
      </c>
      <c r="C468" s="265">
        <f t="shared" ref="C468:X468" si="168">SUM(C469)</f>
        <v>4451</v>
      </c>
      <c r="D468" s="265">
        <v>10042</v>
      </c>
      <c r="E468" s="266">
        <f t="shared" si="168"/>
        <v>-1949</v>
      </c>
      <c r="F468" s="266">
        <f t="shared" si="168"/>
        <v>11738</v>
      </c>
      <c r="G468" s="266">
        <f t="shared" si="168"/>
        <v>120</v>
      </c>
      <c r="H468" s="266">
        <f t="shared" si="168"/>
        <v>0</v>
      </c>
      <c r="I468" s="266">
        <f t="shared" si="168"/>
        <v>7726</v>
      </c>
      <c r="J468" s="265">
        <v>14493</v>
      </c>
      <c r="K468" s="263">
        <f t="shared" si="168"/>
        <v>0</v>
      </c>
      <c r="L468" s="263">
        <f t="shared" si="168"/>
        <v>6801</v>
      </c>
      <c r="M468" s="263">
        <f t="shared" si="168"/>
        <v>0</v>
      </c>
      <c r="N468" s="263">
        <f t="shared" si="168"/>
        <v>0</v>
      </c>
      <c r="O468" s="263">
        <f t="shared" si="168"/>
        <v>787</v>
      </c>
      <c r="P468" s="263">
        <f t="shared" si="168"/>
        <v>0</v>
      </c>
      <c r="Q468" s="263">
        <f t="shared" si="168"/>
        <v>138</v>
      </c>
      <c r="R468" s="263">
        <f t="shared" si="168"/>
        <v>0</v>
      </c>
      <c r="S468" s="263">
        <f t="shared" si="168"/>
        <v>0</v>
      </c>
      <c r="T468" s="263">
        <f t="shared" si="168"/>
        <v>0</v>
      </c>
      <c r="U468" s="263">
        <f t="shared" si="168"/>
        <v>0</v>
      </c>
      <c r="V468" s="263">
        <f t="shared" si="168"/>
        <v>0</v>
      </c>
      <c r="W468" s="263">
        <f t="shared" si="168"/>
        <v>0</v>
      </c>
      <c r="X468" s="263">
        <f t="shared" si="168"/>
        <v>0</v>
      </c>
    </row>
    <row r="469" hidden="1" spans="1:24">
      <c r="A469" s="268">
        <v>22101</v>
      </c>
      <c r="B469" s="262" t="s">
        <v>498</v>
      </c>
      <c r="C469" s="263">
        <f>SUM(C470:C475)</f>
        <v>4451</v>
      </c>
      <c r="D469" s="269">
        <f t="shared" ref="D469:X469" si="169">SUM(D470:D475)</f>
        <v>17635</v>
      </c>
      <c r="E469" s="269">
        <f t="shared" si="169"/>
        <v>-1949</v>
      </c>
      <c r="F469" s="269">
        <f t="shared" si="169"/>
        <v>11738</v>
      </c>
      <c r="G469" s="269">
        <f t="shared" si="169"/>
        <v>120</v>
      </c>
      <c r="H469" s="269">
        <f t="shared" si="169"/>
        <v>0</v>
      </c>
      <c r="I469" s="269">
        <f t="shared" si="169"/>
        <v>7726</v>
      </c>
      <c r="J469" s="269">
        <f t="shared" si="169"/>
        <v>22086</v>
      </c>
      <c r="K469" s="281">
        <f t="shared" si="169"/>
        <v>0</v>
      </c>
      <c r="L469" s="281">
        <f t="shared" si="169"/>
        <v>6801</v>
      </c>
      <c r="M469" s="281">
        <f t="shared" si="169"/>
        <v>0</v>
      </c>
      <c r="N469" s="281">
        <f t="shared" si="169"/>
        <v>0</v>
      </c>
      <c r="O469" s="281">
        <f t="shared" si="169"/>
        <v>787</v>
      </c>
      <c r="P469" s="281">
        <f t="shared" si="169"/>
        <v>0</v>
      </c>
      <c r="Q469" s="281">
        <f t="shared" si="169"/>
        <v>138</v>
      </c>
      <c r="R469" s="281">
        <f t="shared" si="169"/>
        <v>0</v>
      </c>
      <c r="S469" s="281">
        <f t="shared" si="169"/>
        <v>0</v>
      </c>
      <c r="T469" s="281">
        <f t="shared" si="169"/>
        <v>0</v>
      </c>
      <c r="U469" s="281">
        <f t="shared" si="169"/>
        <v>0</v>
      </c>
      <c r="V469" s="281">
        <f t="shared" si="169"/>
        <v>0</v>
      </c>
      <c r="W469" s="281">
        <f t="shared" si="169"/>
        <v>0</v>
      </c>
      <c r="X469" s="281">
        <f t="shared" si="169"/>
        <v>0</v>
      </c>
    </row>
    <row r="470" hidden="1" spans="1:24">
      <c r="A470" s="268">
        <v>2210101</v>
      </c>
      <c r="B470" s="270" t="s">
        <v>499</v>
      </c>
      <c r="C470" s="271"/>
      <c r="D470" s="272">
        <f t="shared" ref="D470:D475" si="170">E470+F470+G470+H470+I470</f>
        <v>3</v>
      </c>
      <c r="E470" s="272">
        <v>0</v>
      </c>
      <c r="F470" s="272">
        <v>0</v>
      </c>
      <c r="G470" s="272">
        <v>0</v>
      </c>
      <c r="H470" s="272"/>
      <c r="I470" s="273">
        <f t="shared" ref="I470:I475" si="171">SUM(K470:X470)</f>
        <v>3</v>
      </c>
      <c r="J470" s="282">
        <f t="shared" ref="J470:J475" si="172">C470+D470</f>
        <v>3</v>
      </c>
      <c r="K470" s="283">
        <v>0</v>
      </c>
      <c r="L470" s="283">
        <v>3</v>
      </c>
      <c r="M470" s="283">
        <v>0</v>
      </c>
      <c r="N470" s="283">
        <v>0</v>
      </c>
      <c r="O470" s="283">
        <v>0</v>
      </c>
      <c r="P470" s="283">
        <v>0</v>
      </c>
      <c r="Q470" s="283">
        <v>0</v>
      </c>
      <c r="R470" s="283"/>
      <c r="S470" s="283">
        <v>0</v>
      </c>
      <c r="T470" s="288">
        <v>0</v>
      </c>
      <c r="U470" s="283">
        <v>0</v>
      </c>
      <c r="V470" s="289"/>
      <c r="W470" s="289"/>
      <c r="X470" s="289"/>
    </row>
    <row r="471" hidden="1" spans="1:24">
      <c r="A471" s="268">
        <v>2210103</v>
      </c>
      <c r="B471" s="270" t="s">
        <v>500</v>
      </c>
      <c r="C471" s="271"/>
      <c r="D471" s="272">
        <f t="shared" si="170"/>
        <v>16471</v>
      </c>
      <c r="E471" s="272">
        <v>1939</v>
      </c>
      <c r="F471" s="272">
        <v>8294</v>
      </c>
      <c r="G471" s="272">
        <v>0</v>
      </c>
      <c r="H471" s="272"/>
      <c r="I471" s="273">
        <f t="shared" si="171"/>
        <v>6238</v>
      </c>
      <c r="J471" s="282">
        <f t="shared" si="172"/>
        <v>16471</v>
      </c>
      <c r="K471" s="283">
        <v>0</v>
      </c>
      <c r="L471" s="283">
        <v>5451</v>
      </c>
      <c r="M471" s="283">
        <v>0</v>
      </c>
      <c r="N471" s="283">
        <v>0</v>
      </c>
      <c r="O471" s="283">
        <v>787</v>
      </c>
      <c r="P471" s="283">
        <v>0</v>
      </c>
      <c r="Q471" s="283">
        <v>0</v>
      </c>
      <c r="R471" s="283"/>
      <c r="S471" s="283">
        <v>0</v>
      </c>
      <c r="T471" s="288">
        <v>0</v>
      </c>
      <c r="U471" s="283">
        <v>0</v>
      </c>
      <c r="V471" s="289"/>
      <c r="W471" s="289"/>
      <c r="X471" s="289"/>
    </row>
    <row r="472" hidden="1" spans="1:24">
      <c r="A472" s="268">
        <v>2210105</v>
      </c>
      <c r="B472" s="270" t="s">
        <v>501</v>
      </c>
      <c r="C472" s="271"/>
      <c r="D472" s="272">
        <f t="shared" si="170"/>
        <v>651</v>
      </c>
      <c r="E472" s="272">
        <v>422</v>
      </c>
      <c r="F472" s="272">
        <v>0</v>
      </c>
      <c r="G472" s="272">
        <v>0</v>
      </c>
      <c r="H472" s="272"/>
      <c r="I472" s="273">
        <f t="shared" si="171"/>
        <v>229</v>
      </c>
      <c r="J472" s="282">
        <f t="shared" si="172"/>
        <v>651</v>
      </c>
      <c r="K472" s="283">
        <v>0</v>
      </c>
      <c r="L472" s="283">
        <v>91</v>
      </c>
      <c r="M472" s="283">
        <v>0</v>
      </c>
      <c r="N472" s="283">
        <v>0</v>
      </c>
      <c r="O472" s="283">
        <v>0</v>
      </c>
      <c r="P472" s="283">
        <v>0</v>
      </c>
      <c r="Q472" s="283">
        <v>138</v>
      </c>
      <c r="R472" s="283"/>
      <c r="S472" s="283">
        <v>0</v>
      </c>
      <c r="T472" s="288">
        <v>0</v>
      </c>
      <c r="U472" s="283">
        <v>0</v>
      </c>
      <c r="V472" s="289"/>
      <c r="W472" s="289"/>
      <c r="X472" s="289"/>
    </row>
    <row r="473" hidden="1" spans="1:24">
      <c r="A473" s="268">
        <v>2210106</v>
      </c>
      <c r="B473" s="270" t="s">
        <v>502</v>
      </c>
      <c r="C473" s="271"/>
      <c r="D473" s="272">
        <f t="shared" si="170"/>
        <v>24</v>
      </c>
      <c r="E473" s="272">
        <v>24</v>
      </c>
      <c r="F473" s="272">
        <v>0</v>
      </c>
      <c r="G473" s="272">
        <v>0</v>
      </c>
      <c r="H473" s="272"/>
      <c r="I473" s="272">
        <f t="shared" si="171"/>
        <v>0</v>
      </c>
      <c r="J473" s="282">
        <f t="shared" si="172"/>
        <v>24</v>
      </c>
      <c r="K473" s="283">
        <v>0</v>
      </c>
      <c r="L473" s="283">
        <v>0</v>
      </c>
      <c r="M473" s="283">
        <v>0</v>
      </c>
      <c r="N473" s="283">
        <v>0</v>
      </c>
      <c r="O473" s="283">
        <v>0</v>
      </c>
      <c r="P473" s="283">
        <v>0</v>
      </c>
      <c r="Q473" s="283">
        <v>0</v>
      </c>
      <c r="R473" s="283"/>
      <c r="S473" s="283">
        <v>0</v>
      </c>
      <c r="T473" s="288">
        <v>0</v>
      </c>
      <c r="U473" s="283">
        <v>0</v>
      </c>
      <c r="V473" s="289"/>
      <c r="W473" s="289"/>
      <c r="X473" s="289"/>
    </row>
    <row r="474" hidden="1" spans="1:24">
      <c r="A474" s="268">
        <v>2210108</v>
      </c>
      <c r="B474" s="270" t="s">
        <v>503</v>
      </c>
      <c r="C474" s="271"/>
      <c r="D474" s="272">
        <f t="shared" si="170"/>
        <v>3561</v>
      </c>
      <c r="E474" s="272">
        <v>117</v>
      </c>
      <c r="F474" s="272">
        <v>3444</v>
      </c>
      <c r="G474" s="272">
        <v>0</v>
      </c>
      <c r="H474" s="272"/>
      <c r="I474" s="272">
        <f t="shared" si="171"/>
        <v>0</v>
      </c>
      <c r="J474" s="282">
        <f t="shared" si="172"/>
        <v>3561</v>
      </c>
      <c r="K474" s="283">
        <v>0</v>
      </c>
      <c r="L474" s="283">
        <v>0</v>
      </c>
      <c r="M474" s="283">
        <v>0</v>
      </c>
      <c r="N474" s="283">
        <v>0</v>
      </c>
      <c r="O474" s="283">
        <v>0</v>
      </c>
      <c r="P474" s="283">
        <v>0</v>
      </c>
      <c r="Q474" s="283">
        <v>0</v>
      </c>
      <c r="R474" s="283"/>
      <c r="S474" s="283">
        <v>0</v>
      </c>
      <c r="T474" s="288">
        <v>0</v>
      </c>
      <c r="U474" s="283">
        <v>0</v>
      </c>
      <c r="V474" s="289"/>
      <c r="W474" s="289"/>
      <c r="X474" s="289"/>
    </row>
    <row r="475" hidden="1" spans="1:24">
      <c r="A475" s="268">
        <v>2210199</v>
      </c>
      <c r="B475" s="270" t="s">
        <v>504</v>
      </c>
      <c r="C475" s="271">
        <v>4451</v>
      </c>
      <c r="D475" s="272">
        <f t="shared" si="170"/>
        <v>-3075</v>
      </c>
      <c r="E475" s="272">
        <v>-4451</v>
      </c>
      <c r="F475" s="272">
        <v>0</v>
      </c>
      <c r="G475" s="272">
        <v>120</v>
      </c>
      <c r="H475" s="272"/>
      <c r="I475" s="273">
        <f t="shared" si="171"/>
        <v>1256</v>
      </c>
      <c r="J475" s="282">
        <f t="shared" si="172"/>
        <v>1376</v>
      </c>
      <c r="K475" s="283">
        <v>0</v>
      </c>
      <c r="L475" s="283">
        <v>1256</v>
      </c>
      <c r="M475" s="283">
        <v>0</v>
      </c>
      <c r="N475" s="283">
        <v>0</v>
      </c>
      <c r="O475" s="283">
        <v>0</v>
      </c>
      <c r="P475" s="283">
        <v>0</v>
      </c>
      <c r="Q475" s="283">
        <v>0</v>
      </c>
      <c r="R475" s="283"/>
      <c r="S475" s="283">
        <v>0</v>
      </c>
      <c r="T475" s="288">
        <v>0</v>
      </c>
      <c r="U475" s="283">
        <v>0</v>
      </c>
      <c r="V475" s="289"/>
      <c r="W475" s="289"/>
      <c r="X475" s="289"/>
    </row>
    <row r="476" ht="24.95" customHeight="1" spans="1:24">
      <c r="A476" s="267">
        <v>222</v>
      </c>
      <c r="B476" s="254" t="s">
        <v>505</v>
      </c>
      <c r="C476" s="265"/>
      <c r="D476" s="265">
        <v>2215</v>
      </c>
      <c r="E476" s="266">
        <f t="shared" ref="E476:X476" si="173">SUM(E477,E480)</f>
        <v>6426</v>
      </c>
      <c r="F476" s="266">
        <f t="shared" si="173"/>
        <v>0</v>
      </c>
      <c r="G476" s="266">
        <f t="shared" si="173"/>
        <v>250</v>
      </c>
      <c r="H476" s="266">
        <f t="shared" si="173"/>
        <v>0</v>
      </c>
      <c r="I476" s="266">
        <f t="shared" si="173"/>
        <v>0</v>
      </c>
      <c r="J476" s="265">
        <v>2215</v>
      </c>
      <c r="K476" s="263">
        <f t="shared" si="173"/>
        <v>0</v>
      </c>
      <c r="L476" s="263">
        <f t="shared" si="173"/>
        <v>0</v>
      </c>
      <c r="M476" s="263">
        <f t="shared" si="173"/>
        <v>0</v>
      </c>
      <c r="N476" s="263">
        <f t="shared" si="173"/>
        <v>0</v>
      </c>
      <c r="O476" s="263">
        <f t="shared" si="173"/>
        <v>0</v>
      </c>
      <c r="P476" s="263">
        <f t="shared" si="173"/>
        <v>0</v>
      </c>
      <c r="Q476" s="263">
        <f t="shared" si="173"/>
        <v>0</v>
      </c>
      <c r="R476" s="263">
        <f t="shared" si="173"/>
        <v>0</v>
      </c>
      <c r="S476" s="263">
        <f t="shared" si="173"/>
        <v>0</v>
      </c>
      <c r="T476" s="263">
        <f t="shared" si="173"/>
        <v>0</v>
      </c>
      <c r="U476" s="263">
        <f t="shared" si="173"/>
        <v>0</v>
      </c>
      <c r="V476" s="263">
        <f t="shared" si="173"/>
        <v>0</v>
      </c>
      <c r="W476" s="263">
        <f t="shared" si="173"/>
        <v>0</v>
      </c>
      <c r="X476" s="263">
        <f t="shared" si="173"/>
        <v>0</v>
      </c>
    </row>
    <row r="477" hidden="1" spans="1:24">
      <c r="A477" s="268">
        <v>22201</v>
      </c>
      <c r="B477" s="262" t="s">
        <v>506</v>
      </c>
      <c r="C477" s="263">
        <f>SUM(C478:C479)</f>
        <v>0</v>
      </c>
      <c r="D477" s="269">
        <f t="shared" ref="D477:X477" si="174">SUM(D478:D479)</f>
        <v>5669</v>
      </c>
      <c r="E477" s="269">
        <f t="shared" si="174"/>
        <v>5419</v>
      </c>
      <c r="F477" s="269">
        <f t="shared" si="174"/>
        <v>0</v>
      </c>
      <c r="G477" s="269">
        <f t="shared" si="174"/>
        <v>250</v>
      </c>
      <c r="H477" s="269">
        <f t="shared" si="174"/>
        <v>0</v>
      </c>
      <c r="I477" s="269">
        <f t="shared" si="174"/>
        <v>0</v>
      </c>
      <c r="J477" s="269">
        <f t="shared" si="174"/>
        <v>5669</v>
      </c>
      <c r="K477" s="281">
        <f t="shared" si="174"/>
        <v>0</v>
      </c>
      <c r="L477" s="281">
        <f t="shared" si="174"/>
        <v>0</v>
      </c>
      <c r="M477" s="281">
        <f t="shared" si="174"/>
        <v>0</v>
      </c>
      <c r="N477" s="281">
        <f t="shared" si="174"/>
        <v>0</v>
      </c>
      <c r="O477" s="281">
        <f t="shared" si="174"/>
        <v>0</v>
      </c>
      <c r="P477" s="281">
        <f t="shared" si="174"/>
        <v>0</v>
      </c>
      <c r="Q477" s="281">
        <f t="shared" si="174"/>
        <v>0</v>
      </c>
      <c r="R477" s="281">
        <f t="shared" si="174"/>
        <v>0</v>
      </c>
      <c r="S477" s="281">
        <f t="shared" si="174"/>
        <v>0</v>
      </c>
      <c r="T477" s="281">
        <f t="shared" si="174"/>
        <v>0</v>
      </c>
      <c r="U477" s="281">
        <f t="shared" si="174"/>
        <v>0</v>
      </c>
      <c r="V477" s="281">
        <f t="shared" si="174"/>
        <v>0</v>
      </c>
      <c r="W477" s="281">
        <f t="shared" si="174"/>
        <v>0</v>
      </c>
      <c r="X477" s="281">
        <f t="shared" si="174"/>
        <v>0</v>
      </c>
    </row>
    <row r="478" hidden="1" spans="1:24">
      <c r="A478" s="268">
        <v>2220115</v>
      </c>
      <c r="B478" s="270" t="s">
        <v>507</v>
      </c>
      <c r="C478" s="271"/>
      <c r="D478" s="272">
        <f>E478+F478+G478+H478+I478</f>
        <v>998</v>
      </c>
      <c r="E478" s="272">
        <v>998</v>
      </c>
      <c r="F478" s="272">
        <v>0</v>
      </c>
      <c r="G478" s="272">
        <v>0</v>
      </c>
      <c r="H478" s="272"/>
      <c r="I478" s="273">
        <f>SUM(K478:X478)</f>
        <v>0</v>
      </c>
      <c r="J478" s="282">
        <f>C478+D478</f>
        <v>998</v>
      </c>
      <c r="K478" s="283">
        <v>0</v>
      </c>
      <c r="L478" s="283">
        <v>0</v>
      </c>
      <c r="M478" s="283">
        <v>0</v>
      </c>
      <c r="N478" s="283">
        <v>0</v>
      </c>
      <c r="O478" s="283">
        <v>0</v>
      </c>
      <c r="P478" s="283">
        <v>0</v>
      </c>
      <c r="Q478" s="283">
        <v>0</v>
      </c>
      <c r="R478" s="283"/>
      <c r="S478" s="283">
        <v>0</v>
      </c>
      <c r="T478" s="288">
        <v>0</v>
      </c>
      <c r="U478" s="283">
        <v>0</v>
      </c>
      <c r="V478" s="289"/>
      <c r="W478" s="289"/>
      <c r="X478" s="289"/>
    </row>
    <row r="479" hidden="1" spans="1:24">
      <c r="A479" s="268">
        <v>2220199</v>
      </c>
      <c r="B479" s="270" t="s">
        <v>508</v>
      </c>
      <c r="C479" s="271"/>
      <c r="D479" s="272">
        <f>E479+F479+G479+H479+I479</f>
        <v>4671</v>
      </c>
      <c r="E479" s="272">
        <v>4421</v>
      </c>
      <c r="F479" s="272">
        <v>0</v>
      </c>
      <c r="G479" s="272">
        <v>250</v>
      </c>
      <c r="H479" s="272"/>
      <c r="I479" s="273">
        <f>SUM(K479:X479)</f>
        <v>0</v>
      </c>
      <c r="J479" s="282">
        <f>C479+D479</f>
        <v>4671</v>
      </c>
      <c r="K479" s="283">
        <v>0</v>
      </c>
      <c r="L479" s="283">
        <v>0</v>
      </c>
      <c r="M479" s="283">
        <v>0</v>
      </c>
      <c r="N479" s="283">
        <v>0</v>
      </c>
      <c r="O479" s="283">
        <v>0</v>
      </c>
      <c r="P479" s="283">
        <v>0</v>
      </c>
      <c r="Q479" s="283">
        <v>0</v>
      </c>
      <c r="R479" s="283"/>
      <c r="S479" s="283">
        <v>0</v>
      </c>
      <c r="T479" s="288">
        <v>0</v>
      </c>
      <c r="U479" s="283">
        <v>0</v>
      </c>
      <c r="V479" s="289"/>
      <c r="W479" s="289"/>
      <c r="X479" s="289"/>
    </row>
    <row r="480" hidden="1" spans="1:24">
      <c r="A480" s="268">
        <v>22205</v>
      </c>
      <c r="B480" s="262" t="s">
        <v>509</v>
      </c>
      <c r="C480" s="263">
        <f t="shared" ref="C480:X480" si="175">SUM(C481:C481)</f>
        <v>0</v>
      </c>
      <c r="D480" s="269">
        <f t="shared" si="175"/>
        <v>1007</v>
      </c>
      <c r="E480" s="269">
        <f t="shared" si="175"/>
        <v>1007</v>
      </c>
      <c r="F480" s="269">
        <f t="shared" si="175"/>
        <v>0</v>
      </c>
      <c r="G480" s="269">
        <f t="shared" si="175"/>
        <v>0</v>
      </c>
      <c r="H480" s="269">
        <f t="shared" si="175"/>
        <v>0</v>
      </c>
      <c r="I480" s="269">
        <f t="shared" si="175"/>
        <v>0</v>
      </c>
      <c r="J480" s="269">
        <f t="shared" si="175"/>
        <v>1007</v>
      </c>
      <c r="K480" s="281">
        <f t="shared" si="175"/>
        <v>0</v>
      </c>
      <c r="L480" s="281">
        <f t="shared" si="175"/>
        <v>0</v>
      </c>
      <c r="M480" s="281">
        <f t="shared" si="175"/>
        <v>0</v>
      </c>
      <c r="N480" s="281">
        <f t="shared" si="175"/>
        <v>0</v>
      </c>
      <c r="O480" s="281">
        <f t="shared" si="175"/>
        <v>0</v>
      </c>
      <c r="P480" s="281">
        <f t="shared" si="175"/>
        <v>0</v>
      </c>
      <c r="Q480" s="281">
        <f t="shared" si="175"/>
        <v>0</v>
      </c>
      <c r="R480" s="281">
        <f t="shared" si="175"/>
        <v>0</v>
      </c>
      <c r="S480" s="281">
        <f t="shared" si="175"/>
        <v>0</v>
      </c>
      <c r="T480" s="281">
        <f t="shared" si="175"/>
        <v>0</v>
      </c>
      <c r="U480" s="281">
        <f t="shared" si="175"/>
        <v>0</v>
      </c>
      <c r="V480" s="281">
        <f t="shared" si="175"/>
        <v>0</v>
      </c>
      <c r="W480" s="281">
        <f t="shared" si="175"/>
        <v>0</v>
      </c>
      <c r="X480" s="281">
        <f t="shared" si="175"/>
        <v>0</v>
      </c>
    </row>
    <row r="481" hidden="1" spans="1:24">
      <c r="A481" s="268">
        <v>2220599</v>
      </c>
      <c r="B481" s="270" t="s">
        <v>510</v>
      </c>
      <c r="C481" s="271"/>
      <c r="D481" s="272">
        <f>E481+F481+G481+H481+I481</f>
        <v>1007</v>
      </c>
      <c r="E481" s="272">
        <v>1007</v>
      </c>
      <c r="F481" s="272">
        <v>0</v>
      </c>
      <c r="G481" s="272">
        <v>0</v>
      </c>
      <c r="H481" s="272"/>
      <c r="I481" s="273">
        <f>SUM(K481:X481)</f>
        <v>0</v>
      </c>
      <c r="J481" s="282">
        <f>C481+D481</f>
        <v>1007</v>
      </c>
      <c r="K481" s="283">
        <v>0</v>
      </c>
      <c r="L481" s="283">
        <v>0</v>
      </c>
      <c r="M481" s="283">
        <v>0</v>
      </c>
      <c r="N481" s="283">
        <v>0</v>
      </c>
      <c r="O481" s="283">
        <v>0</v>
      </c>
      <c r="P481" s="283">
        <v>0</v>
      </c>
      <c r="Q481" s="283">
        <v>0</v>
      </c>
      <c r="R481" s="283"/>
      <c r="S481" s="283">
        <v>0</v>
      </c>
      <c r="T481" s="288">
        <v>0</v>
      </c>
      <c r="U481" s="283">
        <v>0</v>
      </c>
      <c r="V481" s="289"/>
      <c r="W481" s="289"/>
      <c r="X481" s="289"/>
    </row>
    <row r="482" ht="24.95" customHeight="1" spans="1:24">
      <c r="A482" s="267">
        <v>224</v>
      </c>
      <c r="B482" s="254" t="s">
        <v>511</v>
      </c>
      <c r="C482" s="265">
        <f t="shared" ref="C482:X482" si="176">C483+C488+C491+C493+C496+C500</f>
        <v>5513</v>
      </c>
      <c r="D482" s="265">
        <v>2977</v>
      </c>
      <c r="E482" s="266">
        <f t="shared" si="176"/>
        <v>310</v>
      </c>
      <c r="F482" s="266">
        <f t="shared" si="176"/>
        <v>617</v>
      </c>
      <c r="G482" s="266">
        <f t="shared" si="176"/>
        <v>1654</v>
      </c>
      <c r="H482" s="266">
        <f t="shared" si="176"/>
        <v>0</v>
      </c>
      <c r="I482" s="266">
        <f t="shared" si="176"/>
        <v>1196</v>
      </c>
      <c r="J482" s="265">
        <v>8490</v>
      </c>
      <c r="K482" s="263">
        <f t="shared" si="176"/>
        <v>-138</v>
      </c>
      <c r="L482" s="263">
        <f t="shared" si="176"/>
        <v>15</v>
      </c>
      <c r="M482" s="263">
        <f t="shared" si="176"/>
        <v>0</v>
      </c>
      <c r="N482" s="263">
        <f t="shared" si="176"/>
        <v>0</v>
      </c>
      <c r="O482" s="263">
        <f t="shared" si="176"/>
        <v>95</v>
      </c>
      <c r="P482" s="263">
        <f t="shared" si="176"/>
        <v>115</v>
      </c>
      <c r="Q482" s="263">
        <f t="shared" si="176"/>
        <v>570</v>
      </c>
      <c r="R482" s="263">
        <f t="shared" si="176"/>
        <v>0</v>
      </c>
      <c r="S482" s="263">
        <f t="shared" si="176"/>
        <v>0</v>
      </c>
      <c r="T482" s="263">
        <f t="shared" si="176"/>
        <v>-11</v>
      </c>
      <c r="U482" s="263">
        <f t="shared" si="176"/>
        <v>550</v>
      </c>
      <c r="V482" s="263">
        <f t="shared" si="176"/>
        <v>0</v>
      </c>
      <c r="W482" s="263">
        <f t="shared" si="176"/>
        <v>0</v>
      </c>
      <c r="X482" s="263">
        <f t="shared" si="176"/>
        <v>0</v>
      </c>
    </row>
    <row r="483" hidden="1" spans="1:24">
      <c r="A483" s="268">
        <v>22401</v>
      </c>
      <c r="B483" s="262" t="s">
        <v>512</v>
      </c>
      <c r="C483" s="263">
        <f>SUM(C484:C487)</f>
        <v>2628</v>
      </c>
      <c r="D483" s="269">
        <f t="shared" ref="D483:X483" si="177">SUM(D484:D487)</f>
        <v>932</v>
      </c>
      <c r="E483" s="269">
        <f t="shared" si="177"/>
        <v>0</v>
      </c>
      <c r="F483" s="269">
        <f t="shared" si="177"/>
        <v>17</v>
      </c>
      <c r="G483" s="269">
        <f t="shared" si="177"/>
        <v>728</v>
      </c>
      <c r="H483" s="269">
        <f t="shared" si="177"/>
        <v>0</v>
      </c>
      <c r="I483" s="269">
        <f t="shared" si="177"/>
        <v>187</v>
      </c>
      <c r="J483" s="269">
        <f t="shared" si="177"/>
        <v>3560</v>
      </c>
      <c r="K483" s="281">
        <f t="shared" si="177"/>
        <v>0</v>
      </c>
      <c r="L483" s="281">
        <f t="shared" si="177"/>
        <v>15</v>
      </c>
      <c r="M483" s="281">
        <f t="shared" si="177"/>
        <v>0</v>
      </c>
      <c r="N483" s="281">
        <f t="shared" si="177"/>
        <v>0</v>
      </c>
      <c r="O483" s="281">
        <f t="shared" si="177"/>
        <v>95</v>
      </c>
      <c r="P483" s="281">
        <f t="shared" si="177"/>
        <v>0</v>
      </c>
      <c r="Q483" s="281">
        <f t="shared" si="177"/>
        <v>88</v>
      </c>
      <c r="R483" s="281">
        <f t="shared" si="177"/>
        <v>0</v>
      </c>
      <c r="S483" s="281">
        <f t="shared" si="177"/>
        <v>0</v>
      </c>
      <c r="T483" s="281">
        <f t="shared" si="177"/>
        <v>-11</v>
      </c>
      <c r="U483" s="281">
        <f t="shared" si="177"/>
        <v>0</v>
      </c>
      <c r="V483" s="281">
        <f t="shared" si="177"/>
        <v>0</v>
      </c>
      <c r="W483" s="281">
        <f t="shared" si="177"/>
        <v>0</v>
      </c>
      <c r="X483" s="281">
        <f t="shared" si="177"/>
        <v>0</v>
      </c>
    </row>
    <row r="484" hidden="1" spans="1:24">
      <c r="A484" s="268">
        <v>2240101</v>
      </c>
      <c r="B484" s="270" t="s">
        <v>98</v>
      </c>
      <c r="C484" s="271">
        <v>1521</v>
      </c>
      <c r="D484" s="272">
        <f>E484+F484+G484+H484+I484</f>
        <v>-11</v>
      </c>
      <c r="E484" s="272">
        <v>0</v>
      </c>
      <c r="F484" s="272">
        <v>0</v>
      </c>
      <c r="G484" s="272">
        <v>0</v>
      </c>
      <c r="H484" s="272"/>
      <c r="I484" s="273">
        <f>SUM(K484:X484)</f>
        <v>-11</v>
      </c>
      <c r="J484" s="282">
        <f>C484+D484</f>
        <v>1510</v>
      </c>
      <c r="K484" s="283">
        <v>0</v>
      </c>
      <c r="L484" s="283">
        <v>0</v>
      </c>
      <c r="M484" s="283">
        <v>0</v>
      </c>
      <c r="N484" s="283">
        <v>0</v>
      </c>
      <c r="O484" s="283">
        <v>0</v>
      </c>
      <c r="P484" s="283">
        <v>0</v>
      </c>
      <c r="Q484" s="283">
        <v>0</v>
      </c>
      <c r="R484" s="283"/>
      <c r="S484" s="283">
        <v>0</v>
      </c>
      <c r="T484" s="288">
        <v>-11</v>
      </c>
      <c r="U484" s="283">
        <v>0</v>
      </c>
      <c r="V484" s="289"/>
      <c r="W484" s="289"/>
      <c r="X484" s="289"/>
    </row>
    <row r="485" hidden="1" spans="1:24">
      <c r="A485" s="268">
        <v>2240106</v>
      </c>
      <c r="B485" s="270" t="s">
        <v>513</v>
      </c>
      <c r="C485" s="271">
        <v>416</v>
      </c>
      <c r="D485" s="272">
        <f>E485+F485+G485+H485+I485</f>
        <v>743</v>
      </c>
      <c r="E485" s="272">
        <v>0</v>
      </c>
      <c r="F485" s="272">
        <v>0</v>
      </c>
      <c r="G485" s="272">
        <v>728</v>
      </c>
      <c r="H485" s="272"/>
      <c r="I485" s="273">
        <f>SUM(K485:X485)</f>
        <v>15</v>
      </c>
      <c r="J485" s="282">
        <f>C485+D485</f>
        <v>1159</v>
      </c>
      <c r="K485" s="283">
        <v>0</v>
      </c>
      <c r="L485" s="283">
        <v>15</v>
      </c>
      <c r="M485" s="283">
        <v>0</v>
      </c>
      <c r="N485" s="283">
        <v>0</v>
      </c>
      <c r="O485" s="283">
        <v>0</v>
      </c>
      <c r="P485" s="283">
        <v>0</v>
      </c>
      <c r="Q485" s="283">
        <v>0</v>
      </c>
      <c r="R485" s="283"/>
      <c r="S485" s="283">
        <v>0</v>
      </c>
      <c r="T485" s="288">
        <v>0</v>
      </c>
      <c r="U485" s="283">
        <v>0</v>
      </c>
      <c r="V485" s="289"/>
      <c r="W485" s="289"/>
      <c r="X485" s="289"/>
    </row>
    <row r="486" hidden="1" spans="1:24">
      <c r="A486" s="268">
        <v>2240108</v>
      </c>
      <c r="B486" s="270" t="s">
        <v>514</v>
      </c>
      <c r="C486" s="271">
        <v>200</v>
      </c>
      <c r="D486" s="272">
        <f>E486+F486+G486+H486+I486</f>
        <v>95</v>
      </c>
      <c r="E486" s="272">
        <v>0</v>
      </c>
      <c r="F486" s="272">
        <v>0</v>
      </c>
      <c r="G486" s="272">
        <v>0</v>
      </c>
      <c r="H486" s="272"/>
      <c r="I486" s="273">
        <f>SUM(K486:X486)</f>
        <v>95</v>
      </c>
      <c r="J486" s="282">
        <f>C486+D486</f>
        <v>295</v>
      </c>
      <c r="K486" s="283">
        <v>0</v>
      </c>
      <c r="L486" s="283">
        <v>0</v>
      </c>
      <c r="M486" s="283">
        <v>0</v>
      </c>
      <c r="N486" s="283">
        <v>0</v>
      </c>
      <c r="O486" s="283">
        <v>95</v>
      </c>
      <c r="P486" s="283">
        <v>0</v>
      </c>
      <c r="Q486" s="283">
        <v>0</v>
      </c>
      <c r="R486" s="283"/>
      <c r="S486" s="283">
        <v>0</v>
      </c>
      <c r="T486" s="288">
        <v>0</v>
      </c>
      <c r="U486" s="283">
        <v>0</v>
      </c>
      <c r="V486" s="289"/>
      <c r="W486" s="289"/>
      <c r="X486" s="289"/>
    </row>
    <row r="487" hidden="1" spans="1:24">
      <c r="A487" s="268">
        <v>2240199</v>
      </c>
      <c r="B487" s="270" t="s">
        <v>515</v>
      </c>
      <c r="C487" s="271">
        <v>491</v>
      </c>
      <c r="D487" s="272">
        <f>E487+F487+G487+H487+I487</f>
        <v>105</v>
      </c>
      <c r="E487" s="272">
        <v>0</v>
      </c>
      <c r="F487" s="272">
        <v>17</v>
      </c>
      <c r="G487" s="272">
        <v>0</v>
      </c>
      <c r="H487" s="272"/>
      <c r="I487" s="273">
        <f>SUM(K487:X487)</f>
        <v>88</v>
      </c>
      <c r="J487" s="282">
        <f>C487+D487</f>
        <v>596</v>
      </c>
      <c r="K487" s="283"/>
      <c r="L487" s="283">
        <v>0</v>
      </c>
      <c r="M487" s="283">
        <v>0</v>
      </c>
      <c r="N487" s="283">
        <v>0</v>
      </c>
      <c r="O487" s="283">
        <v>0</v>
      </c>
      <c r="P487" s="283">
        <v>0</v>
      </c>
      <c r="Q487" s="283">
        <v>88</v>
      </c>
      <c r="R487" s="283"/>
      <c r="S487" s="283">
        <v>0</v>
      </c>
      <c r="T487" s="288">
        <v>0</v>
      </c>
      <c r="U487" s="283">
        <v>0</v>
      </c>
      <c r="V487" s="289"/>
      <c r="W487" s="289"/>
      <c r="X487" s="289"/>
    </row>
    <row r="488" hidden="1" spans="1:24">
      <c r="A488" s="268">
        <v>22402</v>
      </c>
      <c r="B488" s="262" t="s">
        <v>516</v>
      </c>
      <c r="C488" s="263">
        <f t="shared" ref="C488:X488" si="178">SUM(C489:C490)</f>
        <v>1980</v>
      </c>
      <c r="D488" s="269">
        <f t="shared" si="178"/>
        <v>-35</v>
      </c>
      <c r="E488" s="269">
        <f t="shared" si="178"/>
        <v>0</v>
      </c>
      <c r="F488" s="269">
        <f t="shared" si="178"/>
        <v>0</v>
      </c>
      <c r="G488" s="269">
        <f t="shared" si="178"/>
        <v>0</v>
      </c>
      <c r="H488" s="269">
        <f t="shared" si="178"/>
        <v>0</v>
      </c>
      <c r="I488" s="269">
        <f t="shared" si="178"/>
        <v>-35</v>
      </c>
      <c r="J488" s="269">
        <f t="shared" si="178"/>
        <v>1945</v>
      </c>
      <c r="K488" s="281">
        <f t="shared" si="178"/>
        <v>-150</v>
      </c>
      <c r="L488" s="281">
        <f t="shared" si="178"/>
        <v>0</v>
      </c>
      <c r="M488" s="281">
        <f t="shared" si="178"/>
        <v>0</v>
      </c>
      <c r="N488" s="281">
        <f t="shared" si="178"/>
        <v>0</v>
      </c>
      <c r="O488" s="281">
        <f t="shared" si="178"/>
        <v>0</v>
      </c>
      <c r="P488" s="281">
        <f t="shared" si="178"/>
        <v>115</v>
      </c>
      <c r="Q488" s="281">
        <f t="shared" si="178"/>
        <v>0</v>
      </c>
      <c r="R488" s="281">
        <f t="shared" si="178"/>
        <v>0</v>
      </c>
      <c r="S488" s="281">
        <f t="shared" si="178"/>
        <v>0</v>
      </c>
      <c r="T488" s="281">
        <f t="shared" si="178"/>
        <v>0</v>
      </c>
      <c r="U488" s="281">
        <f t="shared" si="178"/>
        <v>0</v>
      </c>
      <c r="V488" s="281">
        <f t="shared" si="178"/>
        <v>0</v>
      </c>
      <c r="W488" s="281">
        <f t="shared" si="178"/>
        <v>0</v>
      </c>
      <c r="X488" s="281">
        <f t="shared" si="178"/>
        <v>0</v>
      </c>
    </row>
    <row r="489" hidden="1" spans="1:24">
      <c r="A489" s="268">
        <v>2240204</v>
      </c>
      <c r="B489" s="270" t="s">
        <v>517</v>
      </c>
      <c r="C489" s="271">
        <v>255</v>
      </c>
      <c r="D489" s="272">
        <f>E489+F489+G489+H489+I489</f>
        <v>0</v>
      </c>
      <c r="E489" s="272">
        <v>0</v>
      </c>
      <c r="F489" s="272">
        <v>0</v>
      </c>
      <c r="G489" s="272">
        <v>0</v>
      </c>
      <c r="H489" s="272"/>
      <c r="I489" s="273">
        <f>SUM(K489:X489)</f>
        <v>0</v>
      </c>
      <c r="J489" s="282">
        <f>C489+D489</f>
        <v>255</v>
      </c>
      <c r="K489" s="283">
        <v>0</v>
      </c>
      <c r="L489" s="283">
        <v>0</v>
      </c>
      <c r="M489" s="283">
        <v>0</v>
      </c>
      <c r="N489" s="283">
        <v>0</v>
      </c>
      <c r="O489" s="283">
        <v>0</v>
      </c>
      <c r="P489" s="283">
        <v>0</v>
      </c>
      <c r="Q489" s="283">
        <v>0</v>
      </c>
      <c r="R489" s="283"/>
      <c r="S489" s="283">
        <v>0</v>
      </c>
      <c r="T489" s="288">
        <v>0</v>
      </c>
      <c r="U489" s="283">
        <v>0</v>
      </c>
      <c r="V489" s="289"/>
      <c r="W489" s="289"/>
      <c r="X489" s="289"/>
    </row>
    <row r="490" hidden="1" spans="1:24">
      <c r="A490" s="268">
        <v>2240299</v>
      </c>
      <c r="B490" s="270" t="s">
        <v>518</v>
      </c>
      <c r="C490" s="271">
        <v>1725</v>
      </c>
      <c r="D490" s="272">
        <f>E490+F490+G490+H490+I490</f>
        <v>-35</v>
      </c>
      <c r="E490" s="272">
        <v>0</v>
      </c>
      <c r="F490" s="272">
        <v>0</v>
      </c>
      <c r="G490" s="272">
        <v>0</v>
      </c>
      <c r="H490" s="272"/>
      <c r="I490" s="273">
        <f>SUM(K490:X490)</f>
        <v>-35</v>
      </c>
      <c r="J490" s="282">
        <f>C490+D490</f>
        <v>1690</v>
      </c>
      <c r="K490" s="283">
        <v>-150</v>
      </c>
      <c r="L490" s="283">
        <v>0</v>
      </c>
      <c r="M490" s="283">
        <v>0</v>
      </c>
      <c r="N490" s="283">
        <v>0</v>
      </c>
      <c r="O490" s="283">
        <v>0</v>
      </c>
      <c r="P490" s="283">
        <v>115</v>
      </c>
      <c r="Q490" s="283">
        <v>0</v>
      </c>
      <c r="R490" s="283"/>
      <c r="S490" s="283">
        <v>0</v>
      </c>
      <c r="T490" s="288">
        <v>0</v>
      </c>
      <c r="U490" s="283">
        <v>0</v>
      </c>
      <c r="V490" s="289"/>
      <c r="W490" s="289"/>
      <c r="X490" s="289"/>
    </row>
    <row r="491" hidden="1" spans="1:24">
      <c r="A491" s="268">
        <v>22405</v>
      </c>
      <c r="B491" s="262" t="s">
        <v>519</v>
      </c>
      <c r="C491" s="263">
        <f t="shared" ref="C491:X491" si="179">SUM(C492:C492)</f>
        <v>0</v>
      </c>
      <c r="D491" s="269">
        <f t="shared" si="179"/>
        <v>4</v>
      </c>
      <c r="E491" s="269">
        <f t="shared" si="179"/>
        <v>0</v>
      </c>
      <c r="F491" s="269">
        <f t="shared" si="179"/>
        <v>0</v>
      </c>
      <c r="G491" s="269">
        <f t="shared" si="179"/>
        <v>4</v>
      </c>
      <c r="H491" s="269">
        <f t="shared" si="179"/>
        <v>0</v>
      </c>
      <c r="I491" s="269">
        <f t="shared" si="179"/>
        <v>0</v>
      </c>
      <c r="J491" s="269">
        <f t="shared" si="179"/>
        <v>4</v>
      </c>
      <c r="K491" s="281">
        <f t="shared" si="179"/>
        <v>0</v>
      </c>
      <c r="L491" s="281">
        <f t="shared" si="179"/>
        <v>0</v>
      </c>
      <c r="M491" s="281">
        <f t="shared" si="179"/>
        <v>0</v>
      </c>
      <c r="N491" s="281">
        <f t="shared" si="179"/>
        <v>0</v>
      </c>
      <c r="O491" s="281">
        <f t="shared" si="179"/>
        <v>0</v>
      </c>
      <c r="P491" s="281">
        <f t="shared" si="179"/>
        <v>0</v>
      </c>
      <c r="Q491" s="281">
        <f t="shared" si="179"/>
        <v>0</v>
      </c>
      <c r="R491" s="281">
        <f t="shared" si="179"/>
        <v>0</v>
      </c>
      <c r="S491" s="281">
        <f t="shared" si="179"/>
        <v>0</v>
      </c>
      <c r="T491" s="281">
        <f t="shared" si="179"/>
        <v>0</v>
      </c>
      <c r="U491" s="281">
        <f t="shared" si="179"/>
        <v>0</v>
      </c>
      <c r="V491" s="281">
        <f t="shared" si="179"/>
        <v>0</v>
      </c>
      <c r="W491" s="281">
        <f t="shared" si="179"/>
        <v>0</v>
      </c>
      <c r="X491" s="281">
        <f t="shared" si="179"/>
        <v>0</v>
      </c>
    </row>
    <row r="492" hidden="1" spans="1:24">
      <c r="A492" s="268">
        <v>2240599</v>
      </c>
      <c r="B492" s="270" t="s">
        <v>520</v>
      </c>
      <c r="C492" s="271"/>
      <c r="D492" s="272">
        <f>E492+F492+G492+H492+I492</f>
        <v>4</v>
      </c>
      <c r="E492" s="272">
        <v>0</v>
      </c>
      <c r="F492" s="272">
        <v>0</v>
      </c>
      <c r="G492" s="272">
        <v>4</v>
      </c>
      <c r="H492" s="272"/>
      <c r="I492" s="273">
        <f>SUM(K492:X492)</f>
        <v>0</v>
      </c>
      <c r="J492" s="282">
        <f>C492+D492</f>
        <v>4</v>
      </c>
      <c r="K492" s="283">
        <v>0</v>
      </c>
      <c r="L492" s="283">
        <v>0</v>
      </c>
      <c r="M492" s="283">
        <v>0</v>
      </c>
      <c r="N492" s="283">
        <v>0</v>
      </c>
      <c r="O492" s="283">
        <v>0</v>
      </c>
      <c r="P492" s="283">
        <v>0</v>
      </c>
      <c r="Q492" s="283">
        <v>0</v>
      </c>
      <c r="R492" s="283"/>
      <c r="S492" s="283">
        <v>0</v>
      </c>
      <c r="T492" s="288">
        <v>0</v>
      </c>
      <c r="U492" s="283">
        <v>0</v>
      </c>
      <c r="V492" s="289"/>
      <c r="W492" s="289"/>
      <c r="X492" s="289"/>
    </row>
    <row r="493" hidden="1" spans="1:24">
      <c r="A493" s="268">
        <v>22406</v>
      </c>
      <c r="B493" s="262" t="s">
        <v>521</v>
      </c>
      <c r="C493" s="263">
        <f t="shared" ref="C493:X493" si="180">SUM(C494:C495)</f>
        <v>855</v>
      </c>
      <c r="D493" s="269">
        <f t="shared" si="180"/>
        <v>1851</v>
      </c>
      <c r="E493" s="269">
        <f t="shared" si="180"/>
        <v>0</v>
      </c>
      <c r="F493" s="269">
        <f t="shared" si="180"/>
        <v>450</v>
      </c>
      <c r="G493" s="269">
        <f t="shared" si="180"/>
        <v>357</v>
      </c>
      <c r="H493" s="269">
        <f t="shared" si="180"/>
        <v>0</v>
      </c>
      <c r="I493" s="269">
        <f t="shared" si="180"/>
        <v>1044</v>
      </c>
      <c r="J493" s="269">
        <f t="shared" si="180"/>
        <v>2706</v>
      </c>
      <c r="K493" s="281">
        <f t="shared" si="180"/>
        <v>12</v>
      </c>
      <c r="L493" s="281">
        <f t="shared" si="180"/>
        <v>0</v>
      </c>
      <c r="M493" s="281">
        <f t="shared" si="180"/>
        <v>0</v>
      </c>
      <c r="N493" s="281">
        <f t="shared" si="180"/>
        <v>0</v>
      </c>
      <c r="O493" s="281">
        <f t="shared" si="180"/>
        <v>0</v>
      </c>
      <c r="P493" s="281">
        <f t="shared" si="180"/>
        <v>0</v>
      </c>
      <c r="Q493" s="281">
        <f t="shared" si="180"/>
        <v>482</v>
      </c>
      <c r="R493" s="281">
        <f t="shared" si="180"/>
        <v>0</v>
      </c>
      <c r="S493" s="281">
        <f t="shared" si="180"/>
        <v>0</v>
      </c>
      <c r="T493" s="281">
        <f t="shared" si="180"/>
        <v>0</v>
      </c>
      <c r="U493" s="281">
        <f t="shared" si="180"/>
        <v>550</v>
      </c>
      <c r="V493" s="281">
        <f t="shared" si="180"/>
        <v>0</v>
      </c>
      <c r="W493" s="281">
        <f t="shared" si="180"/>
        <v>0</v>
      </c>
      <c r="X493" s="281">
        <f t="shared" si="180"/>
        <v>0</v>
      </c>
    </row>
    <row r="494" hidden="1" spans="1:24">
      <c r="A494" s="268">
        <v>2240601</v>
      </c>
      <c r="B494" s="270" t="s">
        <v>522</v>
      </c>
      <c r="C494" s="271">
        <v>835</v>
      </c>
      <c r="D494" s="272">
        <f>E494+F494+G494+H494+I494</f>
        <v>1554</v>
      </c>
      <c r="E494" s="272">
        <v>0</v>
      </c>
      <c r="F494" s="272">
        <v>450</v>
      </c>
      <c r="G494" s="272">
        <v>60</v>
      </c>
      <c r="H494" s="272"/>
      <c r="I494" s="273">
        <f>SUM(K494:X494)</f>
        <v>1044</v>
      </c>
      <c r="J494" s="282">
        <f>C494+D494</f>
        <v>2389</v>
      </c>
      <c r="K494" s="283">
        <v>12</v>
      </c>
      <c r="L494" s="283">
        <v>0</v>
      </c>
      <c r="M494" s="283">
        <v>0</v>
      </c>
      <c r="N494" s="283">
        <v>0</v>
      </c>
      <c r="O494" s="283">
        <v>0</v>
      </c>
      <c r="P494" s="283">
        <v>0</v>
      </c>
      <c r="Q494" s="283">
        <v>482</v>
      </c>
      <c r="R494" s="283"/>
      <c r="S494" s="283">
        <v>0</v>
      </c>
      <c r="T494" s="288">
        <v>0</v>
      </c>
      <c r="U494" s="283">
        <v>550</v>
      </c>
      <c r="V494" s="289"/>
      <c r="W494" s="289"/>
      <c r="X494" s="289"/>
    </row>
    <row r="495" hidden="1" spans="1:24">
      <c r="A495" s="268">
        <v>2240699</v>
      </c>
      <c r="B495" s="270" t="s">
        <v>523</v>
      </c>
      <c r="C495" s="271">
        <v>20</v>
      </c>
      <c r="D495" s="272">
        <f>E495+F495+G495+H495+I495</f>
        <v>297</v>
      </c>
      <c r="E495" s="272">
        <v>0</v>
      </c>
      <c r="F495" s="272">
        <v>0</v>
      </c>
      <c r="G495" s="272">
        <v>297</v>
      </c>
      <c r="H495" s="272"/>
      <c r="I495" s="273">
        <f>SUM(K495:X495)</f>
        <v>0</v>
      </c>
      <c r="J495" s="282">
        <f>C495+D495</f>
        <v>317</v>
      </c>
      <c r="K495" s="283">
        <v>0</v>
      </c>
      <c r="L495" s="283">
        <v>0</v>
      </c>
      <c r="M495" s="283">
        <v>0</v>
      </c>
      <c r="N495" s="283">
        <v>0</v>
      </c>
      <c r="O495" s="283">
        <v>0</v>
      </c>
      <c r="P495" s="283">
        <v>0</v>
      </c>
      <c r="Q495" s="283">
        <v>0</v>
      </c>
      <c r="R495" s="283"/>
      <c r="S495" s="283">
        <v>0</v>
      </c>
      <c r="T495" s="288">
        <v>0</v>
      </c>
      <c r="U495" s="283">
        <v>0</v>
      </c>
      <c r="V495" s="289"/>
      <c r="W495" s="289"/>
      <c r="X495" s="289"/>
    </row>
    <row r="496" hidden="1" spans="1:24">
      <c r="A496" s="268">
        <v>22407</v>
      </c>
      <c r="B496" s="262" t="s">
        <v>524</v>
      </c>
      <c r="C496" s="263">
        <f t="shared" ref="C496:X496" si="181">SUM(C497:C499)</f>
        <v>50</v>
      </c>
      <c r="D496" s="269">
        <f t="shared" si="181"/>
        <v>1015</v>
      </c>
      <c r="E496" s="269">
        <f t="shared" si="181"/>
        <v>300</v>
      </c>
      <c r="F496" s="269">
        <f t="shared" si="181"/>
        <v>150</v>
      </c>
      <c r="G496" s="269">
        <f t="shared" si="181"/>
        <v>565</v>
      </c>
      <c r="H496" s="269">
        <f t="shared" si="181"/>
        <v>0</v>
      </c>
      <c r="I496" s="269">
        <f t="shared" si="181"/>
        <v>0</v>
      </c>
      <c r="J496" s="269">
        <f t="shared" si="181"/>
        <v>1065</v>
      </c>
      <c r="K496" s="281">
        <f t="shared" si="181"/>
        <v>0</v>
      </c>
      <c r="L496" s="281">
        <f t="shared" si="181"/>
        <v>0</v>
      </c>
      <c r="M496" s="281">
        <f t="shared" si="181"/>
        <v>0</v>
      </c>
      <c r="N496" s="281">
        <f t="shared" si="181"/>
        <v>0</v>
      </c>
      <c r="O496" s="281">
        <f t="shared" si="181"/>
        <v>0</v>
      </c>
      <c r="P496" s="281">
        <f t="shared" si="181"/>
        <v>0</v>
      </c>
      <c r="Q496" s="281">
        <f t="shared" si="181"/>
        <v>0</v>
      </c>
      <c r="R496" s="281">
        <f t="shared" si="181"/>
        <v>0</v>
      </c>
      <c r="S496" s="281">
        <f t="shared" si="181"/>
        <v>0</v>
      </c>
      <c r="T496" s="281">
        <f t="shared" si="181"/>
        <v>0</v>
      </c>
      <c r="U496" s="281">
        <f t="shared" si="181"/>
        <v>0</v>
      </c>
      <c r="V496" s="281">
        <f t="shared" si="181"/>
        <v>0</v>
      </c>
      <c r="W496" s="281">
        <f t="shared" si="181"/>
        <v>0</v>
      </c>
      <c r="X496" s="281">
        <f t="shared" si="181"/>
        <v>0</v>
      </c>
    </row>
    <row r="497" hidden="1" spans="1:24">
      <c r="A497" s="268">
        <v>2240701</v>
      </c>
      <c r="B497" s="270" t="s">
        <v>525</v>
      </c>
      <c r="C497" s="271"/>
      <c r="D497" s="272">
        <f>E497+F497+G497+H497+I497</f>
        <v>651</v>
      </c>
      <c r="E497" s="272">
        <v>300</v>
      </c>
      <c r="F497" s="272">
        <v>0</v>
      </c>
      <c r="G497" s="272">
        <v>351</v>
      </c>
      <c r="H497" s="272"/>
      <c r="I497" s="272">
        <f>SUM(K497:X497)</f>
        <v>0</v>
      </c>
      <c r="J497" s="282">
        <f>C497+D497</f>
        <v>651</v>
      </c>
      <c r="K497" s="283">
        <v>0</v>
      </c>
      <c r="L497" s="283">
        <v>0</v>
      </c>
      <c r="M497" s="283">
        <v>0</v>
      </c>
      <c r="N497" s="283">
        <v>0</v>
      </c>
      <c r="O497" s="283">
        <v>0</v>
      </c>
      <c r="P497" s="283">
        <v>0</v>
      </c>
      <c r="Q497" s="283">
        <v>0</v>
      </c>
      <c r="R497" s="283"/>
      <c r="S497" s="283">
        <v>0</v>
      </c>
      <c r="T497" s="288">
        <v>0</v>
      </c>
      <c r="U497" s="283">
        <v>0</v>
      </c>
      <c r="V497" s="289"/>
      <c r="W497" s="289"/>
      <c r="X497" s="289"/>
    </row>
    <row r="498" hidden="1" spans="1:24">
      <c r="A498" s="268">
        <v>2240702</v>
      </c>
      <c r="B498" s="270" t="s">
        <v>526</v>
      </c>
      <c r="C498" s="271">
        <v>50</v>
      </c>
      <c r="D498" s="272">
        <f>E498+F498+G498+H498+I498</f>
        <v>154</v>
      </c>
      <c r="E498" s="272">
        <v>0</v>
      </c>
      <c r="F498" s="272">
        <v>0</v>
      </c>
      <c r="G498" s="272">
        <v>154</v>
      </c>
      <c r="H498" s="272"/>
      <c r="I498" s="272">
        <f>SUM(K498:X498)</f>
        <v>0</v>
      </c>
      <c r="J498" s="282">
        <f>C498+D498</f>
        <v>204</v>
      </c>
      <c r="K498" s="283">
        <v>0</v>
      </c>
      <c r="L498" s="283">
        <v>0</v>
      </c>
      <c r="M498" s="283">
        <v>0</v>
      </c>
      <c r="N498" s="283">
        <v>0</v>
      </c>
      <c r="O498" s="283">
        <v>0</v>
      </c>
      <c r="P498" s="283">
        <v>0</v>
      </c>
      <c r="Q498" s="283">
        <v>0</v>
      </c>
      <c r="R498" s="283"/>
      <c r="S498" s="283">
        <v>0</v>
      </c>
      <c r="T498" s="288">
        <v>0</v>
      </c>
      <c r="U498" s="283">
        <v>0</v>
      </c>
      <c r="V498" s="289"/>
      <c r="W498" s="289"/>
      <c r="X498" s="289"/>
    </row>
    <row r="499" hidden="1" spans="1:24">
      <c r="A499" s="268">
        <v>2240704</v>
      </c>
      <c r="B499" s="270" t="s">
        <v>527</v>
      </c>
      <c r="C499" s="271"/>
      <c r="D499" s="272">
        <f>E499+F499+G499+H499+I499</f>
        <v>210</v>
      </c>
      <c r="E499" s="272">
        <v>0</v>
      </c>
      <c r="F499" s="272">
        <v>150</v>
      </c>
      <c r="G499" s="272">
        <v>60</v>
      </c>
      <c r="H499" s="272"/>
      <c r="I499" s="272">
        <f>SUM(K499:X499)</f>
        <v>0</v>
      </c>
      <c r="J499" s="282">
        <f>C499+D499</f>
        <v>210</v>
      </c>
      <c r="K499" s="283">
        <v>0</v>
      </c>
      <c r="L499" s="283">
        <v>0</v>
      </c>
      <c r="M499" s="283">
        <v>0</v>
      </c>
      <c r="N499" s="283">
        <v>0</v>
      </c>
      <c r="O499" s="283">
        <v>0</v>
      </c>
      <c r="P499" s="283">
        <v>0</v>
      </c>
      <c r="Q499" s="283">
        <v>0</v>
      </c>
      <c r="R499" s="283"/>
      <c r="S499" s="283">
        <v>0</v>
      </c>
      <c r="T499" s="288">
        <v>0</v>
      </c>
      <c r="U499" s="283">
        <v>0</v>
      </c>
      <c r="V499" s="289"/>
      <c r="W499" s="289"/>
      <c r="X499" s="289"/>
    </row>
    <row r="500" hidden="1" spans="1:24">
      <c r="A500" s="268">
        <v>22499</v>
      </c>
      <c r="B500" s="262" t="s">
        <v>528</v>
      </c>
      <c r="C500" s="271"/>
      <c r="D500" s="272">
        <f>E500+F500+G500+H500+I500</f>
        <v>10</v>
      </c>
      <c r="E500" s="272">
        <v>10</v>
      </c>
      <c r="F500" s="272">
        <v>0</v>
      </c>
      <c r="G500" s="272">
        <v>0</v>
      </c>
      <c r="H500" s="272"/>
      <c r="I500" s="272">
        <f>SUM(K500:X500)</f>
        <v>0</v>
      </c>
      <c r="J500" s="282">
        <f>C500+D500</f>
        <v>10</v>
      </c>
      <c r="K500" s="283">
        <v>0</v>
      </c>
      <c r="L500" s="283">
        <v>0</v>
      </c>
      <c r="M500" s="283">
        <v>0</v>
      </c>
      <c r="N500" s="283">
        <v>0</v>
      </c>
      <c r="O500" s="283">
        <v>0</v>
      </c>
      <c r="P500" s="283">
        <v>0</v>
      </c>
      <c r="Q500" s="283">
        <v>0</v>
      </c>
      <c r="R500" s="283"/>
      <c r="S500" s="283">
        <v>0</v>
      </c>
      <c r="T500" s="288">
        <v>0</v>
      </c>
      <c r="U500" s="283">
        <v>0</v>
      </c>
      <c r="V500" s="289"/>
      <c r="W500" s="289"/>
      <c r="X500" s="289"/>
    </row>
    <row r="501" ht="24.95" customHeight="1" spans="1:24">
      <c r="A501" s="267">
        <v>227</v>
      </c>
      <c r="B501" s="254" t="s">
        <v>529</v>
      </c>
      <c r="C501" s="265">
        <v>3000</v>
      </c>
      <c r="D501" s="291"/>
      <c r="E501" s="265"/>
      <c r="F501" s="265"/>
      <c r="G501" s="265"/>
      <c r="H501" s="265"/>
      <c r="I501" s="291">
        <f>SUM(K501:X501)</f>
        <v>0</v>
      </c>
      <c r="J501" s="292">
        <f>C501+D501</f>
        <v>3000</v>
      </c>
      <c r="K501" s="281"/>
      <c r="L501" s="281"/>
      <c r="M501" s="281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</row>
    <row r="502" ht="24.95" customHeight="1" spans="1:24">
      <c r="A502" s="267">
        <v>229</v>
      </c>
      <c r="B502" s="254" t="s">
        <v>530</v>
      </c>
      <c r="C502" s="265">
        <f t="shared" ref="C502:X502" si="182">C504+C503</f>
        <v>31153</v>
      </c>
      <c r="D502" s="265">
        <v>-12538</v>
      </c>
      <c r="E502" s="266">
        <f t="shared" si="182"/>
        <v>0</v>
      </c>
      <c r="F502" s="266">
        <f t="shared" si="182"/>
        <v>6770</v>
      </c>
      <c r="G502" s="266">
        <f t="shared" si="182"/>
        <v>777</v>
      </c>
      <c r="H502" s="266">
        <f t="shared" si="182"/>
        <v>0</v>
      </c>
      <c r="I502" s="266">
        <f t="shared" si="182"/>
        <v>-16316</v>
      </c>
      <c r="J502" s="265">
        <v>18615</v>
      </c>
      <c r="K502" s="281">
        <f t="shared" si="182"/>
        <v>-1316</v>
      </c>
      <c r="L502" s="281">
        <f t="shared" si="182"/>
        <v>0</v>
      </c>
      <c r="M502" s="281">
        <f t="shared" si="182"/>
        <v>0</v>
      </c>
      <c r="N502" s="281">
        <f t="shared" si="182"/>
        <v>0</v>
      </c>
      <c r="O502" s="281">
        <f t="shared" si="182"/>
        <v>-15000</v>
      </c>
      <c r="P502" s="281">
        <f t="shared" si="182"/>
        <v>0</v>
      </c>
      <c r="Q502" s="281">
        <f t="shared" si="182"/>
        <v>0</v>
      </c>
      <c r="R502" s="281">
        <f t="shared" si="182"/>
        <v>0</v>
      </c>
      <c r="S502" s="281">
        <f t="shared" si="182"/>
        <v>0</v>
      </c>
      <c r="T502" s="281">
        <f t="shared" si="182"/>
        <v>0</v>
      </c>
      <c r="U502" s="281">
        <f t="shared" si="182"/>
        <v>0</v>
      </c>
      <c r="V502" s="281">
        <f t="shared" si="182"/>
        <v>0</v>
      </c>
      <c r="W502" s="281">
        <f t="shared" si="182"/>
        <v>0</v>
      </c>
      <c r="X502" s="281">
        <f t="shared" si="182"/>
        <v>0</v>
      </c>
    </row>
    <row r="503" hidden="1" spans="1:24">
      <c r="A503" s="268">
        <v>22902</v>
      </c>
      <c r="B503" s="262" t="s">
        <v>531</v>
      </c>
      <c r="C503" s="263">
        <v>15000</v>
      </c>
      <c r="D503" s="272">
        <f>E503+G503+H503+I503</f>
        <v>-3563</v>
      </c>
      <c r="E503" s="269"/>
      <c r="F503" s="269"/>
      <c r="G503" s="269"/>
      <c r="H503" s="269"/>
      <c r="I503" s="272">
        <f>SUM(K503:X503)</f>
        <v>-3563</v>
      </c>
      <c r="J503" s="269">
        <f>C503+D503</f>
        <v>11437</v>
      </c>
      <c r="K503" s="281">
        <v>-3563</v>
      </c>
      <c r="L503" s="281"/>
      <c r="M503" s="281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</row>
    <row r="504" hidden="1" spans="1:24">
      <c r="A504" s="268">
        <v>22999</v>
      </c>
      <c r="B504" s="262" t="s">
        <v>485</v>
      </c>
      <c r="C504" s="263">
        <f t="shared" ref="C504:X504" si="183">C505</f>
        <v>16153</v>
      </c>
      <c r="D504" s="269">
        <f t="shared" si="183"/>
        <v>-5206</v>
      </c>
      <c r="E504" s="269">
        <f t="shared" si="183"/>
        <v>0</v>
      </c>
      <c r="F504" s="269">
        <f t="shared" si="183"/>
        <v>6770</v>
      </c>
      <c r="G504" s="269">
        <f t="shared" si="183"/>
        <v>777</v>
      </c>
      <c r="H504" s="269">
        <f t="shared" si="183"/>
        <v>0</v>
      </c>
      <c r="I504" s="269">
        <f t="shared" si="183"/>
        <v>-12753</v>
      </c>
      <c r="J504" s="269">
        <f t="shared" si="183"/>
        <v>10947</v>
      </c>
      <c r="K504" s="281">
        <f t="shared" si="183"/>
        <v>2247</v>
      </c>
      <c r="L504" s="281">
        <f t="shared" si="183"/>
        <v>0</v>
      </c>
      <c r="M504" s="281">
        <f t="shared" si="183"/>
        <v>0</v>
      </c>
      <c r="N504" s="281">
        <f t="shared" si="183"/>
        <v>0</v>
      </c>
      <c r="O504" s="281">
        <f t="shared" si="183"/>
        <v>-15000</v>
      </c>
      <c r="P504" s="281">
        <f t="shared" si="183"/>
        <v>0</v>
      </c>
      <c r="Q504" s="281">
        <f t="shared" si="183"/>
        <v>0</v>
      </c>
      <c r="R504" s="281">
        <f t="shared" si="183"/>
        <v>0</v>
      </c>
      <c r="S504" s="281">
        <f t="shared" si="183"/>
        <v>0</v>
      </c>
      <c r="T504" s="281">
        <f t="shared" si="183"/>
        <v>0</v>
      </c>
      <c r="U504" s="281">
        <f t="shared" si="183"/>
        <v>0</v>
      </c>
      <c r="V504" s="281">
        <f t="shared" si="183"/>
        <v>0</v>
      </c>
      <c r="W504" s="281">
        <f t="shared" si="183"/>
        <v>0</v>
      </c>
      <c r="X504" s="281">
        <f t="shared" si="183"/>
        <v>0</v>
      </c>
    </row>
    <row r="505" hidden="1" spans="1:24">
      <c r="A505" s="268">
        <v>2299901</v>
      </c>
      <c r="B505" s="270" t="s">
        <v>532</v>
      </c>
      <c r="C505" s="271">
        <v>16153</v>
      </c>
      <c r="D505" s="272">
        <f>E505+F505+G505+H505+I505</f>
        <v>-5206</v>
      </c>
      <c r="E505" s="272">
        <v>0</v>
      </c>
      <c r="F505" s="272">
        <v>6770</v>
      </c>
      <c r="G505" s="272">
        <v>777</v>
      </c>
      <c r="H505" s="272"/>
      <c r="I505" s="272">
        <f>SUM(K505:X505)</f>
        <v>-12753</v>
      </c>
      <c r="J505" s="282">
        <f>C505+D505</f>
        <v>10947</v>
      </c>
      <c r="K505" s="283">
        <v>2247</v>
      </c>
      <c r="L505" s="283">
        <v>0</v>
      </c>
      <c r="M505" s="283">
        <v>0</v>
      </c>
      <c r="N505" s="283">
        <v>0</v>
      </c>
      <c r="O505" s="283">
        <v>-15000</v>
      </c>
      <c r="P505" s="283">
        <v>0</v>
      </c>
      <c r="Q505" s="283">
        <v>0</v>
      </c>
      <c r="R505" s="283"/>
      <c r="S505" s="283">
        <v>0</v>
      </c>
      <c r="T505" s="288">
        <v>0</v>
      </c>
      <c r="U505" s="283">
        <v>0</v>
      </c>
      <c r="V505" s="289"/>
      <c r="W505" s="289"/>
      <c r="X505" s="289"/>
    </row>
    <row r="506" ht="24.95" customHeight="1" spans="1:24">
      <c r="A506" s="267">
        <v>232</v>
      </c>
      <c r="B506" s="254" t="s">
        <v>533</v>
      </c>
      <c r="C506" s="265">
        <f t="shared" ref="C506:X506" si="184">SUM(C507:C509)</f>
        <v>16025</v>
      </c>
      <c r="D506" s="265">
        <f t="shared" si="184"/>
        <v>-531</v>
      </c>
      <c r="E506" s="265">
        <f t="shared" si="184"/>
        <v>0</v>
      </c>
      <c r="F506" s="265">
        <f t="shared" si="184"/>
        <v>0</v>
      </c>
      <c r="G506" s="265">
        <f t="shared" si="184"/>
        <v>0</v>
      </c>
      <c r="H506" s="265">
        <f t="shared" si="184"/>
        <v>0</v>
      </c>
      <c r="I506" s="265">
        <f t="shared" si="184"/>
        <v>-531</v>
      </c>
      <c r="J506" s="265">
        <f t="shared" si="184"/>
        <v>15494</v>
      </c>
      <c r="K506" s="281">
        <f t="shared" si="184"/>
        <v>-713</v>
      </c>
      <c r="L506" s="281">
        <f t="shared" si="184"/>
        <v>0</v>
      </c>
      <c r="M506" s="281">
        <f t="shared" si="184"/>
        <v>0</v>
      </c>
      <c r="N506" s="281">
        <f t="shared" si="184"/>
        <v>0</v>
      </c>
      <c r="O506" s="281">
        <f t="shared" si="184"/>
        <v>0</v>
      </c>
      <c r="P506" s="281">
        <f t="shared" si="184"/>
        <v>0</v>
      </c>
      <c r="Q506" s="281">
        <f t="shared" si="184"/>
        <v>182</v>
      </c>
      <c r="R506" s="281">
        <f t="shared" si="184"/>
        <v>0</v>
      </c>
      <c r="S506" s="281">
        <f t="shared" si="184"/>
        <v>0</v>
      </c>
      <c r="T506" s="281">
        <f t="shared" si="184"/>
        <v>0</v>
      </c>
      <c r="U506" s="281">
        <f t="shared" si="184"/>
        <v>0</v>
      </c>
      <c r="V506" s="281">
        <f t="shared" si="184"/>
        <v>0</v>
      </c>
      <c r="W506" s="281">
        <f t="shared" si="184"/>
        <v>0</v>
      </c>
      <c r="X506" s="281">
        <f t="shared" si="184"/>
        <v>0</v>
      </c>
    </row>
    <row r="507" hidden="1" spans="1:24">
      <c r="A507" s="268">
        <v>23201</v>
      </c>
      <c r="B507" s="262" t="s">
        <v>534</v>
      </c>
      <c r="C507" s="271"/>
      <c r="D507" s="272">
        <f>E507+F507+G507+H507+I507</f>
        <v>0</v>
      </c>
      <c r="E507" s="272">
        <v>0</v>
      </c>
      <c r="F507" s="272">
        <v>0</v>
      </c>
      <c r="G507" s="272">
        <v>0</v>
      </c>
      <c r="H507" s="272"/>
      <c r="I507" s="272">
        <f>SUM(K507:X507)</f>
        <v>0</v>
      </c>
      <c r="J507" s="282">
        <f>C507+D507</f>
        <v>0</v>
      </c>
      <c r="K507" s="283">
        <v>0</v>
      </c>
      <c r="L507" s="283">
        <v>0</v>
      </c>
      <c r="M507" s="283">
        <v>0</v>
      </c>
      <c r="N507" s="283">
        <v>0</v>
      </c>
      <c r="O507" s="283">
        <v>0</v>
      </c>
      <c r="P507" s="283">
        <v>0</v>
      </c>
      <c r="Q507" s="283">
        <v>0</v>
      </c>
      <c r="R507" s="283"/>
      <c r="S507" s="283">
        <v>0</v>
      </c>
      <c r="T507" s="288">
        <v>0</v>
      </c>
      <c r="U507" s="283">
        <v>0</v>
      </c>
      <c r="V507" s="289"/>
      <c r="W507" s="289"/>
      <c r="X507" s="289"/>
    </row>
    <row r="508" hidden="1" spans="1:24">
      <c r="A508" s="268">
        <v>23202</v>
      </c>
      <c r="B508" s="262" t="s">
        <v>535</v>
      </c>
      <c r="C508" s="271"/>
      <c r="D508" s="272">
        <f>E508+F508+G508+H508+I508</f>
        <v>0</v>
      </c>
      <c r="E508" s="272">
        <v>0</v>
      </c>
      <c r="F508" s="272">
        <v>0</v>
      </c>
      <c r="G508" s="272">
        <v>0</v>
      </c>
      <c r="H508" s="272"/>
      <c r="I508" s="272">
        <f>SUM(K508:X508)</f>
        <v>0</v>
      </c>
      <c r="J508" s="282">
        <f>C508+D508</f>
        <v>0</v>
      </c>
      <c r="K508" s="283">
        <v>0</v>
      </c>
      <c r="L508" s="283">
        <v>0</v>
      </c>
      <c r="M508" s="283">
        <v>0</v>
      </c>
      <c r="N508" s="283">
        <v>0</v>
      </c>
      <c r="O508" s="283">
        <v>0</v>
      </c>
      <c r="P508" s="283">
        <v>0</v>
      </c>
      <c r="Q508" s="283">
        <v>0</v>
      </c>
      <c r="R508" s="283"/>
      <c r="S508" s="283">
        <v>0</v>
      </c>
      <c r="T508" s="288">
        <v>0</v>
      </c>
      <c r="U508" s="283">
        <v>0</v>
      </c>
      <c r="V508" s="289"/>
      <c r="W508" s="289"/>
      <c r="X508" s="289"/>
    </row>
    <row r="509" hidden="1" spans="1:24">
      <c r="A509" s="268">
        <v>23203</v>
      </c>
      <c r="B509" s="262" t="s">
        <v>536</v>
      </c>
      <c r="C509" s="263">
        <f t="shared" ref="C509:X509" si="185">SUM(C510:C513)</f>
        <v>16025</v>
      </c>
      <c r="D509" s="269">
        <f t="shared" si="185"/>
        <v>-531</v>
      </c>
      <c r="E509" s="269">
        <f t="shared" si="185"/>
        <v>0</v>
      </c>
      <c r="F509" s="269">
        <f t="shared" si="185"/>
        <v>0</v>
      </c>
      <c r="G509" s="269">
        <f t="shared" si="185"/>
        <v>0</v>
      </c>
      <c r="H509" s="269">
        <f t="shared" si="185"/>
        <v>0</v>
      </c>
      <c r="I509" s="269">
        <f t="shared" si="185"/>
        <v>-531</v>
      </c>
      <c r="J509" s="269">
        <f t="shared" si="185"/>
        <v>15494</v>
      </c>
      <c r="K509" s="281">
        <f t="shared" si="185"/>
        <v>-713</v>
      </c>
      <c r="L509" s="281">
        <f t="shared" si="185"/>
        <v>0</v>
      </c>
      <c r="M509" s="281">
        <f t="shared" si="185"/>
        <v>0</v>
      </c>
      <c r="N509" s="281">
        <f t="shared" si="185"/>
        <v>0</v>
      </c>
      <c r="O509" s="281">
        <f t="shared" si="185"/>
        <v>0</v>
      </c>
      <c r="P509" s="281">
        <f t="shared" si="185"/>
        <v>0</v>
      </c>
      <c r="Q509" s="281">
        <f t="shared" si="185"/>
        <v>182</v>
      </c>
      <c r="R509" s="281">
        <f t="shared" si="185"/>
        <v>0</v>
      </c>
      <c r="S509" s="281">
        <f t="shared" si="185"/>
        <v>0</v>
      </c>
      <c r="T509" s="281">
        <f t="shared" si="185"/>
        <v>0</v>
      </c>
      <c r="U509" s="281">
        <f t="shared" si="185"/>
        <v>0</v>
      </c>
      <c r="V509" s="281">
        <f t="shared" si="185"/>
        <v>0</v>
      </c>
      <c r="W509" s="281">
        <f t="shared" si="185"/>
        <v>0</v>
      </c>
      <c r="X509" s="281">
        <f t="shared" si="185"/>
        <v>0</v>
      </c>
    </row>
    <row r="510" hidden="1" spans="1:24">
      <c r="A510" s="268">
        <v>2320301</v>
      </c>
      <c r="B510" s="270" t="s">
        <v>537</v>
      </c>
      <c r="C510" s="271">
        <v>16000</v>
      </c>
      <c r="D510" s="272">
        <f>E510+F510+G510+H510+I510</f>
        <v>-900</v>
      </c>
      <c r="E510" s="272">
        <v>0</v>
      </c>
      <c r="F510" s="272">
        <v>0</v>
      </c>
      <c r="G510" s="272">
        <v>0</v>
      </c>
      <c r="H510" s="272"/>
      <c r="I510" s="272">
        <f>SUM(K510:X510)</f>
        <v>-900</v>
      </c>
      <c r="J510" s="282">
        <f>C510+D510</f>
        <v>15100</v>
      </c>
      <c r="K510" s="283">
        <v>-900</v>
      </c>
      <c r="L510" s="283">
        <v>0</v>
      </c>
      <c r="M510" s="283">
        <v>0</v>
      </c>
      <c r="N510" s="283">
        <v>0</v>
      </c>
      <c r="O510" s="283">
        <v>0</v>
      </c>
      <c r="P510" s="283">
        <v>0</v>
      </c>
      <c r="Q510" s="283">
        <v>0</v>
      </c>
      <c r="R510" s="283"/>
      <c r="S510" s="283">
        <v>0</v>
      </c>
      <c r="T510" s="288">
        <v>0</v>
      </c>
      <c r="U510" s="283">
        <v>0</v>
      </c>
      <c r="V510" s="289"/>
      <c r="W510" s="289"/>
      <c r="X510" s="289"/>
    </row>
    <row r="511" hidden="1" spans="1:24">
      <c r="A511" s="268">
        <v>2320302</v>
      </c>
      <c r="B511" s="270" t="s">
        <v>538</v>
      </c>
      <c r="C511" s="271">
        <v>10</v>
      </c>
      <c r="D511" s="272">
        <f>E511+F511+G511+H511+I511</f>
        <v>20</v>
      </c>
      <c r="E511" s="272">
        <v>0</v>
      </c>
      <c r="F511" s="272">
        <v>0</v>
      </c>
      <c r="G511" s="272">
        <v>0</v>
      </c>
      <c r="H511" s="272"/>
      <c r="I511" s="272">
        <f>SUM(K511:X511)</f>
        <v>20</v>
      </c>
      <c r="J511" s="282">
        <f>C511+D511</f>
        <v>30</v>
      </c>
      <c r="K511" s="283">
        <v>20</v>
      </c>
      <c r="L511" s="283">
        <v>0</v>
      </c>
      <c r="M511" s="283">
        <v>0</v>
      </c>
      <c r="N511" s="283">
        <v>0</v>
      </c>
      <c r="O511" s="283">
        <v>0</v>
      </c>
      <c r="P511" s="283">
        <v>0</v>
      </c>
      <c r="Q511" s="283">
        <v>0</v>
      </c>
      <c r="R511" s="283"/>
      <c r="S511" s="283">
        <v>0</v>
      </c>
      <c r="T511" s="288">
        <v>0</v>
      </c>
      <c r="U511" s="283">
        <v>0</v>
      </c>
      <c r="V511" s="289"/>
      <c r="W511" s="289"/>
      <c r="X511" s="289"/>
    </row>
    <row r="512" hidden="1" spans="1:24">
      <c r="A512" s="268">
        <v>2320303</v>
      </c>
      <c r="B512" s="270" t="s">
        <v>539</v>
      </c>
      <c r="C512" s="271">
        <v>15</v>
      </c>
      <c r="D512" s="272">
        <f>E512+F512+G512+H512+I512</f>
        <v>349</v>
      </c>
      <c r="E512" s="272">
        <v>0</v>
      </c>
      <c r="F512" s="272">
        <v>0</v>
      </c>
      <c r="G512" s="272">
        <v>0</v>
      </c>
      <c r="H512" s="272"/>
      <c r="I512" s="273">
        <f>SUM(K512:X512)</f>
        <v>349</v>
      </c>
      <c r="J512" s="282">
        <f>C512+D512</f>
        <v>364</v>
      </c>
      <c r="K512" s="283">
        <v>167</v>
      </c>
      <c r="L512" s="283">
        <v>0</v>
      </c>
      <c r="M512" s="283">
        <v>0</v>
      </c>
      <c r="N512" s="283">
        <v>0</v>
      </c>
      <c r="O512" s="283">
        <v>0</v>
      </c>
      <c r="P512" s="283">
        <v>0</v>
      </c>
      <c r="Q512" s="283">
        <v>182</v>
      </c>
      <c r="R512" s="283"/>
      <c r="S512" s="283">
        <v>0</v>
      </c>
      <c r="T512" s="288">
        <v>0</v>
      </c>
      <c r="U512" s="283">
        <v>0</v>
      </c>
      <c r="V512" s="289"/>
      <c r="W512" s="289"/>
      <c r="X512" s="289"/>
    </row>
    <row r="513" hidden="1" spans="1:24">
      <c r="A513" s="268">
        <v>2320304</v>
      </c>
      <c r="B513" s="270" t="s">
        <v>540</v>
      </c>
      <c r="C513" s="271"/>
      <c r="D513" s="272">
        <f>E513+F513+G513+H513+I513</f>
        <v>0</v>
      </c>
      <c r="E513" s="272">
        <v>0</v>
      </c>
      <c r="F513" s="272">
        <v>0</v>
      </c>
      <c r="G513" s="272">
        <v>0</v>
      </c>
      <c r="H513" s="272"/>
      <c r="I513" s="272">
        <f>SUM(K513:X513)</f>
        <v>0</v>
      </c>
      <c r="J513" s="282">
        <f>C513+D513</f>
        <v>0</v>
      </c>
      <c r="K513" s="283">
        <v>0</v>
      </c>
      <c r="L513" s="283">
        <v>0</v>
      </c>
      <c r="M513" s="283">
        <v>0</v>
      </c>
      <c r="N513" s="283">
        <v>0</v>
      </c>
      <c r="O513" s="283">
        <v>0</v>
      </c>
      <c r="P513" s="283">
        <v>0</v>
      </c>
      <c r="Q513" s="283">
        <v>0</v>
      </c>
      <c r="R513" s="283"/>
      <c r="S513" s="283">
        <v>0</v>
      </c>
      <c r="T513" s="288">
        <v>0</v>
      </c>
      <c r="U513" s="283">
        <v>0</v>
      </c>
      <c r="V513" s="289"/>
      <c r="W513" s="289"/>
      <c r="X513" s="289"/>
    </row>
    <row r="514" ht="24.95" hidden="1" customHeight="1" spans="1:24">
      <c r="A514" s="293">
        <v>233</v>
      </c>
      <c r="B514" s="294" t="s">
        <v>541</v>
      </c>
      <c r="C514" s="295">
        <f t="shared" ref="C514:X514" si="186">SUM(C515:C517)</f>
        <v>0</v>
      </c>
      <c r="D514" s="295">
        <f t="shared" si="186"/>
        <v>0</v>
      </c>
      <c r="E514" s="295">
        <f t="shared" si="186"/>
        <v>0</v>
      </c>
      <c r="F514" s="295">
        <f t="shared" si="186"/>
        <v>0</v>
      </c>
      <c r="G514" s="295">
        <f t="shared" si="186"/>
        <v>0</v>
      </c>
      <c r="H514" s="295">
        <f t="shared" si="186"/>
        <v>0</v>
      </c>
      <c r="I514" s="295">
        <f t="shared" si="186"/>
        <v>0</v>
      </c>
      <c r="J514" s="265">
        <f t="shared" si="186"/>
        <v>0</v>
      </c>
      <c r="K514" s="298">
        <f t="shared" si="186"/>
        <v>0</v>
      </c>
      <c r="L514" s="298">
        <f t="shared" si="186"/>
        <v>0</v>
      </c>
      <c r="M514" s="298">
        <f t="shared" si="186"/>
        <v>0</v>
      </c>
      <c r="N514" s="298">
        <f t="shared" si="186"/>
        <v>0</v>
      </c>
      <c r="O514" s="298">
        <f t="shared" si="186"/>
        <v>0</v>
      </c>
      <c r="P514" s="298">
        <f t="shared" si="186"/>
        <v>0</v>
      </c>
      <c r="Q514" s="298">
        <f t="shared" si="186"/>
        <v>0</v>
      </c>
      <c r="R514" s="298">
        <f t="shared" si="186"/>
        <v>0</v>
      </c>
      <c r="S514" s="298">
        <f t="shared" si="186"/>
        <v>0</v>
      </c>
      <c r="T514" s="298">
        <f t="shared" si="186"/>
        <v>0</v>
      </c>
      <c r="U514" s="298">
        <f t="shared" si="186"/>
        <v>0</v>
      </c>
      <c r="V514" s="298">
        <f t="shared" si="186"/>
        <v>0</v>
      </c>
      <c r="W514" s="298">
        <f t="shared" si="186"/>
        <v>0</v>
      </c>
      <c r="X514" s="298">
        <f t="shared" si="186"/>
        <v>0</v>
      </c>
    </row>
    <row r="515" hidden="1" spans="1:24">
      <c r="A515" s="268">
        <v>23301</v>
      </c>
      <c r="B515" s="262" t="s">
        <v>542</v>
      </c>
      <c r="C515" s="296"/>
      <c r="D515" s="272">
        <f>E515+F515+G515+H515+I515</f>
        <v>0</v>
      </c>
      <c r="E515" s="272">
        <v>0</v>
      </c>
      <c r="F515" s="272">
        <v>0</v>
      </c>
      <c r="G515" s="272">
        <v>0</v>
      </c>
      <c r="H515" s="272"/>
      <c r="I515" s="272">
        <f>SUM(K515:X515)</f>
        <v>0</v>
      </c>
      <c r="J515" s="282">
        <f>C515+D515</f>
        <v>0</v>
      </c>
      <c r="K515" s="283">
        <v>0</v>
      </c>
      <c r="L515" s="283">
        <v>0</v>
      </c>
      <c r="M515" s="283">
        <v>0</v>
      </c>
      <c r="N515" s="283">
        <v>0</v>
      </c>
      <c r="O515" s="283">
        <v>0</v>
      </c>
      <c r="P515" s="283">
        <v>0</v>
      </c>
      <c r="Q515" s="283">
        <v>0</v>
      </c>
      <c r="R515" s="283"/>
      <c r="S515" s="283">
        <v>0</v>
      </c>
      <c r="T515" s="288">
        <v>0</v>
      </c>
      <c r="U515" s="283">
        <v>0</v>
      </c>
      <c r="V515" s="289"/>
      <c r="W515" s="289"/>
      <c r="X515" s="289"/>
    </row>
    <row r="516" hidden="1" spans="1:24">
      <c r="A516" s="268">
        <v>23302</v>
      </c>
      <c r="B516" s="262" t="s">
        <v>543</v>
      </c>
      <c r="C516" s="296"/>
      <c r="D516" s="272">
        <f>E516+F516+G516+H516+I516</f>
        <v>0</v>
      </c>
      <c r="E516" s="272">
        <v>0</v>
      </c>
      <c r="F516" s="272">
        <v>0</v>
      </c>
      <c r="G516" s="272">
        <v>0</v>
      </c>
      <c r="H516" s="272"/>
      <c r="I516" s="272">
        <f>SUM(K516:X516)</f>
        <v>0</v>
      </c>
      <c r="J516" s="282">
        <f>C516+D516</f>
        <v>0</v>
      </c>
      <c r="K516" s="283">
        <v>0</v>
      </c>
      <c r="L516" s="283">
        <v>0</v>
      </c>
      <c r="M516" s="283">
        <v>0</v>
      </c>
      <c r="N516" s="283">
        <v>0</v>
      </c>
      <c r="O516" s="283">
        <v>0</v>
      </c>
      <c r="P516" s="283">
        <v>0</v>
      </c>
      <c r="Q516" s="283">
        <v>0</v>
      </c>
      <c r="R516" s="283"/>
      <c r="S516" s="283">
        <v>0</v>
      </c>
      <c r="T516" s="288">
        <v>0</v>
      </c>
      <c r="U516" s="283">
        <v>0</v>
      </c>
      <c r="V516" s="289"/>
      <c r="W516" s="289"/>
      <c r="X516" s="289"/>
    </row>
    <row r="517" hidden="1" spans="1:24">
      <c r="A517" s="268">
        <v>23303</v>
      </c>
      <c r="B517" s="262" t="s">
        <v>544</v>
      </c>
      <c r="C517" s="296"/>
      <c r="D517" s="272">
        <f>E517+F517+G517+H517+I517</f>
        <v>0</v>
      </c>
      <c r="E517" s="272">
        <v>0</v>
      </c>
      <c r="F517" s="272">
        <v>0</v>
      </c>
      <c r="G517" s="272">
        <v>0</v>
      </c>
      <c r="H517" s="272"/>
      <c r="I517" s="272">
        <f>SUM(K517:X517)</f>
        <v>0</v>
      </c>
      <c r="J517" s="282">
        <f>C517+D517</f>
        <v>0</v>
      </c>
      <c r="K517" s="283">
        <v>0</v>
      </c>
      <c r="L517" s="283">
        <v>0</v>
      </c>
      <c r="M517" s="283">
        <v>0</v>
      </c>
      <c r="N517" s="283">
        <v>0</v>
      </c>
      <c r="O517" s="283">
        <v>0</v>
      </c>
      <c r="P517" s="283">
        <v>0</v>
      </c>
      <c r="Q517" s="283">
        <v>0</v>
      </c>
      <c r="R517" s="283"/>
      <c r="S517" s="283">
        <v>0</v>
      </c>
      <c r="T517" s="288">
        <v>0</v>
      </c>
      <c r="U517" s="283">
        <v>0</v>
      </c>
      <c r="V517" s="289"/>
      <c r="W517" s="289"/>
      <c r="X517" s="289"/>
    </row>
    <row r="518" hidden="1" spans="2:10">
      <c r="B518"/>
      <c r="D518" s="297"/>
      <c r="E518" s="297"/>
      <c r="F518" s="297"/>
      <c r="G518" s="297"/>
      <c r="H518" s="297"/>
      <c r="I518" s="297"/>
      <c r="J518" s="297"/>
    </row>
    <row r="519" hidden="1" spans="2:10">
      <c r="B519"/>
      <c r="D519" s="297"/>
      <c r="E519" s="297"/>
      <c r="F519" s="297"/>
      <c r="G519" s="297"/>
      <c r="H519" s="297"/>
      <c r="I519" s="297"/>
      <c r="J519" s="297"/>
    </row>
  </sheetData>
  <autoFilter ref="A4:J517">
    <filterColumn colId="0">
      <filters>
        <filter val="210"/>
        <filter val="211"/>
        <filter val="212"/>
        <filter val="213"/>
        <filter val="214"/>
        <filter val="215"/>
        <filter val="216"/>
        <filter val="217"/>
        <filter val="219"/>
        <filter val="220"/>
        <filter val="221"/>
        <filter val="222"/>
        <filter val="224"/>
        <filter val="227"/>
        <filter val="229"/>
        <filter val="232"/>
        <filter val="233"/>
        <filter val="201"/>
        <filter val="204"/>
        <filter val="205"/>
        <filter val="206"/>
        <filter val="207"/>
        <filter val="208"/>
      </filters>
    </filterColumn>
    <extLst/>
  </autoFilter>
  <mergeCells count="20">
    <mergeCell ref="A2:J2"/>
    <mergeCell ref="D4:I4"/>
    <mergeCell ref="A4:A5"/>
    <mergeCell ref="B4:B5"/>
    <mergeCell ref="C4:C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18"/>
  <sheetViews>
    <sheetView showZeros="0" workbookViewId="0">
      <pane ySplit="6" topLeftCell="A357" activePane="bottomLeft" state="frozen"/>
      <selection/>
      <selection pane="bottomLeft" activeCell="A2" sqref="A2:J2"/>
    </sheetView>
  </sheetViews>
  <sheetFormatPr defaultColWidth="9" defaultRowHeight="13.5"/>
  <cols>
    <col min="1" max="1" width="7.875" style="215" customWidth="1"/>
    <col min="2" max="2" width="25.625" style="215" customWidth="1"/>
    <col min="3" max="3" width="8.625" style="215" customWidth="1"/>
    <col min="4" max="4" width="8.625" style="216" customWidth="1"/>
    <col min="5" max="5" width="7.375" style="216" customWidth="1"/>
    <col min="6" max="6" width="7.75" style="216" customWidth="1"/>
    <col min="7" max="7" width="7.5" style="216" customWidth="1"/>
    <col min="8" max="8" width="8" style="216" customWidth="1"/>
    <col min="9" max="9" width="7.625" style="216" customWidth="1"/>
    <col min="10" max="10" width="8.125" style="216" customWidth="1"/>
    <col min="11" max="11" width="9" style="217" hidden="1" customWidth="1"/>
    <col min="12" max="12" width="8.5" style="217" hidden="1" customWidth="1"/>
    <col min="13" max="16" width="9" style="217" hidden="1" customWidth="1"/>
    <col min="17" max="18" width="8.875" style="217" hidden="1" customWidth="1"/>
    <col min="19" max="19" width="8.375" style="217" hidden="1" customWidth="1"/>
    <col min="20" max="21" width="9" style="217" hidden="1" customWidth="1"/>
    <col min="22" max="24" width="9" style="215" hidden="1" customWidth="1"/>
    <col min="25" max="25" width="9" style="215" customWidth="1"/>
    <col min="26" max="16384" width="9" style="215"/>
  </cols>
  <sheetData>
    <row r="1" spans="1:1">
      <c r="A1" s="217" t="s">
        <v>545</v>
      </c>
    </row>
    <row r="2" ht="21" customHeight="1" spans="1:10">
      <c r="A2" s="218" t="s">
        <v>546</v>
      </c>
      <c r="B2" s="218"/>
      <c r="C2" s="218"/>
      <c r="D2" s="219"/>
      <c r="E2" s="219"/>
      <c r="F2" s="219"/>
      <c r="G2" s="219"/>
      <c r="H2" s="219"/>
      <c r="I2" s="219"/>
      <c r="J2" s="219"/>
    </row>
    <row r="3" ht="21" customHeight="1" spans="1:10">
      <c r="A3" s="218"/>
      <c r="B3" s="218"/>
      <c r="J3" s="228" t="s">
        <v>2</v>
      </c>
    </row>
    <row r="4" ht="21" customHeight="1" spans="1:24">
      <c r="A4" s="220" t="s">
        <v>73</v>
      </c>
      <c r="B4" s="220" t="s">
        <v>74</v>
      </c>
      <c r="C4" s="220" t="s">
        <v>75</v>
      </c>
      <c r="D4" s="221" t="s">
        <v>547</v>
      </c>
      <c r="E4" s="221"/>
      <c r="F4" s="221"/>
      <c r="G4" s="221"/>
      <c r="H4" s="221"/>
      <c r="I4" s="221"/>
      <c r="J4" s="221" t="s">
        <v>7</v>
      </c>
      <c r="K4" s="229" t="s">
        <v>77</v>
      </c>
      <c r="L4" s="229" t="s">
        <v>78</v>
      </c>
      <c r="M4" s="229" t="s">
        <v>79</v>
      </c>
      <c r="N4" s="229" t="s">
        <v>80</v>
      </c>
      <c r="O4" s="229" t="s">
        <v>81</v>
      </c>
      <c r="P4" s="229" t="s">
        <v>82</v>
      </c>
      <c r="Q4" s="229" t="s">
        <v>83</v>
      </c>
      <c r="R4" s="229" t="s">
        <v>84</v>
      </c>
      <c r="S4" s="229" t="s">
        <v>85</v>
      </c>
      <c r="T4" s="229" t="s">
        <v>86</v>
      </c>
      <c r="U4" s="229" t="s">
        <v>87</v>
      </c>
      <c r="V4" s="229" t="s">
        <v>88</v>
      </c>
      <c r="W4" s="235"/>
      <c r="X4" s="235"/>
    </row>
    <row r="5" ht="24" spans="1:24">
      <c r="A5" s="220"/>
      <c r="B5" s="220"/>
      <c r="C5" s="220"/>
      <c r="D5" s="221" t="s">
        <v>89</v>
      </c>
      <c r="E5" s="221" t="s">
        <v>90</v>
      </c>
      <c r="F5" s="221" t="s">
        <v>91</v>
      </c>
      <c r="G5" s="221" t="s">
        <v>92</v>
      </c>
      <c r="H5" s="221" t="s">
        <v>93</v>
      </c>
      <c r="I5" s="221" t="s">
        <v>94</v>
      </c>
      <c r="J5" s="221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6"/>
      <c r="X5" s="236"/>
    </row>
    <row r="6" spans="1:24">
      <c r="A6" s="222"/>
      <c r="B6" s="223" t="s">
        <v>95</v>
      </c>
      <c r="C6" s="224">
        <f t="shared" ref="C6:J6" si="0">C7+C91+C111+C138+C150+C179+C249+C287+C319+C337+C408+C427+C440+C447+C450+C452+C467+C475+C481+C500+C501+C505+C513</f>
        <v>623410</v>
      </c>
      <c r="D6" s="224">
        <f t="shared" si="0"/>
        <v>239904.1</v>
      </c>
      <c r="E6" s="224">
        <f t="shared" si="0"/>
        <v>63248</v>
      </c>
      <c r="F6" s="224">
        <f t="shared" si="0"/>
        <v>18139</v>
      </c>
      <c r="G6" s="224">
        <f t="shared" si="0"/>
        <v>24996</v>
      </c>
      <c r="H6" s="224">
        <f t="shared" si="0"/>
        <v>33895</v>
      </c>
      <c r="I6" s="224">
        <f t="shared" si="0"/>
        <v>99626.1</v>
      </c>
      <c r="J6" s="224">
        <f t="shared" si="0"/>
        <v>863314.1</v>
      </c>
      <c r="K6" s="231">
        <f t="shared" ref="K6:X6" si="1">K7+K91+K111+K138+K150+K179+K249+K287+K319+K337+K408+K427+K440+K447+K450+K452+K467+K475+K481+K500+K501+K505+K513</f>
        <v>-23672</v>
      </c>
      <c r="L6" s="231">
        <f t="shared" si="1"/>
        <v>26334</v>
      </c>
      <c r="M6" s="224">
        <f t="shared" si="1"/>
        <v>640</v>
      </c>
      <c r="N6" s="224">
        <f t="shared" si="1"/>
        <v>235</v>
      </c>
      <c r="O6" s="231">
        <f t="shared" si="1"/>
        <v>-4422.9</v>
      </c>
      <c r="P6" s="224">
        <f t="shared" si="1"/>
        <v>5179</v>
      </c>
      <c r="Q6" s="224">
        <f t="shared" si="1"/>
        <v>90678</v>
      </c>
      <c r="R6" s="231">
        <f t="shared" ref="R6" si="2">R7+R91+R111+R138+R150+R179+R249+R287+R319+R337+R408+R427+R440+R447+R450+R452+R467+R475+R481+R500+R501+R505+R513</f>
        <v>15827</v>
      </c>
      <c r="S6" s="231">
        <f t="shared" si="1"/>
        <v>-395</v>
      </c>
      <c r="T6" s="231">
        <f t="shared" si="1"/>
        <v>-1641</v>
      </c>
      <c r="U6" s="224">
        <f t="shared" si="1"/>
        <v>8931</v>
      </c>
      <c r="V6" s="231">
        <f t="shared" si="1"/>
        <v>-25000</v>
      </c>
      <c r="W6" s="224">
        <f t="shared" si="1"/>
        <v>0</v>
      </c>
      <c r="X6" s="224">
        <f t="shared" si="1"/>
        <v>0</v>
      </c>
    </row>
    <row r="7" spans="1:24">
      <c r="A7" s="225">
        <v>201</v>
      </c>
      <c r="B7" s="223" t="s">
        <v>548</v>
      </c>
      <c r="C7" s="224">
        <f>C8+C13+C17+C23+C27+C32+C39+C41+C45+C47+C50+C56+C60+C63+C66+C70+C73+C76+C79+C82+C89</f>
        <v>86227</v>
      </c>
      <c r="D7" s="224">
        <f t="shared" ref="D7:X7" si="3">D8+D13+D17+D23+D27+D32+D39+D41+D45+D47+D50+D56+D60+D63+D66+D70+D73+D76+D79+D82+D89</f>
        <v>10823</v>
      </c>
      <c r="E7" s="224">
        <f t="shared" si="3"/>
        <v>87</v>
      </c>
      <c r="F7" s="224">
        <f t="shared" si="3"/>
        <v>150</v>
      </c>
      <c r="G7" s="224">
        <f t="shared" si="3"/>
        <v>1219</v>
      </c>
      <c r="H7" s="224">
        <f t="shared" si="3"/>
        <v>4500</v>
      </c>
      <c r="I7" s="224">
        <f t="shared" si="3"/>
        <v>4867</v>
      </c>
      <c r="J7" s="224">
        <f t="shared" si="3"/>
        <v>97050</v>
      </c>
      <c r="K7" s="224">
        <f t="shared" si="3"/>
        <v>-991</v>
      </c>
      <c r="L7" s="224">
        <f t="shared" si="3"/>
        <v>343</v>
      </c>
      <c r="M7" s="224">
        <f t="shared" si="3"/>
        <v>0</v>
      </c>
      <c r="N7" s="224">
        <f t="shared" si="3"/>
        <v>378</v>
      </c>
      <c r="O7" s="224">
        <f t="shared" si="3"/>
        <v>40</v>
      </c>
      <c r="P7" s="224">
        <f t="shared" si="3"/>
        <v>100</v>
      </c>
      <c r="Q7" s="224">
        <f t="shared" si="3"/>
        <v>2939</v>
      </c>
      <c r="R7" s="224">
        <f t="shared" ref="R7" si="4">R8+R13+R17+R23+R27+R32+R39+R41+R45+R47+R50+R56+R60+R63+R66+R70+R73+R76+R79+R82+R89</f>
        <v>0</v>
      </c>
      <c r="S7" s="224">
        <f t="shared" si="3"/>
        <v>-147</v>
      </c>
      <c r="T7" s="224">
        <f t="shared" si="3"/>
        <v>-362</v>
      </c>
      <c r="U7" s="224">
        <f t="shared" si="3"/>
        <v>3867</v>
      </c>
      <c r="V7" s="224">
        <f t="shared" si="3"/>
        <v>-1300</v>
      </c>
      <c r="W7" s="224">
        <f t="shared" si="3"/>
        <v>0</v>
      </c>
      <c r="X7" s="224">
        <f t="shared" si="3"/>
        <v>0</v>
      </c>
    </row>
    <row r="8" spans="1:24">
      <c r="A8" s="225">
        <v>20101</v>
      </c>
      <c r="B8" s="223" t="s">
        <v>97</v>
      </c>
      <c r="C8" s="224">
        <f>SUM(C9:C12)</f>
        <v>2257</v>
      </c>
      <c r="D8" s="226">
        <f t="shared" ref="D8:J8" si="5">SUM(D9:D12)</f>
        <v>99</v>
      </c>
      <c r="E8" s="226">
        <f t="shared" si="5"/>
        <v>0</v>
      </c>
      <c r="F8" s="226">
        <f t="shared" si="5"/>
        <v>0</v>
      </c>
      <c r="G8" s="226">
        <f t="shared" si="5"/>
        <v>20</v>
      </c>
      <c r="H8" s="226">
        <f t="shared" si="5"/>
        <v>0</v>
      </c>
      <c r="I8" s="226">
        <f t="shared" si="5"/>
        <v>79</v>
      </c>
      <c r="J8" s="226">
        <f t="shared" si="5"/>
        <v>2356</v>
      </c>
      <c r="K8" s="232">
        <f t="shared" ref="K8:X8" si="6">SUM(K9:K12)</f>
        <v>0</v>
      </c>
      <c r="L8" s="232">
        <f t="shared" si="6"/>
        <v>0</v>
      </c>
      <c r="M8" s="232">
        <f t="shared" si="6"/>
        <v>0</v>
      </c>
      <c r="N8" s="232">
        <f t="shared" si="6"/>
        <v>0</v>
      </c>
      <c r="O8" s="232">
        <f t="shared" si="6"/>
        <v>0</v>
      </c>
      <c r="P8" s="232">
        <f t="shared" si="6"/>
        <v>0</v>
      </c>
      <c r="Q8" s="232">
        <f t="shared" si="6"/>
        <v>89</v>
      </c>
      <c r="R8" s="232">
        <f t="shared" ref="R8" si="7">SUM(R9:R12)</f>
        <v>0</v>
      </c>
      <c r="S8" s="232">
        <f t="shared" si="6"/>
        <v>0</v>
      </c>
      <c r="T8" s="232">
        <f t="shared" si="6"/>
        <v>-10</v>
      </c>
      <c r="U8" s="232">
        <f t="shared" si="6"/>
        <v>0</v>
      </c>
      <c r="V8" s="232">
        <f t="shared" si="6"/>
        <v>0</v>
      </c>
      <c r="W8" s="232">
        <f t="shared" si="6"/>
        <v>0</v>
      </c>
      <c r="X8" s="232">
        <f t="shared" si="6"/>
        <v>0</v>
      </c>
    </row>
    <row r="9" spans="1:24">
      <c r="A9" s="225">
        <v>2010101</v>
      </c>
      <c r="B9" s="222" t="s">
        <v>98</v>
      </c>
      <c r="C9" s="224">
        <v>1798</v>
      </c>
      <c r="D9" s="221">
        <f>E9+F9+G9+H9+I9</f>
        <v>-10</v>
      </c>
      <c r="E9" s="221">
        <v>0</v>
      </c>
      <c r="F9" s="221">
        <v>0</v>
      </c>
      <c r="G9" s="221">
        <v>0</v>
      </c>
      <c r="H9" s="221"/>
      <c r="I9" s="227">
        <f>SUM(K9:X9)</f>
        <v>-10</v>
      </c>
      <c r="J9" s="233">
        <f>C9+D9</f>
        <v>1788</v>
      </c>
      <c r="K9" s="234">
        <v>0</v>
      </c>
      <c r="L9" s="234">
        <v>0</v>
      </c>
      <c r="M9" s="234">
        <v>0</v>
      </c>
      <c r="N9" s="234">
        <v>0</v>
      </c>
      <c r="O9" s="234">
        <v>0</v>
      </c>
      <c r="P9" s="234">
        <v>0</v>
      </c>
      <c r="Q9" s="234">
        <v>0</v>
      </c>
      <c r="R9" s="234"/>
      <c r="S9" s="234">
        <v>0</v>
      </c>
      <c r="T9" s="237">
        <v>-10</v>
      </c>
      <c r="U9" s="234">
        <v>0</v>
      </c>
      <c r="V9" s="238"/>
      <c r="W9" s="238"/>
      <c r="X9" s="238"/>
    </row>
    <row r="10" spans="1:24">
      <c r="A10" s="225">
        <v>2010102</v>
      </c>
      <c r="B10" s="222" t="s">
        <v>99</v>
      </c>
      <c r="C10" s="224"/>
      <c r="D10" s="221">
        <f>E10+F10+G10+H10+I10</f>
        <v>20</v>
      </c>
      <c r="E10" s="221">
        <v>0</v>
      </c>
      <c r="F10" s="221">
        <v>0</v>
      </c>
      <c r="G10" s="221">
        <v>20</v>
      </c>
      <c r="H10" s="221"/>
      <c r="I10" s="227">
        <f>SUM(K10:X10)</f>
        <v>0</v>
      </c>
      <c r="J10" s="233">
        <f>C10+D10</f>
        <v>20</v>
      </c>
      <c r="K10" s="234">
        <v>0</v>
      </c>
      <c r="L10" s="234">
        <v>0</v>
      </c>
      <c r="M10" s="234">
        <v>0</v>
      </c>
      <c r="N10" s="234">
        <v>0</v>
      </c>
      <c r="O10" s="234">
        <v>0</v>
      </c>
      <c r="P10" s="234">
        <v>0</v>
      </c>
      <c r="Q10" s="234">
        <v>0</v>
      </c>
      <c r="R10" s="234"/>
      <c r="S10" s="234">
        <v>0</v>
      </c>
      <c r="T10" s="237">
        <v>0</v>
      </c>
      <c r="U10" s="234">
        <v>0</v>
      </c>
      <c r="V10" s="238"/>
      <c r="W10" s="238"/>
      <c r="X10" s="238"/>
    </row>
    <row r="11" ht="12" customHeight="1" spans="1:24">
      <c r="A11" s="225">
        <v>2010104</v>
      </c>
      <c r="B11" s="222" t="s">
        <v>100</v>
      </c>
      <c r="C11" s="224">
        <v>101</v>
      </c>
      <c r="D11" s="221">
        <f>E11+F11+G11+H11+I11</f>
        <v>0</v>
      </c>
      <c r="E11" s="221">
        <v>0</v>
      </c>
      <c r="F11" s="221">
        <v>0</v>
      </c>
      <c r="G11" s="221">
        <v>0</v>
      </c>
      <c r="H11" s="221"/>
      <c r="I11" s="227">
        <f>SUM(K11:X11)</f>
        <v>0</v>
      </c>
      <c r="J11" s="233">
        <f>C11+D11</f>
        <v>101</v>
      </c>
      <c r="K11" s="234">
        <v>0</v>
      </c>
      <c r="L11" s="234">
        <v>0</v>
      </c>
      <c r="M11" s="234">
        <v>0</v>
      </c>
      <c r="N11" s="234">
        <v>0</v>
      </c>
      <c r="O11" s="234">
        <v>0</v>
      </c>
      <c r="P11" s="234">
        <v>0</v>
      </c>
      <c r="Q11" s="234">
        <v>0</v>
      </c>
      <c r="R11" s="234"/>
      <c r="S11" s="234">
        <v>0</v>
      </c>
      <c r="T11" s="237">
        <v>0</v>
      </c>
      <c r="U11" s="234">
        <v>0</v>
      </c>
      <c r="V11" s="238"/>
      <c r="W11" s="238"/>
      <c r="X11" s="238"/>
    </row>
    <row r="12" spans="1:24">
      <c r="A12" s="225">
        <v>2010199</v>
      </c>
      <c r="B12" s="222" t="s">
        <v>101</v>
      </c>
      <c r="C12" s="224">
        <v>358</v>
      </c>
      <c r="D12" s="221">
        <f>E12+F12+G12+H12+I12</f>
        <v>89</v>
      </c>
      <c r="E12" s="221">
        <v>0</v>
      </c>
      <c r="F12" s="221">
        <v>0</v>
      </c>
      <c r="G12" s="221">
        <v>0</v>
      </c>
      <c r="H12" s="221"/>
      <c r="I12" s="227">
        <f>SUM(K12:X12)</f>
        <v>89</v>
      </c>
      <c r="J12" s="233">
        <f>C12+D12</f>
        <v>447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4">
        <v>89</v>
      </c>
      <c r="R12" s="234"/>
      <c r="S12" s="234">
        <v>0</v>
      </c>
      <c r="T12" s="237">
        <v>0</v>
      </c>
      <c r="U12" s="234">
        <v>0</v>
      </c>
      <c r="V12" s="238"/>
      <c r="W12" s="238"/>
      <c r="X12" s="238"/>
    </row>
    <row r="13" spans="1:24">
      <c r="A13" s="225">
        <v>20102</v>
      </c>
      <c r="B13" s="223" t="s">
        <v>102</v>
      </c>
      <c r="C13" s="224">
        <f t="shared" ref="C13:J13" si="8">SUM(C14:C16)</f>
        <v>1622</v>
      </c>
      <c r="D13" s="226">
        <f t="shared" si="8"/>
        <v>26</v>
      </c>
      <c r="E13" s="226">
        <f t="shared" si="8"/>
        <v>0</v>
      </c>
      <c r="F13" s="226">
        <f t="shared" si="8"/>
        <v>10</v>
      </c>
      <c r="G13" s="226">
        <f t="shared" si="8"/>
        <v>0</v>
      </c>
      <c r="H13" s="226">
        <f t="shared" si="8"/>
        <v>0</v>
      </c>
      <c r="I13" s="226">
        <f t="shared" si="8"/>
        <v>16</v>
      </c>
      <c r="J13" s="226">
        <f t="shared" si="8"/>
        <v>1648</v>
      </c>
      <c r="K13" s="232">
        <f t="shared" ref="K13:X13" si="9">SUM(K14:K16)</f>
        <v>0</v>
      </c>
      <c r="L13" s="232">
        <f t="shared" si="9"/>
        <v>0</v>
      </c>
      <c r="M13" s="232">
        <f t="shared" si="9"/>
        <v>0</v>
      </c>
      <c r="N13" s="232">
        <f t="shared" si="9"/>
        <v>0</v>
      </c>
      <c r="O13" s="232">
        <f t="shared" si="9"/>
        <v>0</v>
      </c>
      <c r="P13" s="232">
        <f t="shared" si="9"/>
        <v>0</v>
      </c>
      <c r="Q13" s="232">
        <f t="shared" si="9"/>
        <v>24</v>
      </c>
      <c r="R13" s="232">
        <f t="shared" si="9"/>
        <v>0</v>
      </c>
      <c r="S13" s="232">
        <f t="shared" si="9"/>
        <v>0</v>
      </c>
      <c r="T13" s="232">
        <f t="shared" si="9"/>
        <v>-8</v>
      </c>
      <c r="U13" s="232">
        <f t="shared" si="9"/>
        <v>0</v>
      </c>
      <c r="V13" s="232">
        <f t="shared" si="9"/>
        <v>0</v>
      </c>
      <c r="W13" s="232">
        <f t="shared" si="9"/>
        <v>0</v>
      </c>
      <c r="X13" s="232">
        <f t="shared" si="9"/>
        <v>0</v>
      </c>
    </row>
    <row r="14" spans="1:24">
      <c r="A14" s="225">
        <v>2010201</v>
      </c>
      <c r="B14" s="222" t="s">
        <v>98</v>
      </c>
      <c r="C14" s="224">
        <v>1403</v>
      </c>
      <c r="D14" s="221">
        <f>E14+F14+G14+H14+I14</f>
        <v>-8</v>
      </c>
      <c r="E14" s="221">
        <v>0</v>
      </c>
      <c r="F14" s="221">
        <v>0</v>
      </c>
      <c r="G14" s="221">
        <v>0</v>
      </c>
      <c r="H14" s="221"/>
      <c r="I14" s="227">
        <f>SUM(K14:X14)</f>
        <v>-8</v>
      </c>
      <c r="J14" s="233">
        <f>C14+D14</f>
        <v>1395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34">
        <v>0</v>
      </c>
      <c r="Q14" s="234">
        <v>0</v>
      </c>
      <c r="R14" s="234"/>
      <c r="S14" s="234">
        <v>0</v>
      </c>
      <c r="T14" s="237">
        <v>-8</v>
      </c>
      <c r="U14" s="234">
        <v>0</v>
      </c>
      <c r="V14" s="238"/>
      <c r="W14" s="238"/>
      <c r="X14" s="238"/>
    </row>
    <row r="15" spans="1:24">
      <c r="A15" s="225">
        <v>2010204</v>
      </c>
      <c r="B15" s="222" t="s">
        <v>103</v>
      </c>
      <c r="C15" s="224">
        <v>80</v>
      </c>
      <c r="D15" s="221">
        <f>E15+F15+G15+H15+I15</f>
        <v>10</v>
      </c>
      <c r="E15" s="221">
        <v>0</v>
      </c>
      <c r="F15" s="221">
        <v>10</v>
      </c>
      <c r="G15" s="221">
        <v>0</v>
      </c>
      <c r="H15" s="221"/>
      <c r="I15" s="227">
        <f>SUM(K15:X15)</f>
        <v>0</v>
      </c>
      <c r="J15" s="233">
        <f>C15+D15</f>
        <v>90</v>
      </c>
      <c r="K15" s="234">
        <v>0</v>
      </c>
      <c r="L15" s="234">
        <v>0</v>
      </c>
      <c r="M15" s="234">
        <v>0</v>
      </c>
      <c r="N15" s="234">
        <v>0</v>
      </c>
      <c r="O15" s="234">
        <v>0</v>
      </c>
      <c r="P15" s="234">
        <v>0</v>
      </c>
      <c r="Q15" s="234">
        <v>0</v>
      </c>
      <c r="R15" s="234"/>
      <c r="S15" s="234">
        <v>0</v>
      </c>
      <c r="T15" s="237">
        <v>0</v>
      </c>
      <c r="U15" s="234">
        <v>0</v>
      </c>
      <c r="V15" s="238"/>
      <c r="W15" s="238"/>
      <c r="X15" s="238"/>
    </row>
    <row r="16" spans="1:24">
      <c r="A16" s="225">
        <v>2010299</v>
      </c>
      <c r="B16" s="222" t="s">
        <v>104</v>
      </c>
      <c r="C16" s="224">
        <v>139</v>
      </c>
      <c r="D16" s="221">
        <f>E16+F16+G16+H16+I16</f>
        <v>24</v>
      </c>
      <c r="E16" s="221">
        <v>0</v>
      </c>
      <c r="F16" s="221">
        <v>0</v>
      </c>
      <c r="G16" s="221">
        <v>0</v>
      </c>
      <c r="H16" s="221"/>
      <c r="I16" s="227">
        <f>SUM(K16:X16)</f>
        <v>24</v>
      </c>
      <c r="J16" s="233">
        <f>C16+D16</f>
        <v>163</v>
      </c>
      <c r="K16" s="234">
        <v>0</v>
      </c>
      <c r="L16" s="234">
        <v>0</v>
      </c>
      <c r="M16" s="234">
        <v>0</v>
      </c>
      <c r="N16" s="234">
        <v>0</v>
      </c>
      <c r="O16" s="234">
        <v>0</v>
      </c>
      <c r="P16" s="234">
        <v>0</v>
      </c>
      <c r="Q16" s="234">
        <v>24</v>
      </c>
      <c r="R16" s="234"/>
      <c r="S16" s="234">
        <v>0</v>
      </c>
      <c r="T16" s="237">
        <v>0</v>
      </c>
      <c r="U16" s="234">
        <v>0</v>
      </c>
      <c r="V16" s="238"/>
      <c r="W16" s="238"/>
      <c r="X16" s="238"/>
    </row>
    <row r="17" ht="24" spans="1:24">
      <c r="A17" s="225">
        <v>20103</v>
      </c>
      <c r="B17" s="223" t="s">
        <v>105</v>
      </c>
      <c r="C17" s="224">
        <f t="shared" ref="C17:J17" si="10">SUM(C18:C22)</f>
        <v>31130</v>
      </c>
      <c r="D17" s="226">
        <f t="shared" si="10"/>
        <v>5839</v>
      </c>
      <c r="E17" s="226">
        <f t="shared" si="10"/>
        <v>50</v>
      </c>
      <c r="F17" s="226">
        <f t="shared" si="10"/>
        <v>0</v>
      </c>
      <c r="G17" s="226">
        <f t="shared" si="10"/>
        <v>50</v>
      </c>
      <c r="H17" s="226">
        <f t="shared" si="10"/>
        <v>4500</v>
      </c>
      <c r="I17" s="226">
        <f t="shared" si="10"/>
        <v>1239</v>
      </c>
      <c r="J17" s="226">
        <f t="shared" si="10"/>
        <v>36969</v>
      </c>
      <c r="K17" s="232">
        <f t="shared" ref="K17:X17" si="11">SUM(K18:K22)</f>
        <v>-69</v>
      </c>
      <c r="L17" s="232">
        <f t="shared" si="11"/>
        <v>73</v>
      </c>
      <c r="M17" s="232">
        <f t="shared" si="11"/>
        <v>0</v>
      </c>
      <c r="N17" s="232">
        <f t="shared" si="11"/>
        <v>160</v>
      </c>
      <c r="O17" s="232">
        <f t="shared" si="11"/>
        <v>0</v>
      </c>
      <c r="P17" s="232">
        <f t="shared" si="11"/>
        <v>0</v>
      </c>
      <c r="Q17" s="232">
        <f t="shared" si="11"/>
        <v>849</v>
      </c>
      <c r="R17" s="232">
        <f t="shared" si="11"/>
        <v>0</v>
      </c>
      <c r="S17" s="232">
        <f t="shared" si="11"/>
        <v>-24</v>
      </c>
      <c r="T17" s="232">
        <f t="shared" si="11"/>
        <v>-164</v>
      </c>
      <c r="U17" s="232">
        <f t="shared" si="11"/>
        <v>414</v>
      </c>
      <c r="V17" s="232">
        <f t="shared" si="11"/>
        <v>0</v>
      </c>
      <c r="W17" s="232">
        <f t="shared" si="11"/>
        <v>0</v>
      </c>
      <c r="X17" s="232">
        <f t="shared" si="11"/>
        <v>0</v>
      </c>
    </row>
    <row r="18" spans="1:24">
      <c r="A18" s="225">
        <v>2010301</v>
      </c>
      <c r="B18" s="222" t="s">
        <v>98</v>
      </c>
      <c r="C18" s="224">
        <v>20894</v>
      </c>
      <c r="D18" s="221">
        <f>E18+F18+G18+H18+I18</f>
        <v>-26</v>
      </c>
      <c r="E18" s="221">
        <v>0</v>
      </c>
      <c r="F18" s="221">
        <v>0</v>
      </c>
      <c r="G18" s="221">
        <v>0</v>
      </c>
      <c r="H18" s="221"/>
      <c r="I18" s="227">
        <f>SUM(K18:X18)</f>
        <v>-26</v>
      </c>
      <c r="J18" s="233">
        <f>C18+D18</f>
        <v>20868</v>
      </c>
      <c r="K18" s="234">
        <v>0</v>
      </c>
      <c r="L18" s="234">
        <v>0</v>
      </c>
      <c r="M18" s="234">
        <v>0</v>
      </c>
      <c r="N18" s="234">
        <v>122</v>
      </c>
      <c r="O18" s="234">
        <v>0</v>
      </c>
      <c r="P18" s="234">
        <v>0</v>
      </c>
      <c r="Q18" s="234">
        <v>0</v>
      </c>
      <c r="R18" s="234"/>
      <c r="S18" s="234">
        <v>0</v>
      </c>
      <c r="T18" s="237">
        <v>-148</v>
      </c>
      <c r="U18" s="234">
        <v>0</v>
      </c>
      <c r="V18" s="238"/>
      <c r="W18" s="238"/>
      <c r="X18" s="238"/>
    </row>
    <row r="19" spans="1:24">
      <c r="A19" s="225">
        <v>2010303</v>
      </c>
      <c r="B19" s="222" t="s">
        <v>106</v>
      </c>
      <c r="C19" s="224">
        <v>454</v>
      </c>
      <c r="D19" s="221">
        <f>E19+F19+G19+H19+I19</f>
        <v>0</v>
      </c>
      <c r="E19" s="221">
        <v>0</v>
      </c>
      <c r="F19" s="221">
        <v>0</v>
      </c>
      <c r="G19" s="221">
        <v>0</v>
      </c>
      <c r="H19" s="221"/>
      <c r="I19" s="227">
        <f>SUM(K19:X19)</f>
        <v>0</v>
      </c>
      <c r="J19" s="233">
        <f>C19+D19</f>
        <v>454</v>
      </c>
      <c r="K19" s="234">
        <v>0</v>
      </c>
      <c r="L19" s="234">
        <v>0</v>
      </c>
      <c r="M19" s="234">
        <v>0</v>
      </c>
      <c r="N19" s="234">
        <v>0</v>
      </c>
      <c r="O19" s="234">
        <v>0</v>
      </c>
      <c r="P19" s="234">
        <v>0</v>
      </c>
      <c r="Q19" s="234">
        <v>0</v>
      </c>
      <c r="R19" s="234"/>
      <c r="S19" s="234">
        <v>0</v>
      </c>
      <c r="T19" s="237">
        <v>0</v>
      </c>
      <c r="U19" s="234">
        <v>0</v>
      </c>
      <c r="V19" s="238"/>
      <c r="W19" s="238"/>
      <c r="X19" s="238"/>
    </row>
    <row r="20" spans="1:24">
      <c r="A20" s="225">
        <v>2010308</v>
      </c>
      <c r="B20" s="222" t="s">
        <v>107</v>
      </c>
      <c r="C20" s="224">
        <v>400</v>
      </c>
      <c r="D20" s="221">
        <f>E20+F20+G20+H20+I20</f>
        <v>0</v>
      </c>
      <c r="E20" s="221">
        <v>0</v>
      </c>
      <c r="F20" s="221">
        <v>0</v>
      </c>
      <c r="G20" s="221">
        <v>0</v>
      </c>
      <c r="H20" s="221"/>
      <c r="I20" s="227">
        <f>SUM(K20:X20)</f>
        <v>0</v>
      </c>
      <c r="J20" s="233">
        <f>C20+D20</f>
        <v>400</v>
      </c>
      <c r="K20" s="234">
        <v>0</v>
      </c>
      <c r="L20" s="234">
        <v>0</v>
      </c>
      <c r="M20" s="234">
        <v>0</v>
      </c>
      <c r="N20" s="234">
        <v>0</v>
      </c>
      <c r="O20" s="234">
        <v>0</v>
      </c>
      <c r="P20" s="234">
        <v>0</v>
      </c>
      <c r="Q20" s="234">
        <v>0</v>
      </c>
      <c r="R20" s="234"/>
      <c r="S20" s="234">
        <v>0</v>
      </c>
      <c r="T20" s="237">
        <v>0</v>
      </c>
      <c r="U20" s="234">
        <v>0</v>
      </c>
      <c r="V20" s="238"/>
      <c r="W20" s="238"/>
      <c r="X20" s="238"/>
    </row>
    <row r="21" spans="1:24">
      <c r="A21" s="225">
        <v>2010350</v>
      </c>
      <c r="B21" s="222" t="s">
        <v>108</v>
      </c>
      <c r="C21" s="224">
        <v>550</v>
      </c>
      <c r="D21" s="221">
        <f>E21+F21+G21+H21+I21</f>
        <v>-4</v>
      </c>
      <c r="E21" s="221">
        <v>0</v>
      </c>
      <c r="F21" s="221"/>
      <c r="G21" s="221">
        <v>0</v>
      </c>
      <c r="H21" s="221"/>
      <c r="I21" s="227">
        <f>SUM(K21:X21)</f>
        <v>-4</v>
      </c>
      <c r="J21" s="233">
        <f>C21+D21</f>
        <v>546</v>
      </c>
      <c r="K21" s="234">
        <v>0</v>
      </c>
      <c r="L21" s="234">
        <v>0</v>
      </c>
      <c r="M21" s="234">
        <v>0</v>
      </c>
      <c r="N21" s="234">
        <v>0</v>
      </c>
      <c r="O21" s="234">
        <v>0</v>
      </c>
      <c r="P21" s="234">
        <v>0</v>
      </c>
      <c r="Q21" s="234">
        <v>0</v>
      </c>
      <c r="R21" s="234"/>
      <c r="S21" s="234">
        <v>0</v>
      </c>
      <c r="T21" s="237">
        <v>-4</v>
      </c>
      <c r="U21" s="234">
        <v>0</v>
      </c>
      <c r="V21" s="238"/>
      <c r="W21" s="238"/>
      <c r="X21" s="238"/>
    </row>
    <row r="22" ht="24" spans="1:24">
      <c r="A22" s="225">
        <v>2010399</v>
      </c>
      <c r="B22" s="222" t="s">
        <v>109</v>
      </c>
      <c r="C22" s="224">
        <v>8832</v>
      </c>
      <c r="D22" s="221">
        <f>E22+F22+G22+H22+I22</f>
        <v>5869</v>
      </c>
      <c r="E22" s="227">
        <v>50</v>
      </c>
      <c r="F22" s="221">
        <v>0</v>
      </c>
      <c r="G22" s="227">
        <v>50</v>
      </c>
      <c r="H22" s="227">
        <v>4500</v>
      </c>
      <c r="I22" s="227">
        <f>SUM(K22:X22)</f>
        <v>1269</v>
      </c>
      <c r="J22" s="233">
        <f>C22+D22</f>
        <v>14701</v>
      </c>
      <c r="K22" s="234">
        <v>-69</v>
      </c>
      <c r="L22" s="234">
        <v>73</v>
      </c>
      <c r="M22" s="234">
        <v>0</v>
      </c>
      <c r="N22" s="234">
        <v>38</v>
      </c>
      <c r="O22" s="234">
        <v>0</v>
      </c>
      <c r="P22" s="234">
        <v>0</v>
      </c>
      <c r="Q22" s="234">
        <v>849</v>
      </c>
      <c r="R22" s="234"/>
      <c r="S22" s="234">
        <v>-24</v>
      </c>
      <c r="T22" s="237">
        <v>-12</v>
      </c>
      <c r="U22" s="234">
        <v>414</v>
      </c>
      <c r="V22" s="238"/>
      <c r="W22" s="238"/>
      <c r="X22" s="238"/>
    </row>
    <row r="23" spans="1:24">
      <c r="A23" s="225">
        <v>20104</v>
      </c>
      <c r="B23" s="223" t="s">
        <v>110</v>
      </c>
      <c r="C23" s="224">
        <f t="shared" ref="C23:J23" si="12">SUM(C24:C26)</f>
        <v>2068</v>
      </c>
      <c r="D23" s="226">
        <f t="shared" si="12"/>
        <v>613</v>
      </c>
      <c r="E23" s="226">
        <f t="shared" si="12"/>
        <v>0</v>
      </c>
      <c r="F23" s="226">
        <f t="shared" si="12"/>
        <v>0</v>
      </c>
      <c r="G23" s="226">
        <f t="shared" si="12"/>
        <v>0</v>
      </c>
      <c r="H23" s="226">
        <f t="shared" si="12"/>
        <v>0</v>
      </c>
      <c r="I23" s="226">
        <f t="shared" si="12"/>
        <v>613</v>
      </c>
      <c r="J23" s="226">
        <f t="shared" si="12"/>
        <v>2681</v>
      </c>
      <c r="K23" s="232">
        <f t="shared" ref="K23:X23" si="13">SUM(K24:K26)</f>
        <v>0</v>
      </c>
      <c r="L23" s="232">
        <f t="shared" si="13"/>
        <v>0</v>
      </c>
      <c r="M23" s="232">
        <f t="shared" si="13"/>
        <v>0</v>
      </c>
      <c r="N23" s="232">
        <f t="shared" si="13"/>
        <v>83</v>
      </c>
      <c r="O23" s="232">
        <f t="shared" si="13"/>
        <v>40</v>
      </c>
      <c r="P23" s="232">
        <f t="shared" si="13"/>
        <v>0</v>
      </c>
      <c r="Q23" s="232">
        <f t="shared" si="13"/>
        <v>123</v>
      </c>
      <c r="R23" s="232">
        <f t="shared" si="13"/>
        <v>0</v>
      </c>
      <c r="S23" s="232">
        <f t="shared" si="13"/>
        <v>-5</v>
      </c>
      <c r="T23" s="232">
        <f t="shared" si="13"/>
        <v>-10</v>
      </c>
      <c r="U23" s="232">
        <f t="shared" si="13"/>
        <v>382</v>
      </c>
      <c r="V23" s="232">
        <f t="shared" si="13"/>
        <v>0</v>
      </c>
      <c r="W23" s="232">
        <f t="shared" si="13"/>
        <v>0</v>
      </c>
      <c r="X23" s="232">
        <f t="shared" si="13"/>
        <v>0</v>
      </c>
    </row>
    <row r="24" spans="1:24">
      <c r="A24" s="225">
        <v>2010401</v>
      </c>
      <c r="B24" s="222" t="s">
        <v>98</v>
      </c>
      <c r="C24" s="224">
        <v>1742</v>
      </c>
      <c r="D24" s="221">
        <f>E24+F24+G24+H24+I24</f>
        <v>7</v>
      </c>
      <c r="E24" s="221">
        <v>0</v>
      </c>
      <c r="F24" s="221">
        <v>0</v>
      </c>
      <c r="G24" s="221">
        <v>0</v>
      </c>
      <c r="H24" s="221"/>
      <c r="I24" s="227">
        <f>SUM(K24:X24)</f>
        <v>7</v>
      </c>
      <c r="J24" s="233">
        <f>C24+D24</f>
        <v>1749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17</v>
      </c>
      <c r="R24" s="234"/>
      <c r="S24" s="234">
        <v>0</v>
      </c>
      <c r="T24" s="237">
        <v>-10</v>
      </c>
      <c r="U24" s="234">
        <v>0</v>
      </c>
      <c r="V24" s="238"/>
      <c r="W24" s="238"/>
      <c r="X24" s="238"/>
    </row>
    <row r="25" spans="1:24">
      <c r="A25" s="225">
        <v>2010402</v>
      </c>
      <c r="B25" s="222" t="s">
        <v>99</v>
      </c>
      <c r="C25" s="224">
        <v>196</v>
      </c>
      <c r="D25" s="221">
        <f>E25+F25+G25+H25+I25</f>
        <v>-5</v>
      </c>
      <c r="E25" s="221">
        <v>0</v>
      </c>
      <c r="F25" s="221">
        <v>0</v>
      </c>
      <c r="G25" s="221">
        <v>0</v>
      </c>
      <c r="H25" s="221"/>
      <c r="I25" s="221">
        <f>SUM(K25:X25)</f>
        <v>-5</v>
      </c>
      <c r="J25" s="233">
        <f>C25+D25</f>
        <v>191</v>
      </c>
      <c r="K25" s="234">
        <v>0</v>
      </c>
      <c r="L25" s="234">
        <v>0</v>
      </c>
      <c r="M25" s="234">
        <v>0</v>
      </c>
      <c r="N25" s="234">
        <v>0</v>
      </c>
      <c r="O25" s="234">
        <v>0</v>
      </c>
      <c r="P25" s="234">
        <v>0</v>
      </c>
      <c r="Q25" s="234">
        <v>0</v>
      </c>
      <c r="R25" s="234"/>
      <c r="S25" s="234">
        <v>-5</v>
      </c>
      <c r="T25" s="237">
        <v>0</v>
      </c>
      <c r="U25" s="234">
        <v>0</v>
      </c>
      <c r="V25" s="238"/>
      <c r="W25" s="238"/>
      <c r="X25" s="238"/>
    </row>
    <row r="26" spans="1:24">
      <c r="A26" s="225">
        <v>2010499</v>
      </c>
      <c r="B26" s="222" t="s">
        <v>111</v>
      </c>
      <c r="C26" s="224">
        <v>130</v>
      </c>
      <c r="D26" s="221">
        <f>E26+F26+G26+H26+I26</f>
        <v>611</v>
      </c>
      <c r="E26" s="221">
        <v>0</v>
      </c>
      <c r="F26" s="221">
        <v>0</v>
      </c>
      <c r="G26" s="221">
        <v>0</v>
      </c>
      <c r="H26" s="221"/>
      <c r="I26" s="221">
        <f>SUM(K26:X26)</f>
        <v>611</v>
      </c>
      <c r="J26" s="233">
        <f>C26+D26</f>
        <v>741</v>
      </c>
      <c r="K26" s="234">
        <v>0</v>
      </c>
      <c r="L26" s="234">
        <v>0</v>
      </c>
      <c r="M26" s="234">
        <v>0</v>
      </c>
      <c r="N26" s="234">
        <v>83</v>
      </c>
      <c r="O26" s="234">
        <v>40</v>
      </c>
      <c r="P26" s="234">
        <v>0</v>
      </c>
      <c r="Q26" s="234">
        <f>76+30</f>
        <v>106</v>
      </c>
      <c r="R26" s="234"/>
      <c r="S26" s="234">
        <v>0</v>
      </c>
      <c r="T26" s="237">
        <v>0</v>
      </c>
      <c r="U26" s="234">
        <v>382</v>
      </c>
      <c r="V26" s="238"/>
      <c r="W26" s="238"/>
      <c r="X26" s="238"/>
    </row>
    <row r="27" spans="1:24">
      <c r="A27" s="225">
        <v>20105</v>
      </c>
      <c r="B27" s="223" t="s">
        <v>112</v>
      </c>
      <c r="C27" s="224">
        <f t="shared" ref="C27:J27" si="14">SUM(C28:C31)</f>
        <v>1178</v>
      </c>
      <c r="D27" s="226">
        <f t="shared" si="14"/>
        <v>379</v>
      </c>
      <c r="E27" s="226">
        <f t="shared" si="14"/>
        <v>0</v>
      </c>
      <c r="F27" s="226">
        <f t="shared" si="14"/>
        <v>0</v>
      </c>
      <c r="G27" s="226">
        <f t="shared" si="14"/>
        <v>0</v>
      </c>
      <c r="H27" s="226">
        <f t="shared" si="14"/>
        <v>0</v>
      </c>
      <c r="I27" s="226">
        <f t="shared" si="14"/>
        <v>379</v>
      </c>
      <c r="J27" s="226">
        <f t="shared" si="14"/>
        <v>1557</v>
      </c>
      <c r="K27" s="232">
        <f t="shared" ref="K27:X27" si="15">SUM(K28:K31)</f>
        <v>0</v>
      </c>
      <c r="L27" s="232">
        <f t="shared" si="15"/>
        <v>20</v>
      </c>
      <c r="M27" s="232">
        <f t="shared" si="15"/>
        <v>0</v>
      </c>
      <c r="N27" s="232">
        <f t="shared" si="15"/>
        <v>19</v>
      </c>
      <c r="O27" s="232">
        <f t="shared" si="15"/>
        <v>0</v>
      </c>
      <c r="P27" s="232">
        <f t="shared" si="15"/>
        <v>0</v>
      </c>
      <c r="Q27" s="232">
        <f t="shared" si="15"/>
        <v>347</v>
      </c>
      <c r="R27" s="232">
        <f t="shared" si="15"/>
        <v>0</v>
      </c>
      <c r="S27" s="232">
        <f t="shared" si="15"/>
        <v>-2</v>
      </c>
      <c r="T27" s="232">
        <f t="shared" si="15"/>
        <v>-5</v>
      </c>
      <c r="U27" s="232">
        <f t="shared" si="15"/>
        <v>0</v>
      </c>
      <c r="V27" s="232">
        <f t="shared" si="15"/>
        <v>0</v>
      </c>
      <c r="W27" s="232">
        <f t="shared" si="15"/>
        <v>0</v>
      </c>
      <c r="X27" s="232">
        <f t="shared" si="15"/>
        <v>0</v>
      </c>
    </row>
    <row r="28" spans="1:24">
      <c r="A28" s="225">
        <v>2010501</v>
      </c>
      <c r="B28" s="222" t="s">
        <v>98</v>
      </c>
      <c r="C28" s="224">
        <v>499</v>
      </c>
      <c r="D28" s="221">
        <f>E28+F28+G28+H28+I28</f>
        <v>15</v>
      </c>
      <c r="E28" s="221">
        <v>0</v>
      </c>
      <c r="F28" s="221">
        <v>0</v>
      </c>
      <c r="G28" s="221">
        <v>0</v>
      </c>
      <c r="H28" s="221"/>
      <c r="I28" s="227">
        <f>SUM(K28:X28)</f>
        <v>15</v>
      </c>
      <c r="J28" s="233">
        <f>C28+D28</f>
        <v>514</v>
      </c>
      <c r="K28" s="234">
        <v>0</v>
      </c>
      <c r="L28" s="234">
        <v>0</v>
      </c>
      <c r="M28" s="234">
        <v>0</v>
      </c>
      <c r="N28" s="234">
        <v>19</v>
      </c>
      <c r="O28" s="234">
        <v>0</v>
      </c>
      <c r="P28" s="234">
        <v>0</v>
      </c>
      <c r="Q28" s="234">
        <v>0</v>
      </c>
      <c r="R28" s="234"/>
      <c r="S28" s="234">
        <v>0</v>
      </c>
      <c r="T28" s="237">
        <v>-4</v>
      </c>
      <c r="U28" s="234">
        <v>0</v>
      </c>
      <c r="V28" s="238"/>
      <c r="W28" s="238"/>
      <c r="X28" s="238"/>
    </row>
    <row r="29" spans="1:24">
      <c r="A29" s="225">
        <v>2010507</v>
      </c>
      <c r="B29" s="222" t="s">
        <v>113</v>
      </c>
      <c r="C29" s="224"/>
      <c r="D29" s="221">
        <f>E29+F29+G29+H29+I29</f>
        <v>320</v>
      </c>
      <c r="E29" s="221">
        <v>0</v>
      </c>
      <c r="F29" s="221">
        <v>0</v>
      </c>
      <c r="G29" s="221">
        <v>0</v>
      </c>
      <c r="H29" s="221"/>
      <c r="I29" s="227">
        <f>SUM(K29:X29)</f>
        <v>320</v>
      </c>
      <c r="J29" s="233">
        <f>C29+D29</f>
        <v>320</v>
      </c>
      <c r="K29" s="234">
        <v>0</v>
      </c>
      <c r="L29" s="234">
        <v>20</v>
      </c>
      <c r="M29" s="234">
        <v>0</v>
      </c>
      <c r="N29" s="234">
        <v>0</v>
      </c>
      <c r="O29" s="234">
        <v>0</v>
      </c>
      <c r="P29" s="234">
        <v>0</v>
      </c>
      <c r="Q29" s="234">
        <v>300</v>
      </c>
      <c r="R29" s="234"/>
      <c r="S29" s="234">
        <v>0</v>
      </c>
      <c r="T29" s="237">
        <v>0</v>
      </c>
      <c r="U29" s="234">
        <v>0</v>
      </c>
      <c r="V29" s="238"/>
      <c r="W29" s="238"/>
      <c r="X29" s="238"/>
    </row>
    <row r="30" spans="1:24">
      <c r="A30" s="225">
        <v>2010550</v>
      </c>
      <c r="B30" s="222" t="s">
        <v>108</v>
      </c>
      <c r="C30" s="224">
        <v>196</v>
      </c>
      <c r="D30" s="221">
        <f>E30+F30+G30+H30+I30</f>
        <v>-1</v>
      </c>
      <c r="E30" s="221">
        <v>0</v>
      </c>
      <c r="F30" s="221">
        <v>0</v>
      </c>
      <c r="G30" s="221">
        <v>0</v>
      </c>
      <c r="H30" s="221"/>
      <c r="I30" s="227">
        <f>SUM(K30:X30)</f>
        <v>-1</v>
      </c>
      <c r="J30" s="233">
        <f>C30+D30</f>
        <v>195</v>
      </c>
      <c r="K30" s="234">
        <v>0</v>
      </c>
      <c r="L30" s="234">
        <v>0</v>
      </c>
      <c r="M30" s="234">
        <v>0</v>
      </c>
      <c r="N30" s="234">
        <v>0</v>
      </c>
      <c r="O30" s="234">
        <v>0</v>
      </c>
      <c r="P30" s="234">
        <v>0</v>
      </c>
      <c r="Q30" s="234">
        <v>0</v>
      </c>
      <c r="R30" s="234"/>
      <c r="S30" s="234">
        <v>0</v>
      </c>
      <c r="T30" s="237">
        <v>-1</v>
      </c>
      <c r="U30" s="234">
        <v>0</v>
      </c>
      <c r="V30" s="238"/>
      <c r="W30" s="238"/>
      <c r="X30" s="238"/>
    </row>
    <row r="31" spans="1:24">
      <c r="A31" s="225">
        <v>2010599</v>
      </c>
      <c r="B31" s="222" t="s">
        <v>114</v>
      </c>
      <c r="C31" s="224">
        <v>483</v>
      </c>
      <c r="D31" s="221">
        <f>E31+F31+G31+H31+I31</f>
        <v>45</v>
      </c>
      <c r="E31" s="221">
        <v>0</v>
      </c>
      <c r="F31" s="221">
        <v>0</v>
      </c>
      <c r="G31" s="221">
        <v>0</v>
      </c>
      <c r="H31" s="221"/>
      <c r="I31" s="227">
        <f>SUM(K31:X31)</f>
        <v>45</v>
      </c>
      <c r="J31" s="233">
        <f>C31+D31</f>
        <v>528</v>
      </c>
      <c r="K31" s="234">
        <v>0</v>
      </c>
      <c r="L31" s="234">
        <v>0</v>
      </c>
      <c r="M31" s="234">
        <v>0</v>
      </c>
      <c r="N31" s="234">
        <v>0</v>
      </c>
      <c r="O31" s="234">
        <v>0</v>
      </c>
      <c r="P31" s="234">
        <v>0</v>
      </c>
      <c r="Q31" s="234">
        <v>47</v>
      </c>
      <c r="R31" s="234"/>
      <c r="S31" s="234">
        <v>-2</v>
      </c>
      <c r="T31" s="237">
        <v>0</v>
      </c>
      <c r="U31" s="234">
        <v>0</v>
      </c>
      <c r="V31" s="238"/>
      <c r="W31" s="238"/>
      <c r="X31" s="238"/>
    </row>
    <row r="32" spans="1:24">
      <c r="A32" s="225">
        <v>20106</v>
      </c>
      <c r="B32" s="223" t="s">
        <v>115</v>
      </c>
      <c r="C32" s="224">
        <f t="shared" ref="C32:J32" si="16">SUM(C33:C38)</f>
        <v>9096</v>
      </c>
      <c r="D32" s="226">
        <f t="shared" si="16"/>
        <v>52</v>
      </c>
      <c r="E32" s="226">
        <f t="shared" si="16"/>
        <v>0</v>
      </c>
      <c r="F32" s="226">
        <f t="shared" si="16"/>
        <v>0</v>
      </c>
      <c r="G32" s="226">
        <f t="shared" si="16"/>
        <v>407</v>
      </c>
      <c r="H32" s="226">
        <f t="shared" si="16"/>
        <v>0</v>
      </c>
      <c r="I32" s="226">
        <f t="shared" si="16"/>
        <v>-355</v>
      </c>
      <c r="J32" s="226">
        <f t="shared" si="16"/>
        <v>9148</v>
      </c>
      <c r="K32" s="232">
        <f t="shared" ref="K32:X32" si="17">SUM(K33:K38)</f>
        <v>-303</v>
      </c>
      <c r="L32" s="232">
        <f t="shared" si="17"/>
        <v>0</v>
      </c>
      <c r="M32" s="232">
        <f t="shared" si="17"/>
        <v>0</v>
      </c>
      <c r="N32" s="232">
        <f t="shared" si="17"/>
        <v>19</v>
      </c>
      <c r="O32" s="232">
        <f t="shared" si="17"/>
        <v>0</v>
      </c>
      <c r="P32" s="232">
        <f t="shared" si="17"/>
        <v>0</v>
      </c>
      <c r="Q32" s="232">
        <f t="shared" si="17"/>
        <v>13</v>
      </c>
      <c r="R32" s="232">
        <f t="shared" si="17"/>
        <v>0</v>
      </c>
      <c r="S32" s="232">
        <f t="shared" si="17"/>
        <v>-30</v>
      </c>
      <c r="T32" s="232">
        <f t="shared" si="17"/>
        <v>-54</v>
      </c>
      <c r="U32" s="232">
        <f t="shared" si="17"/>
        <v>0</v>
      </c>
      <c r="V32" s="232">
        <f t="shared" si="17"/>
        <v>0</v>
      </c>
      <c r="W32" s="232">
        <f t="shared" si="17"/>
        <v>0</v>
      </c>
      <c r="X32" s="232">
        <f t="shared" si="17"/>
        <v>0</v>
      </c>
    </row>
    <row r="33" spans="1:24">
      <c r="A33" s="225">
        <v>2010601</v>
      </c>
      <c r="B33" s="222" t="s">
        <v>98</v>
      </c>
      <c r="C33" s="224">
        <v>3179</v>
      </c>
      <c r="D33" s="221">
        <f t="shared" ref="D33:D38" si="18">E33+F33+G33+H33+I33</f>
        <v>-23</v>
      </c>
      <c r="E33" s="221">
        <v>0</v>
      </c>
      <c r="F33" s="221">
        <v>0</v>
      </c>
      <c r="G33" s="221">
        <v>0</v>
      </c>
      <c r="H33" s="221"/>
      <c r="I33" s="227">
        <f t="shared" ref="I33:I38" si="19">SUM(K33:X33)</f>
        <v>-23</v>
      </c>
      <c r="J33" s="233">
        <f t="shared" ref="J33:J38" si="20">C33+D33</f>
        <v>3156</v>
      </c>
      <c r="K33" s="234">
        <v>0</v>
      </c>
      <c r="L33" s="234">
        <v>0</v>
      </c>
      <c r="M33" s="234">
        <v>0</v>
      </c>
      <c r="N33" s="234">
        <v>0</v>
      </c>
      <c r="O33" s="234">
        <v>0</v>
      </c>
      <c r="P33" s="234">
        <v>0</v>
      </c>
      <c r="Q33" s="234">
        <v>0</v>
      </c>
      <c r="R33" s="234"/>
      <c r="S33" s="234">
        <v>0</v>
      </c>
      <c r="T33" s="237">
        <v>-23</v>
      </c>
      <c r="U33" s="234">
        <v>0</v>
      </c>
      <c r="V33" s="238"/>
      <c r="W33" s="238"/>
      <c r="X33" s="238"/>
    </row>
    <row r="34" spans="1:24">
      <c r="A34" s="225">
        <v>2010602</v>
      </c>
      <c r="B34" s="222" t="s">
        <v>99</v>
      </c>
      <c r="C34" s="224"/>
      <c r="D34" s="221">
        <f t="shared" si="18"/>
        <v>8</v>
      </c>
      <c r="E34" s="221">
        <v>0</v>
      </c>
      <c r="F34" s="221">
        <v>0</v>
      </c>
      <c r="G34" s="221">
        <v>8</v>
      </c>
      <c r="H34" s="221"/>
      <c r="I34" s="227">
        <f t="shared" si="19"/>
        <v>0</v>
      </c>
      <c r="J34" s="233">
        <f t="shared" si="20"/>
        <v>8</v>
      </c>
      <c r="K34" s="234">
        <v>0</v>
      </c>
      <c r="L34" s="234">
        <v>0</v>
      </c>
      <c r="M34" s="234">
        <v>0</v>
      </c>
      <c r="N34" s="234">
        <v>0</v>
      </c>
      <c r="O34" s="234">
        <v>0</v>
      </c>
      <c r="P34" s="234">
        <v>0</v>
      </c>
      <c r="Q34" s="234">
        <v>0</v>
      </c>
      <c r="R34" s="234"/>
      <c r="S34" s="234">
        <v>0</v>
      </c>
      <c r="T34" s="237">
        <v>0</v>
      </c>
      <c r="U34" s="234">
        <v>0</v>
      </c>
      <c r="V34" s="238"/>
      <c r="W34" s="238"/>
      <c r="X34" s="238"/>
    </row>
    <row r="35" spans="1:24">
      <c r="A35" s="225">
        <v>2010605</v>
      </c>
      <c r="B35" s="222" t="s">
        <v>116</v>
      </c>
      <c r="C35" s="224">
        <v>53</v>
      </c>
      <c r="D35" s="221">
        <f t="shared" si="18"/>
        <v>1</v>
      </c>
      <c r="E35" s="221">
        <v>0</v>
      </c>
      <c r="F35" s="221">
        <v>0</v>
      </c>
      <c r="G35" s="221">
        <v>24</v>
      </c>
      <c r="H35" s="221"/>
      <c r="I35" s="227">
        <f t="shared" si="19"/>
        <v>-23</v>
      </c>
      <c r="J35" s="233">
        <f t="shared" si="20"/>
        <v>54</v>
      </c>
      <c r="K35" s="234">
        <v>-23</v>
      </c>
      <c r="L35" s="234">
        <v>0</v>
      </c>
      <c r="M35" s="234">
        <v>0</v>
      </c>
      <c r="N35" s="234">
        <v>0</v>
      </c>
      <c r="O35" s="234">
        <v>0</v>
      </c>
      <c r="P35" s="234">
        <v>0</v>
      </c>
      <c r="Q35" s="234">
        <v>0</v>
      </c>
      <c r="R35" s="234"/>
      <c r="S35" s="234">
        <v>0</v>
      </c>
      <c r="T35" s="237">
        <v>0</v>
      </c>
      <c r="U35" s="234">
        <v>0</v>
      </c>
      <c r="V35" s="238"/>
      <c r="W35" s="238"/>
      <c r="X35" s="238"/>
    </row>
    <row r="36" spans="1:24">
      <c r="A36" s="225">
        <v>2010608</v>
      </c>
      <c r="B36" s="222" t="s">
        <v>117</v>
      </c>
      <c r="C36" s="224">
        <v>210</v>
      </c>
      <c r="D36" s="221">
        <f t="shared" si="18"/>
        <v>6</v>
      </c>
      <c r="E36" s="221">
        <v>0</v>
      </c>
      <c r="F36" s="221">
        <v>0</v>
      </c>
      <c r="G36" s="221">
        <v>0</v>
      </c>
      <c r="H36" s="221"/>
      <c r="I36" s="227">
        <f t="shared" si="19"/>
        <v>6</v>
      </c>
      <c r="J36" s="233">
        <f t="shared" si="20"/>
        <v>216</v>
      </c>
      <c r="K36" s="234">
        <v>0</v>
      </c>
      <c r="L36" s="234">
        <v>0</v>
      </c>
      <c r="M36" s="234">
        <v>0</v>
      </c>
      <c r="N36" s="234">
        <v>0</v>
      </c>
      <c r="O36" s="234">
        <v>0</v>
      </c>
      <c r="P36" s="234">
        <v>0</v>
      </c>
      <c r="Q36" s="234">
        <v>6</v>
      </c>
      <c r="R36" s="234"/>
      <c r="S36" s="234">
        <v>0</v>
      </c>
      <c r="T36" s="237">
        <v>0</v>
      </c>
      <c r="U36" s="234">
        <v>0</v>
      </c>
      <c r="V36" s="238"/>
      <c r="W36" s="238"/>
      <c r="X36" s="238"/>
    </row>
    <row r="37" spans="1:24">
      <c r="A37" s="225">
        <v>2010650</v>
      </c>
      <c r="B37" s="222" t="s">
        <v>108</v>
      </c>
      <c r="C37" s="224">
        <v>3636</v>
      </c>
      <c r="D37" s="221">
        <f t="shared" si="18"/>
        <v>-12</v>
      </c>
      <c r="E37" s="221">
        <v>0</v>
      </c>
      <c r="F37" s="221">
        <v>0</v>
      </c>
      <c r="G37" s="221">
        <v>0</v>
      </c>
      <c r="H37" s="221"/>
      <c r="I37" s="227">
        <f t="shared" si="19"/>
        <v>-12</v>
      </c>
      <c r="J37" s="233">
        <f t="shared" si="20"/>
        <v>3624</v>
      </c>
      <c r="K37" s="234">
        <v>0</v>
      </c>
      <c r="L37" s="234">
        <v>0</v>
      </c>
      <c r="M37" s="234">
        <v>0</v>
      </c>
      <c r="N37" s="234">
        <v>19</v>
      </c>
      <c r="O37" s="234">
        <v>0</v>
      </c>
      <c r="P37" s="234">
        <v>0</v>
      </c>
      <c r="Q37" s="234">
        <v>0</v>
      </c>
      <c r="R37" s="234"/>
      <c r="S37" s="234">
        <v>0</v>
      </c>
      <c r="T37" s="237">
        <v>-31</v>
      </c>
      <c r="U37" s="234">
        <v>0</v>
      </c>
      <c r="V37" s="238"/>
      <c r="W37" s="238"/>
      <c r="X37" s="238"/>
    </row>
    <row r="38" spans="1:24">
      <c r="A38" s="225">
        <v>2010699</v>
      </c>
      <c r="B38" s="222" t="s">
        <v>118</v>
      </c>
      <c r="C38" s="224">
        <v>2018</v>
      </c>
      <c r="D38" s="221">
        <f t="shared" si="18"/>
        <v>72</v>
      </c>
      <c r="E38" s="221">
        <v>0</v>
      </c>
      <c r="F38" s="221">
        <v>0</v>
      </c>
      <c r="G38" s="221">
        <v>375</v>
      </c>
      <c r="H38" s="221"/>
      <c r="I38" s="227">
        <f t="shared" si="19"/>
        <v>-303</v>
      </c>
      <c r="J38" s="233">
        <f t="shared" si="20"/>
        <v>2090</v>
      </c>
      <c r="K38" s="234">
        <v>-280</v>
      </c>
      <c r="L38" s="234">
        <v>0</v>
      </c>
      <c r="M38" s="234">
        <v>0</v>
      </c>
      <c r="N38" s="234">
        <v>0</v>
      </c>
      <c r="O38" s="234">
        <v>0</v>
      </c>
      <c r="P38" s="234">
        <v>0</v>
      </c>
      <c r="Q38" s="234">
        <v>7</v>
      </c>
      <c r="R38" s="234"/>
      <c r="S38" s="234">
        <v>-30</v>
      </c>
      <c r="T38" s="237">
        <v>0</v>
      </c>
      <c r="U38" s="234">
        <v>0</v>
      </c>
      <c r="V38" s="238"/>
      <c r="W38" s="238"/>
      <c r="X38" s="238"/>
    </row>
    <row r="39" spans="1:24">
      <c r="A39" s="225">
        <v>20107</v>
      </c>
      <c r="B39" s="223" t="s">
        <v>119</v>
      </c>
      <c r="C39" s="224">
        <f t="shared" ref="C39:J39" si="21">SUM(C40:C40)</f>
        <v>8452</v>
      </c>
      <c r="D39" s="226">
        <f t="shared" si="21"/>
        <v>0</v>
      </c>
      <c r="E39" s="226">
        <f t="shared" si="21"/>
        <v>0</v>
      </c>
      <c r="F39" s="226">
        <f t="shared" si="21"/>
        <v>0</v>
      </c>
      <c r="G39" s="226">
        <f t="shared" si="21"/>
        <v>0</v>
      </c>
      <c r="H39" s="226">
        <f t="shared" si="21"/>
        <v>0</v>
      </c>
      <c r="I39" s="226">
        <f t="shared" si="21"/>
        <v>0</v>
      </c>
      <c r="J39" s="226">
        <f t="shared" si="21"/>
        <v>8452</v>
      </c>
      <c r="K39" s="232">
        <f t="shared" ref="K39:X39" si="22">SUM(K40:K40)</f>
        <v>0</v>
      </c>
      <c r="L39" s="232">
        <f t="shared" si="22"/>
        <v>0</v>
      </c>
      <c r="M39" s="232">
        <f t="shared" si="22"/>
        <v>0</v>
      </c>
      <c r="N39" s="232">
        <f t="shared" si="22"/>
        <v>0</v>
      </c>
      <c r="O39" s="232">
        <f t="shared" si="22"/>
        <v>0</v>
      </c>
      <c r="P39" s="232">
        <f t="shared" si="22"/>
        <v>0</v>
      </c>
      <c r="Q39" s="232">
        <f t="shared" si="22"/>
        <v>0</v>
      </c>
      <c r="R39" s="232">
        <f t="shared" si="22"/>
        <v>0</v>
      </c>
      <c r="S39" s="232">
        <f t="shared" si="22"/>
        <v>0</v>
      </c>
      <c r="T39" s="232">
        <f t="shared" si="22"/>
        <v>0</v>
      </c>
      <c r="U39" s="232">
        <f t="shared" si="22"/>
        <v>0</v>
      </c>
      <c r="V39" s="232">
        <f t="shared" si="22"/>
        <v>0</v>
      </c>
      <c r="W39" s="232">
        <f t="shared" si="22"/>
        <v>0</v>
      </c>
      <c r="X39" s="232">
        <f t="shared" si="22"/>
        <v>0</v>
      </c>
    </row>
    <row r="40" spans="1:24">
      <c r="A40" s="225">
        <v>2010799</v>
      </c>
      <c r="B40" s="222" t="s">
        <v>120</v>
      </c>
      <c r="C40" s="224">
        <v>8452</v>
      </c>
      <c r="D40" s="221">
        <f>E40+F40+G40+H40+I40</f>
        <v>0</v>
      </c>
      <c r="E40" s="221">
        <v>0</v>
      </c>
      <c r="F40" s="221">
        <v>0</v>
      </c>
      <c r="G40" s="221">
        <v>0</v>
      </c>
      <c r="H40" s="221"/>
      <c r="I40" s="227">
        <f>SUM(K40:X40)</f>
        <v>0</v>
      </c>
      <c r="J40" s="233">
        <f>C40+D40</f>
        <v>8452</v>
      </c>
      <c r="K40" s="234"/>
      <c r="L40" s="234">
        <v>0</v>
      </c>
      <c r="M40" s="234">
        <v>0</v>
      </c>
      <c r="N40" s="234">
        <v>0</v>
      </c>
      <c r="O40" s="234">
        <v>0</v>
      </c>
      <c r="P40" s="234">
        <v>0</v>
      </c>
      <c r="Q40" s="234">
        <v>0</v>
      </c>
      <c r="R40" s="234"/>
      <c r="S40" s="234">
        <v>0</v>
      </c>
      <c r="T40" s="237">
        <v>0</v>
      </c>
      <c r="U40" s="234">
        <v>0</v>
      </c>
      <c r="V40" s="238"/>
      <c r="W40" s="238"/>
      <c r="X40" s="238"/>
    </row>
    <row r="41" spans="1:24">
      <c r="A41" s="225">
        <v>20108</v>
      </c>
      <c r="B41" s="223" t="s">
        <v>121</v>
      </c>
      <c r="C41" s="224">
        <f t="shared" ref="C41:J41" si="23">SUM(C42:C44)</f>
        <v>1537</v>
      </c>
      <c r="D41" s="226">
        <f t="shared" si="23"/>
        <v>506</v>
      </c>
      <c r="E41" s="226">
        <f t="shared" si="23"/>
        <v>8</v>
      </c>
      <c r="F41" s="226">
        <f t="shared" si="23"/>
        <v>0</v>
      </c>
      <c r="G41" s="226">
        <f t="shared" si="23"/>
        <v>10</v>
      </c>
      <c r="H41" s="226">
        <f t="shared" si="23"/>
        <v>0</v>
      </c>
      <c r="I41" s="226">
        <f t="shared" si="23"/>
        <v>488</v>
      </c>
      <c r="J41" s="226">
        <f t="shared" si="23"/>
        <v>2043</v>
      </c>
      <c r="K41" s="232">
        <f t="shared" ref="K41:X41" si="24">SUM(K42:K44)</f>
        <v>0</v>
      </c>
      <c r="L41" s="232">
        <f t="shared" si="24"/>
        <v>0</v>
      </c>
      <c r="M41" s="232">
        <f t="shared" si="24"/>
        <v>0</v>
      </c>
      <c r="N41" s="232">
        <f t="shared" si="24"/>
        <v>40</v>
      </c>
      <c r="O41" s="232">
        <f t="shared" si="24"/>
        <v>0</v>
      </c>
      <c r="P41" s="232">
        <f t="shared" si="24"/>
        <v>0</v>
      </c>
      <c r="Q41" s="232">
        <f t="shared" si="24"/>
        <v>464</v>
      </c>
      <c r="R41" s="232">
        <f t="shared" si="24"/>
        <v>0</v>
      </c>
      <c r="S41" s="232">
        <f t="shared" si="24"/>
        <v>-11</v>
      </c>
      <c r="T41" s="232">
        <f t="shared" si="24"/>
        <v>-5</v>
      </c>
      <c r="U41" s="232">
        <f t="shared" si="24"/>
        <v>0</v>
      </c>
      <c r="V41" s="232">
        <f t="shared" si="24"/>
        <v>0</v>
      </c>
      <c r="W41" s="232">
        <f t="shared" si="24"/>
        <v>0</v>
      </c>
      <c r="X41" s="232">
        <f t="shared" si="24"/>
        <v>0</v>
      </c>
    </row>
    <row r="42" spans="1:24">
      <c r="A42" s="225">
        <v>2010801</v>
      </c>
      <c r="B42" s="222" t="s">
        <v>98</v>
      </c>
      <c r="C42" s="224">
        <v>798</v>
      </c>
      <c r="D42" s="221">
        <f>E42+F42+G42+H42+I42</f>
        <v>35</v>
      </c>
      <c r="E42" s="221">
        <v>0</v>
      </c>
      <c r="F42" s="221">
        <v>0</v>
      </c>
      <c r="G42" s="221">
        <v>0</v>
      </c>
      <c r="H42" s="221"/>
      <c r="I42" s="227">
        <f>SUM(K42:X42)</f>
        <v>35</v>
      </c>
      <c r="J42" s="233">
        <f>C42+D42</f>
        <v>833</v>
      </c>
      <c r="K42" s="234">
        <v>0</v>
      </c>
      <c r="L42" s="234">
        <v>0</v>
      </c>
      <c r="M42" s="234">
        <v>0</v>
      </c>
      <c r="N42" s="234">
        <v>40</v>
      </c>
      <c r="O42" s="234">
        <v>0</v>
      </c>
      <c r="P42" s="234">
        <v>0</v>
      </c>
      <c r="Q42" s="234">
        <v>0</v>
      </c>
      <c r="R42" s="234"/>
      <c r="S42" s="234">
        <v>0</v>
      </c>
      <c r="T42" s="237">
        <v>-5</v>
      </c>
      <c r="U42" s="234">
        <v>0</v>
      </c>
      <c r="V42" s="238"/>
      <c r="W42" s="238"/>
      <c r="X42" s="238"/>
    </row>
    <row r="43" spans="1:24">
      <c r="A43" s="225">
        <v>2010804</v>
      </c>
      <c r="B43" s="222" t="s">
        <v>122</v>
      </c>
      <c r="C43" s="224"/>
      <c r="D43" s="221">
        <f>E43+F43+G43+H43+I43</f>
        <v>464</v>
      </c>
      <c r="E43" s="221">
        <v>0</v>
      </c>
      <c r="F43" s="221">
        <v>0</v>
      </c>
      <c r="G43" s="221">
        <v>0</v>
      </c>
      <c r="H43" s="221"/>
      <c r="I43" s="227">
        <f>SUM(K43:X43)</f>
        <v>464</v>
      </c>
      <c r="J43" s="233">
        <f>C43+D43</f>
        <v>464</v>
      </c>
      <c r="K43" s="234">
        <v>0</v>
      </c>
      <c r="L43" s="234">
        <v>0</v>
      </c>
      <c r="M43" s="234">
        <v>0</v>
      </c>
      <c r="N43" s="234">
        <v>0</v>
      </c>
      <c r="O43" s="234">
        <v>0</v>
      </c>
      <c r="P43" s="234">
        <v>0</v>
      </c>
      <c r="Q43" s="234">
        <v>464</v>
      </c>
      <c r="R43" s="234"/>
      <c r="S43" s="234">
        <v>0</v>
      </c>
      <c r="T43" s="237">
        <v>0</v>
      </c>
      <c r="U43" s="234">
        <v>0</v>
      </c>
      <c r="V43" s="238"/>
      <c r="W43" s="238"/>
      <c r="X43" s="238"/>
    </row>
    <row r="44" spans="1:24">
      <c r="A44" s="225">
        <v>2010899</v>
      </c>
      <c r="B44" s="222" t="s">
        <v>123</v>
      </c>
      <c r="C44" s="224">
        <v>739</v>
      </c>
      <c r="D44" s="221">
        <f>E44+F44+G44+H44+I44</f>
        <v>7</v>
      </c>
      <c r="E44" s="221">
        <v>8</v>
      </c>
      <c r="F44" s="221">
        <v>0</v>
      </c>
      <c r="G44" s="221">
        <v>10</v>
      </c>
      <c r="H44" s="221"/>
      <c r="I44" s="221">
        <f>SUM(K44:X44)</f>
        <v>-11</v>
      </c>
      <c r="J44" s="233">
        <f>C44+D44</f>
        <v>746</v>
      </c>
      <c r="K44" s="234">
        <v>0</v>
      </c>
      <c r="L44" s="234">
        <v>0</v>
      </c>
      <c r="M44" s="234">
        <v>0</v>
      </c>
      <c r="N44" s="234">
        <v>0</v>
      </c>
      <c r="O44" s="234">
        <v>0</v>
      </c>
      <c r="P44" s="234">
        <v>0</v>
      </c>
      <c r="Q44" s="234">
        <v>0</v>
      </c>
      <c r="R44" s="234"/>
      <c r="S44" s="234">
        <v>-11</v>
      </c>
      <c r="T44" s="237">
        <v>0</v>
      </c>
      <c r="U44" s="234">
        <v>0</v>
      </c>
      <c r="V44" s="238"/>
      <c r="W44" s="238"/>
      <c r="X44" s="238"/>
    </row>
    <row r="45" spans="1:24">
      <c r="A45" s="225">
        <v>20110</v>
      </c>
      <c r="B45" s="223" t="s">
        <v>124</v>
      </c>
      <c r="C45" s="224">
        <f t="shared" ref="C45:J45" si="25">SUM(C46:C46)</f>
        <v>194</v>
      </c>
      <c r="D45" s="226">
        <f t="shared" si="25"/>
        <v>219</v>
      </c>
      <c r="E45" s="226">
        <f t="shared" si="25"/>
        <v>-31</v>
      </c>
      <c r="F45" s="226">
        <f t="shared" si="25"/>
        <v>21</v>
      </c>
      <c r="G45" s="226">
        <f t="shared" si="25"/>
        <v>229</v>
      </c>
      <c r="H45" s="226">
        <f t="shared" si="25"/>
        <v>0</v>
      </c>
      <c r="I45" s="226">
        <f t="shared" si="25"/>
        <v>0</v>
      </c>
      <c r="J45" s="226">
        <f t="shared" si="25"/>
        <v>413</v>
      </c>
      <c r="K45" s="232">
        <f t="shared" ref="K45:X45" si="26">SUM(K46:K46)</f>
        <v>0</v>
      </c>
      <c r="L45" s="232">
        <f t="shared" si="26"/>
        <v>0</v>
      </c>
      <c r="M45" s="232">
        <f t="shared" si="26"/>
        <v>0</v>
      </c>
      <c r="N45" s="232">
        <f t="shared" si="26"/>
        <v>0</v>
      </c>
      <c r="O45" s="232">
        <f t="shared" si="26"/>
        <v>0</v>
      </c>
      <c r="P45" s="232">
        <f t="shared" si="26"/>
        <v>0</v>
      </c>
      <c r="Q45" s="232">
        <f t="shared" si="26"/>
        <v>0</v>
      </c>
      <c r="R45" s="232">
        <f t="shared" si="26"/>
        <v>0</v>
      </c>
      <c r="S45" s="232">
        <f t="shared" si="26"/>
        <v>0</v>
      </c>
      <c r="T45" s="232">
        <f t="shared" si="26"/>
        <v>0</v>
      </c>
      <c r="U45" s="232">
        <f t="shared" si="26"/>
        <v>0</v>
      </c>
      <c r="V45" s="232">
        <f t="shared" si="26"/>
        <v>0</v>
      </c>
      <c r="W45" s="232">
        <f t="shared" si="26"/>
        <v>0</v>
      </c>
      <c r="X45" s="232">
        <f t="shared" si="26"/>
        <v>0</v>
      </c>
    </row>
    <row r="46" spans="1:24">
      <c r="A46" s="225">
        <v>2011099</v>
      </c>
      <c r="B46" s="222" t="s">
        <v>125</v>
      </c>
      <c r="C46" s="224">
        <v>194</v>
      </c>
      <c r="D46" s="221">
        <f>E46+F46+G46+H46+I46</f>
        <v>219</v>
      </c>
      <c r="E46" s="221">
        <v>-31</v>
      </c>
      <c r="F46" s="221">
        <v>21</v>
      </c>
      <c r="G46" s="221">
        <v>229</v>
      </c>
      <c r="H46" s="221"/>
      <c r="I46" s="221">
        <f>SUM(K46:X46)</f>
        <v>0</v>
      </c>
      <c r="J46" s="233">
        <f>C46+D46</f>
        <v>413</v>
      </c>
      <c r="K46" s="234">
        <v>0</v>
      </c>
      <c r="L46" s="234">
        <v>0</v>
      </c>
      <c r="M46" s="234">
        <v>0</v>
      </c>
      <c r="N46" s="234">
        <v>0</v>
      </c>
      <c r="O46" s="234">
        <v>0</v>
      </c>
      <c r="P46" s="234">
        <v>0</v>
      </c>
      <c r="Q46" s="234">
        <v>0</v>
      </c>
      <c r="R46" s="234"/>
      <c r="S46" s="234">
        <v>0</v>
      </c>
      <c r="T46" s="237">
        <v>0</v>
      </c>
      <c r="U46" s="234">
        <v>0</v>
      </c>
      <c r="V46" s="238"/>
      <c r="W46" s="238"/>
      <c r="X46" s="238"/>
    </row>
    <row r="47" spans="1:24">
      <c r="A47" s="225">
        <v>20111</v>
      </c>
      <c r="B47" s="223" t="s">
        <v>126</v>
      </c>
      <c r="C47" s="224">
        <f t="shared" ref="C47:J47" si="27">SUM(C48:C49)</f>
        <v>3460</v>
      </c>
      <c r="D47" s="226">
        <f t="shared" si="27"/>
        <v>135</v>
      </c>
      <c r="E47" s="226">
        <f t="shared" si="27"/>
        <v>0</v>
      </c>
      <c r="F47" s="226">
        <f t="shared" si="27"/>
        <v>45</v>
      </c>
      <c r="G47" s="226">
        <f t="shared" si="27"/>
        <v>39</v>
      </c>
      <c r="H47" s="226">
        <f t="shared" si="27"/>
        <v>0</v>
      </c>
      <c r="I47" s="226">
        <f t="shared" si="27"/>
        <v>51</v>
      </c>
      <c r="J47" s="226">
        <f t="shared" si="27"/>
        <v>3595</v>
      </c>
      <c r="K47" s="232">
        <f t="shared" ref="K47:X47" si="28">SUM(K48:K49)</f>
        <v>0</v>
      </c>
      <c r="L47" s="232">
        <f t="shared" si="28"/>
        <v>0</v>
      </c>
      <c r="M47" s="232">
        <f t="shared" si="28"/>
        <v>0</v>
      </c>
      <c r="N47" s="232">
        <f t="shared" si="28"/>
        <v>0</v>
      </c>
      <c r="O47" s="232">
        <f t="shared" si="28"/>
        <v>0</v>
      </c>
      <c r="P47" s="232">
        <f t="shared" si="28"/>
        <v>0</v>
      </c>
      <c r="Q47" s="232">
        <f t="shared" si="28"/>
        <v>0</v>
      </c>
      <c r="R47" s="232">
        <f t="shared" si="28"/>
        <v>0</v>
      </c>
      <c r="S47" s="232">
        <f t="shared" si="28"/>
        <v>0</v>
      </c>
      <c r="T47" s="232">
        <f t="shared" si="28"/>
        <v>0</v>
      </c>
      <c r="U47" s="232">
        <f t="shared" si="28"/>
        <v>51</v>
      </c>
      <c r="V47" s="232">
        <f t="shared" si="28"/>
        <v>0</v>
      </c>
      <c r="W47" s="232">
        <f t="shared" si="28"/>
        <v>0</v>
      </c>
      <c r="X47" s="232">
        <f t="shared" si="28"/>
        <v>0</v>
      </c>
    </row>
    <row r="48" spans="1:24">
      <c r="A48" s="225">
        <v>2011101</v>
      </c>
      <c r="B48" s="222" t="s">
        <v>98</v>
      </c>
      <c r="C48" s="224">
        <v>2938</v>
      </c>
      <c r="D48" s="221">
        <f>E48+F48+G48+H48+I48</f>
        <v>0</v>
      </c>
      <c r="E48" s="221">
        <v>0</v>
      </c>
      <c r="F48" s="221">
        <v>0</v>
      </c>
      <c r="G48" s="221">
        <v>0</v>
      </c>
      <c r="H48" s="221"/>
      <c r="I48" s="221">
        <f>SUM(K48:X48)</f>
        <v>0</v>
      </c>
      <c r="J48" s="233">
        <f>C48+D48</f>
        <v>2938</v>
      </c>
      <c r="K48" s="234">
        <v>0</v>
      </c>
      <c r="L48" s="234">
        <v>0</v>
      </c>
      <c r="M48" s="234">
        <v>0</v>
      </c>
      <c r="N48" s="234">
        <v>0</v>
      </c>
      <c r="O48" s="234">
        <v>0</v>
      </c>
      <c r="P48" s="234">
        <v>0</v>
      </c>
      <c r="Q48" s="234">
        <v>0</v>
      </c>
      <c r="R48" s="234"/>
      <c r="S48" s="234">
        <v>0</v>
      </c>
      <c r="T48" s="237">
        <v>0</v>
      </c>
      <c r="U48" s="234">
        <v>0</v>
      </c>
      <c r="V48" s="238"/>
      <c r="W48" s="238"/>
      <c r="X48" s="238"/>
    </row>
    <row r="49" spans="1:24">
      <c r="A49" s="225">
        <v>2011199</v>
      </c>
      <c r="B49" s="222" t="s">
        <v>127</v>
      </c>
      <c r="C49" s="224">
        <v>522</v>
      </c>
      <c r="D49" s="221">
        <f>E49+F49+G49+H49+I49</f>
        <v>135</v>
      </c>
      <c r="E49" s="221">
        <v>0</v>
      </c>
      <c r="F49" s="221">
        <v>45</v>
      </c>
      <c r="G49" s="221">
        <v>39</v>
      </c>
      <c r="H49" s="221"/>
      <c r="I49" s="221">
        <f>SUM(K49:X49)</f>
        <v>51</v>
      </c>
      <c r="J49" s="233">
        <f>C49+D49</f>
        <v>657</v>
      </c>
      <c r="K49" s="234">
        <v>0</v>
      </c>
      <c r="L49" s="234">
        <v>0</v>
      </c>
      <c r="M49" s="234">
        <v>0</v>
      </c>
      <c r="N49" s="234">
        <v>0</v>
      </c>
      <c r="O49" s="234">
        <v>0</v>
      </c>
      <c r="P49" s="234">
        <v>0</v>
      </c>
      <c r="Q49" s="234">
        <v>0</v>
      </c>
      <c r="R49" s="234"/>
      <c r="S49" s="234">
        <v>0</v>
      </c>
      <c r="T49" s="237">
        <v>0</v>
      </c>
      <c r="U49" s="234">
        <v>51</v>
      </c>
      <c r="V49" s="238"/>
      <c r="W49" s="238"/>
      <c r="X49" s="238"/>
    </row>
    <row r="50" spans="1:24">
      <c r="A50" s="225">
        <v>20113</v>
      </c>
      <c r="B50" s="223" t="s">
        <v>128</v>
      </c>
      <c r="C50" s="224">
        <f t="shared" ref="C50:J50" si="29">SUM(C51:C55)</f>
        <v>6466</v>
      </c>
      <c r="D50" s="226">
        <f t="shared" si="29"/>
        <v>1672</v>
      </c>
      <c r="E50" s="226">
        <f t="shared" si="29"/>
        <v>0</v>
      </c>
      <c r="F50" s="226">
        <f t="shared" si="29"/>
        <v>0</v>
      </c>
      <c r="G50" s="226">
        <f t="shared" si="29"/>
        <v>0</v>
      </c>
      <c r="H50" s="226">
        <f t="shared" si="29"/>
        <v>0</v>
      </c>
      <c r="I50" s="226">
        <f t="shared" si="29"/>
        <v>1672</v>
      </c>
      <c r="J50" s="226">
        <f t="shared" si="29"/>
        <v>8138</v>
      </c>
      <c r="K50" s="232">
        <f t="shared" ref="K50:X50" si="30">SUM(K51:K55)</f>
        <v>-233</v>
      </c>
      <c r="L50" s="232">
        <f t="shared" si="30"/>
        <v>2</v>
      </c>
      <c r="M50" s="232">
        <f t="shared" si="30"/>
        <v>0</v>
      </c>
      <c r="N50" s="232">
        <f t="shared" si="30"/>
        <v>16</v>
      </c>
      <c r="O50" s="232">
        <f t="shared" si="30"/>
        <v>0</v>
      </c>
      <c r="P50" s="232">
        <f t="shared" si="30"/>
        <v>100</v>
      </c>
      <c r="Q50" s="232">
        <f t="shared" si="30"/>
        <v>314</v>
      </c>
      <c r="R50" s="232">
        <f t="shared" si="30"/>
        <v>0</v>
      </c>
      <c r="S50" s="232">
        <f t="shared" si="30"/>
        <v>0</v>
      </c>
      <c r="T50" s="232">
        <f t="shared" si="30"/>
        <v>-15</v>
      </c>
      <c r="U50" s="232">
        <f t="shared" si="30"/>
        <v>2788</v>
      </c>
      <c r="V50" s="232">
        <f t="shared" si="30"/>
        <v>-1300</v>
      </c>
      <c r="W50" s="232">
        <f t="shared" si="30"/>
        <v>0</v>
      </c>
      <c r="X50" s="232">
        <f t="shared" si="30"/>
        <v>0</v>
      </c>
    </row>
    <row r="51" spans="1:24">
      <c r="A51" s="225">
        <v>2011301</v>
      </c>
      <c r="B51" s="222" t="s">
        <v>98</v>
      </c>
      <c r="C51" s="224">
        <v>203</v>
      </c>
      <c r="D51" s="221">
        <f>E51+F51+G51+H51+I51</f>
        <v>-3</v>
      </c>
      <c r="E51" s="221">
        <v>0</v>
      </c>
      <c r="F51" s="221">
        <v>0</v>
      </c>
      <c r="G51" s="221">
        <v>0</v>
      </c>
      <c r="H51" s="221"/>
      <c r="I51" s="227">
        <f>SUM(K51:X51)</f>
        <v>-3</v>
      </c>
      <c r="J51" s="233">
        <f>C51+D51</f>
        <v>200</v>
      </c>
      <c r="K51" s="234">
        <v>0</v>
      </c>
      <c r="L51" s="234">
        <v>0</v>
      </c>
      <c r="M51" s="234">
        <v>0</v>
      </c>
      <c r="N51" s="234">
        <v>0</v>
      </c>
      <c r="O51" s="234">
        <v>0</v>
      </c>
      <c r="P51" s="234">
        <v>0</v>
      </c>
      <c r="Q51" s="234">
        <v>0</v>
      </c>
      <c r="R51" s="234"/>
      <c r="S51" s="234">
        <v>0</v>
      </c>
      <c r="T51" s="237">
        <v>-3</v>
      </c>
      <c r="U51" s="234">
        <v>0</v>
      </c>
      <c r="V51" s="238"/>
      <c r="W51" s="238"/>
      <c r="X51" s="238"/>
    </row>
    <row r="52" spans="1:24">
      <c r="A52" s="225">
        <v>2011302</v>
      </c>
      <c r="B52" s="222" t="s">
        <v>99</v>
      </c>
      <c r="C52" s="224">
        <v>728</v>
      </c>
      <c r="D52" s="221">
        <f>E52+F52+G52+H52+I52</f>
        <v>0</v>
      </c>
      <c r="E52" s="221">
        <v>0</v>
      </c>
      <c r="F52" s="221">
        <v>0</v>
      </c>
      <c r="G52" s="221">
        <v>0</v>
      </c>
      <c r="H52" s="221"/>
      <c r="I52" s="227">
        <f>SUM(K52:X52)</f>
        <v>0</v>
      </c>
      <c r="J52" s="233">
        <f>C52+D52</f>
        <v>728</v>
      </c>
      <c r="K52" s="234">
        <v>0</v>
      </c>
      <c r="L52" s="234">
        <v>0</v>
      </c>
      <c r="M52" s="234">
        <v>0</v>
      </c>
      <c r="N52" s="234">
        <v>0</v>
      </c>
      <c r="O52" s="234">
        <v>0</v>
      </c>
      <c r="P52" s="234">
        <v>0</v>
      </c>
      <c r="Q52" s="234">
        <v>0</v>
      </c>
      <c r="R52" s="234"/>
      <c r="S52" s="234">
        <v>0</v>
      </c>
      <c r="T52" s="237">
        <v>0</v>
      </c>
      <c r="U52" s="234">
        <v>0</v>
      </c>
      <c r="V52" s="238"/>
      <c r="W52" s="238"/>
      <c r="X52" s="238"/>
    </row>
    <row r="53" spans="1:24">
      <c r="A53" s="225">
        <v>2011308</v>
      </c>
      <c r="B53" s="222" t="s">
        <v>129</v>
      </c>
      <c r="C53" s="224">
        <v>3901</v>
      </c>
      <c r="D53" s="221">
        <f>E53+F53+G53+H53+I53</f>
        <v>1048</v>
      </c>
      <c r="E53" s="221">
        <v>0</v>
      </c>
      <c r="F53" s="221">
        <v>0</v>
      </c>
      <c r="G53" s="221">
        <v>0</v>
      </c>
      <c r="H53" s="221"/>
      <c r="I53" s="227">
        <f>SUM(K53:X53)</f>
        <v>1048</v>
      </c>
      <c r="J53" s="233">
        <f>C53+D53</f>
        <v>4949</v>
      </c>
      <c r="K53" s="234">
        <v>0</v>
      </c>
      <c r="L53" s="234">
        <v>0</v>
      </c>
      <c r="M53" s="234">
        <v>0</v>
      </c>
      <c r="N53" s="234">
        <v>0</v>
      </c>
      <c r="O53" s="234">
        <v>0</v>
      </c>
      <c r="P53" s="234">
        <v>100</v>
      </c>
      <c r="Q53" s="234">
        <v>249</v>
      </c>
      <c r="R53" s="234"/>
      <c r="S53" s="234">
        <v>0</v>
      </c>
      <c r="T53" s="237">
        <v>-1</v>
      </c>
      <c r="U53" s="234">
        <v>2000</v>
      </c>
      <c r="V53" s="238">
        <v>-1300</v>
      </c>
      <c r="W53" s="238"/>
      <c r="X53" s="238"/>
    </row>
    <row r="54" spans="1:24">
      <c r="A54" s="225">
        <v>2011350</v>
      </c>
      <c r="B54" s="222" t="s">
        <v>108</v>
      </c>
      <c r="C54" s="224">
        <v>423</v>
      </c>
      <c r="D54" s="221">
        <f>E54+F54+G54+H54+I54</f>
        <v>-4</v>
      </c>
      <c r="E54" s="221">
        <v>0</v>
      </c>
      <c r="F54" s="221">
        <v>0</v>
      </c>
      <c r="G54" s="221">
        <v>0</v>
      </c>
      <c r="H54" s="221"/>
      <c r="I54" s="227">
        <f>SUM(K54:X54)</f>
        <v>-4</v>
      </c>
      <c r="J54" s="233">
        <f>C54+D54</f>
        <v>419</v>
      </c>
      <c r="K54" s="234">
        <v>0</v>
      </c>
      <c r="L54" s="234">
        <v>0</v>
      </c>
      <c r="M54" s="234">
        <v>0</v>
      </c>
      <c r="N54" s="234">
        <v>0</v>
      </c>
      <c r="O54" s="234">
        <v>0</v>
      </c>
      <c r="P54" s="234">
        <v>0</v>
      </c>
      <c r="Q54" s="234">
        <v>0</v>
      </c>
      <c r="R54" s="234"/>
      <c r="S54" s="234">
        <v>0</v>
      </c>
      <c r="T54" s="237">
        <v>-4</v>
      </c>
      <c r="U54" s="234">
        <v>0</v>
      </c>
      <c r="V54" s="238"/>
      <c r="W54" s="238"/>
      <c r="X54" s="238"/>
    </row>
    <row r="55" spans="1:24">
      <c r="A55" s="225">
        <v>2011399</v>
      </c>
      <c r="B55" s="222" t="s">
        <v>130</v>
      </c>
      <c r="C55" s="224">
        <v>1211</v>
      </c>
      <c r="D55" s="221">
        <f>E55+F55+G55+H55+I55</f>
        <v>631</v>
      </c>
      <c r="E55" s="221">
        <v>0</v>
      </c>
      <c r="F55" s="221">
        <v>0</v>
      </c>
      <c r="G55" s="221">
        <v>0</v>
      </c>
      <c r="H55" s="221"/>
      <c r="I55" s="227">
        <f>SUM(K55:X55)</f>
        <v>631</v>
      </c>
      <c r="J55" s="233">
        <f>C55+D55</f>
        <v>1842</v>
      </c>
      <c r="K55" s="234">
        <v>-233</v>
      </c>
      <c r="L55" s="234">
        <v>2</v>
      </c>
      <c r="M55" s="234">
        <v>0</v>
      </c>
      <c r="N55" s="234">
        <v>16</v>
      </c>
      <c r="O55" s="234">
        <v>0</v>
      </c>
      <c r="P55" s="234">
        <v>0</v>
      </c>
      <c r="Q55" s="234">
        <v>65</v>
      </c>
      <c r="R55" s="234"/>
      <c r="S55" s="234">
        <v>0</v>
      </c>
      <c r="T55" s="237">
        <v>-7</v>
      </c>
      <c r="U55" s="234">
        <v>788</v>
      </c>
      <c r="V55" s="238"/>
      <c r="W55" s="238"/>
      <c r="X55" s="238"/>
    </row>
    <row r="56" spans="1:24">
      <c r="A56" s="225">
        <v>20126</v>
      </c>
      <c r="B56" s="223" t="s">
        <v>131</v>
      </c>
      <c r="C56" s="224">
        <f t="shared" ref="C56:J56" si="31">SUM(C57:C59)</f>
        <v>749</v>
      </c>
      <c r="D56" s="226">
        <f t="shared" si="31"/>
        <v>49</v>
      </c>
      <c r="E56" s="226">
        <f t="shared" si="31"/>
        <v>0</v>
      </c>
      <c r="F56" s="226">
        <f t="shared" si="31"/>
        <v>20</v>
      </c>
      <c r="G56" s="226">
        <f t="shared" si="31"/>
        <v>20</v>
      </c>
      <c r="H56" s="226">
        <f t="shared" si="31"/>
        <v>0</v>
      </c>
      <c r="I56" s="226">
        <f t="shared" si="31"/>
        <v>9</v>
      </c>
      <c r="J56" s="226">
        <f t="shared" si="31"/>
        <v>798</v>
      </c>
      <c r="K56" s="232">
        <f t="shared" ref="K56:X56" si="32">SUM(K57:K59)</f>
        <v>0</v>
      </c>
      <c r="L56" s="232">
        <f t="shared" si="32"/>
        <v>0</v>
      </c>
      <c r="M56" s="232">
        <f t="shared" si="32"/>
        <v>0</v>
      </c>
      <c r="N56" s="232">
        <f t="shared" si="32"/>
        <v>17</v>
      </c>
      <c r="O56" s="232">
        <f t="shared" si="32"/>
        <v>0</v>
      </c>
      <c r="P56" s="232">
        <f t="shared" si="32"/>
        <v>0</v>
      </c>
      <c r="Q56" s="232">
        <f t="shared" si="32"/>
        <v>0</v>
      </c>
      <c r="R56" s="232">
        <f t="shared" si="32"/>
        <v>0</v>
      </c>
      <c r="S56" s="232">
        <f t="shared" si="32"/>
        <v>-2</v>
      </c>
      <c r="T56" s="232">
        <f t="shared" si="32"/>
        <v>-6</v>
      </c>
      <c r="U56" s="232">
        <f t="shared" si="32"/>
        <v>0</v>
      </c>
      <c r="V56" s="232">
        <f t="shared" si="32"/>
        <v>0</v>
      </c>
      <c r="W56" s="232">
        <f t="shared" si="32"/>
        <v>0</v>
      </c>
      <c r="X56" s="232">
        <f t="shared" si="32"/>
        <v>0</v>
      </c>
    </row>
    <row r="57" spans="1:24">
      <c r="A57" s="225">
        <v>2012601</v>
      </c>
      <c r="B57" s="222" t="s">
        <v>98</v>
      </c>
      <c r="C57" s="224">
        <v>625</v>
      </c>
      <c r="D57" s="221">
        <f>E57+F57+G57+H57+I57</f>
        <v>0</v>
      </c>
      <c r="E57" s="221">
        <v>0</v>
      </c>
      <c r="F57" s="221">
        <v>0</v>
      </c>
      <c r="G57" s="221">
        <v>0</v>
      </c>
      <c r="H57" s="221"/>
      <c r="I57" s="227">
        <f>SUM(K57:X57)</f>
        <v>0</v>
      </c>
      <c r="J57" s="233">
        <f>C57+D57</f>
        <v>625</v>
      </c>
      <c r="K57" s="234">
        <v>0</v>
      </c>
      <c r="L57" s="234">
        <v>0</v>
      </c>
      <c r="M57" s="234">
        <v>0</v>
      </c>
      <c r="N57" s="234">
        <v>0</v>
      </c>
      <c r="O57" s="234">
        <v>0</v>
      </c>
      <c r="P57" s="234">
        <v>0</v>
      </c>
      <c r="Q57" s="234">
        <v>0</v>
      </c>
      <c r="R57" s="234"/>
      <c r="S57" s="234">
        <v>0</v>
      </c>
      <c r="T57" s="237">
        <v>0</v>
      </c>
      <c r="U57" s="234">
        <v>0</v>
      </c>
      <c r="V57" s="238"/>
      <c r="W57" s="238"/>
      <c r="X57" s="238"/>
    </row>
    <row r="58" spans="1:24">
      <c r="A58" s="225">
        <v>2012604</v>
      </c>
      <c r="B58" s="222" t="s">
        <v>132</v>
      </c>
      <c r="C58" s="224">
        <v>82</v>
      </c>
      <c r="D58" s="221">
        <f>E58+F58+G58+H58+I58</f>
        <v>51</v>
      </c>
      <c r="E58" s="221">
        <v>0</v>
      </c>
      <c r="F58" s="221">
        <v>20</v>
      </c>
      <c r="G58" s="221">
        <v>20</v>
      </c>
      <c r="H58" s="221"/>
      <c r="I58" s="227">
        <f>SUM(K58:X58)</f>
        <v>11</v>
      </c>
      <c r="J58" s="233">
        <f>C58+D58</f>
        <v>133</v>
      </c>
      <c r="K58" s="234">
        <v>0</v>
      </c>
      <c r="L58" s="234">
        <v>0</v>
      </c>
      <c r="M58" s="234">
        <v>0</v>
      </c>
      <c r="N58" s="234">
        <v>17</v>
      </c>
      <c r="O58" s="234">
        <v>0</v>
      </c>
      <c r="P58" s="234">
        <v>0</v>
      </c>
      <c r="Q58" s="234">
        <v>0</v>
      </c>
      <c r="R58" s="234"/>
      <c r="S58" s="234">
        <v>0</v>
      </c>
      <c r="T58" s="237">
        <v>-6</v>
      </c>
      <c r="U58" s="234">
        <v>0</v>
      </c>
      <c r="V58" s="238"/>
      <c r="W58" s="238"/>
      <c r="X58" s="238"/>
    </row>
    <row r="59" spans="1:24">
      <c r="A59" s="225">
        <v>2012699</v>
      </c>
      <c r="B59" s="222" t="s">
        <v>133</v>
      </c>
      <c r="C59" s="224">
        <v>42</v>
      </c>
      <c r="D59" s="221">
        <f>E59+F59+G59+H59+I59</f>
        <v>-2</v>
      </c>
      <c r="E59" s="221">
        <v>0</v>
      </c>
      <c r="F59" s="221">
        <v>0</v>
      </c>
      <c r="G59" s="221">
        <v>0</v>
      </c>
      <c r="H59" s="221"/>
      <c r="I59" s="227">
        <f>SUM(K59:X59)</f>
        <v>-2</v>
      </c>
      <c r="J59" s="233">
        <f>C59+D59</f>
        <v>40</v>
      </c>
      <c r="K59" s="234">
        <v>0</v>
      </c>
      <c r="L59" s="234">
        <v>0</v>
      </c>
      <c r="M59" s="234">
        <v>0</v>
      </c>
      <c r="N59" s="234">
        <v>0</v>
      </c>
      <c r="O59" s="234">
        <v>0</v>
      </c>
      <c r="P59" s="234">
        <v>0</v>
      </c>
      <c r="Q59" s="234">
        <v>0</v>
      </c>
      <c r="R59" s="234"/>
      <c r="S59" s="234">
        <v>-2</v>
      </c>
      <c r="T59" s="237">
        <v>0</v>
      </c>
      <c r="U59" s="234">
        <v>0</v>
      </c>
      <c r="V59" s="238"/>
      <c r="W59" s="238"/>
      <c r="X59" s="238"/>
    </row>
    <row r="60" spans="1:24">
      <c r="A60" s="225">
        <v>20128</v>
      </c>
      <c r="B60" s="223" t="s">
        <v>134</v>
      </c>
      <c r="C60" s="224">
        <f t="shared" ref="C60:J60" si="33">SUM(C61:C62)</f>
        <v>681</v>
      </c>
      <c r="D60" s="226">
        <f t="shared" si="33"/>
        <v>-26</v>
      </c>
      <c r="E60" s="226">
        <f t="shared" si="33"/>
        <v>0</v>
      </c>
      <c r="F60" s="226">
        <f t="shared" si="33"/>
        <v>0</v>
      </c>
      <c r="G60" s="226">
        <f t="shared" si="33"/>
        <v>0</v>
      </c>
      <c r="H60" s="226">
        <f t="shared" si="33"/>
        <v>0</v>
      </c>
      <c r="I60" s="226">
        <f t="shared" si="33"/>
        <v>-26</v>
      </c>
      <c r="J60" s="226">
        <f t="shared" si="33"/>
        <v>655</v>
      </c>
      <c r="K60" s="232">
        <f t="shared" ref="K60:X60" si="34">SUM(K61:K62)</f>
        <v>-209</v>
      </c>
      <c r="L60" s="232">
        <f t="shared" si="34"/>
        <v>0</v>
      </c>
      <c r="M60" s="232">
        <f t="shared" si="34"/>
        <v>0</v>
      </c>
      <c r="N60" s="232">
        <f t="shared" si="34"/>
        <v>0</v>
      </c>
      <c r="O60" s="232">
        <f t="shared" si="34"/>
        <v>0</v>
      </c>
      <c r="P60" s="232">
        <f t="shared" si="34"/>
        <v>0</v>
      </c>
      <c r="Q60" s="232">
        <f t="shared" si="34"/>
        <v>185</v>
      </c>
      <c r="R60" s="232">
        <f t="shared" si="34"/>
        <v>0</v>
      </c>
      <c r="S60" s="232">
        <f t="shared" si="34"/>
        <v>0</v>
      </c>
      <c r="T60" s="232">
        <f t="shared" si="34"/>
        <v>-2</v>
      </c>
      <c r="U60" s="232">
        <f t="shared" si="34"/>
        <v>0</v>
      </c>
      <c r="V60" s="232">
        <f t="shared" si="34"/>
        <v>0</v>
      </c>
      <c r="W60" s="232">
        <f t="shared" si="34"/>
        <v>0</v>
      </c>
      <c r="X60" s="232">
        <f t="shared" si="34"/>
        <v>0</v>
      </c>
    </row>
    <row r="61" spans="1:24">
      <c r="A61" s="225">
        <v>2012801</v>
      </c>
      <c r="B61" s="222" t="s">
        <v>98</v>
      </c>
      <c r="C61" s="224">
        <v>276</v>
      </c>
      <c r="D61" s="221">
        <f>E61+F61+G61+H61+I61</f>
        <v>-2</v>
      </c>
      <c r="E61" s="221">
        <v>0</v>
      </c>
      <c r="F61" s="221">
        <v>0</v>
      </c>
      <c r="G61" s="221">
        <v>0</v>
      </c>
      <c r="H61" s="221"/>
      <c r="I61" s="227">
        <f>SUM(K61:X61)</f>
        <v>-2</v>
      </c>
      <c r="J61" s="233">
        <f>C61+D61</f>
        <v>274</v>
      </c>
      <c r="K61" s="234">
        <v>0</v>
      </c>
      <c r="L61" s="234">
        <v>0</v>
      </c>
      <c r="M61" s="234">
        <v>0</v>
      </c>
      <c r="N61" s="234">
        <v>0</v>
      </c>
      <c r="O61" s="234">
        <v>0</v>
      </c>
      <c r="P61" s="234">
        <v>0</v>
      </c>
      <c r="Q61" s="234">
        <v>0</v>
      </c>
      <c r="R61" s="234"/>
      <c r="S61" s="234">
        <v>0</v>
      </c>
      <c r="T61" s="237">
        <v>-2</v>
      </c>
      <c r="U61" s="234">
        <v>0</v>
      </c>
      <c r="V61" s="238"/>
      <c r="W61" s="238"/>
      <c r="X61" s="238"/>
    </row>
    <row r="62" ht="24" spans="1:24">
      <c r="A62" s="225">
        <v>2012899</v>
      </c>
      <c r="B62" s="222" t="s">
        <v>135</v>
      </c>
      <c r="C62" s="224">
        <v>405</v>
      </c>
      <c r="D62" s="221">
        <f>E62+F62+G62+H62+I62</f>
        <v>-24</v>
      </c>
      <c r="E62" s="221">
        <v>0</v>
      </c>
      <c r="F62" s="221">
        <v>0</v>
      </c>
      <c r="G62" s="221">
        <v>0</v>
      </c>
      <c r="H62" s="221"/>
      <c r="I62" s="227">
        <f>SUM(K62:X62)</f>
        <v>-24</v>
      </c>
      <c r="J62" s="233">
        <f>C62+D62</f>
        <v>381</v>
      </c>
      <c r="K62" s="234">
        <v>-209</v>
      </c>
      <c r="L62" s="234">
        <v>0</v>
      </c>
      <c r="M62" s="234">
        <v>0</v>
      </c>
      <c r="N62" s="234">
        <v>0</v>
      </c>
      <c r="O62" s="234">
        <v>0</v>
      </c>
      <c r="P62" s="234">
        <v>0</v>
      </c>
      <c r="Q62" s="234">
        <v>185</v>
      </c>
      <c r="R62" s="234"/>
      <c r="S62" s="234">
        <v>0</v>
      </c>
      <c r="T62" s="237">
        <v>0</v>
      </c>
      <c r="U62" s="234">
        <v>0</v>
      </c>
      <c r="V62" s="238"/>
      <c r="W62" s="238"/>
      <c r="X62" s="238"/>
    </row>
    <row r="63" spans="1:24">
      <c r="A63" s="225">
        <v>20129</v>
      </c>
      <c r="B63" s="223" t="s">
        <v>136</v>
      </c>
      <c r="C63" s="224">
        <f t="shared" ref="C63:J63" si="35">SUM(C64:C65)</f>
        <v>789</v>
      </c>
      <c r="D63" s="226">
        <f t="shared" si="35"/>
        <v>-21</v>
      </c>
      <c r="E63" s="226">
        <f t="shared" si="35"/>
        <v>0</v>
      </c>
      <c r="F63" s="226">
        <f t="shared" si="35"/>
        <v>8</v>
      </c>
      <c r="G63" s="226">
        <f t="shared" si="35"/>
        <v>8</v>
      </c>
      <c r="H63" s="226">
        <f t="shared" si="35"/>
        <v>0</v>
      </c>
      <c r="I63" s="226">
        <f t="shared" si="35"/>
        <v>-37</v>
      </c>
      <c r="J63" s="226">
        <f t="shared" si="35"/>
        <v>768</v>
      </c>
      <c r="K63" s="232">
        <f t="shared" ref="K63:X63" si="36">SUM(K64:K65)</f>
        <v>-10</v>
      </c>
      <c r="L63" s="232">
        <f t="shared" si="36"/>
        <v>0</v>
      </c>
      <c r="M63" s="232">
        <f t="shared" si="36"/>
        <v>0</v>
      </c>
      <c r="N63" s="232">
        <f t="shared" si="36"/>
        <v>0</v>
      </c>
      <c r="O63" s="232">
        <f t="shared" si="36"/>
        <v>0</v>
      </c>
      <c r="P63" s="232">
        <f t="shared" si="36"/>
        <v>0</v>
      </c>
      <c r="Q63" s="232">
        <f t="shared" si="36"/>
        <v>5</v>
      </c>
      <c r="R63" s="232">
        <f t="shared" si="36"/>
        <v>0</v>
      </c>
      <c r="S63" s="232">
        <f t="shared" si="36"/>
        <v>-30</v>
      </c>
      <c r="T63" s="232">
        <f t="shared" si="36"/>
        <v>-2</v>
      </c>
      <c r="U63" s="232">
        <f t="shared" si="36"/>
        <v>0</v>
      </c>
      <c r="V63" s="232">
        <f t="shared" si="36"/>
        <v>0</v>
      </c>
      <c r="W63" s="232">
        <f t="shared" si="36"/>
        <v>0</v>
      </c>
      <c r="X63" s="232">
        <f t="shared" si="36"/>
        <v>0</v>
      </c>
    </row>
    <row r="64" spans="1:24">
      <c r="A64" s="225">
        <v>2012901</v>
      </c>
      <c r="B64" s="222" t="s">
        <v>98</v>
      </c>
      <c r="C64" s="224">
        <v>357</v>
      </c>
      <c r="D64" s="221">
        <f>E64+F64+G64+H64+I64</f>
        <v>-2</v>
      </c>
      <c r="E64" s="221">
        <v>0</v>
      </c>
      <c r="F64" s="221">
        <v>0</v>
      </c>
      <c r="G64" s="221">
        <v>0</v>
      </c>
      <c r="H64" s="221"/>
      <c r="I64" s="227">
        <f>SUM(K64:X64)</f>
        <v>-2</v>
      </c>
      <c r="J64" s="233">
        <f>C64+D64</f>
        <v>355</v>
      </c>
      <c r="K64" s="234">
        <v>0</v>
      </c>
      <c r="L64" s="234">
        <v>0</v>
      </c>
      <c r="M64" s="234">
        <v>0</v>
      </c>
      <c r="N64" s="234">
        <v>0</v>
      </c>
      <c r="O64" s="234">
        <v>0</v>
      </c>
      <c r="P64" s="234">
        <v>0</v>
      </c>
      <c r="Q64" s="234">
        <v>0</v>
      </c>
      <c r="R64" s="234"/>
      <c r="S64" s="234">
        <v>0</v>
      </c>
      <c r="T64" s="237">
        <v>-2</v>
      </c>
      <c r="U64" s="234">
        <v>0</v>
      </c>
      <c r="V64" s="238"/>
      <c r="W64" s="238"/>
      <c r="X64" s="238"/>
    </row>
    <row r="65" spans="1:24">
      <c r="A65" s="225">
        <v>2012999</v>
      </c>
      <c r="B65" s="222" t="s">
        <v>137</v>
      </c>
      <c r="C65" s="224">
        <v>432</v>
      </c>
      <c r="D65" s="221">
        <f>E65+F65+G65+H65+I65</f>
        <v>-19</v>
      </c>
      <c r="E65" s="221">
        <v>0</v>
      </c>
      <c r="F65" s="221">
        <v>8</v>
      </c>
      <c r="G65" s="221">
        <v>8</v>
      </c>
      <c r="H65" s="221"/>
      <c r="I65" s="227">
        <f>SUM(K65:X65)</f>
        <v>-35</v>
      </c>
      <c r="J65" s="233">
        <f>C65+D65</f>
        <v>413</v>
      </c>
      <c r="K65" s="234">
        <v>-10</v>
      </c>
      <c r="L65" s="234">
        <v>0</v>
      </c>
      <c r="M65" s="234">
        <v>0</v>
      </c>
      <c r="N65" s="234">
        <v>0</v>
      </c>
      <c r="O65" s="234">
        <v>0</v>
      </c>
      <c r="P65" s="234">
        <v>0</v>
      </c>
      <c r="Q65" s="234">
        <v>5</v>
      </c>
      <c r="R65" s="234"/>
      <c r="S65" s="234">
        <v>-30</v>
      </c>
      <c r="T65" s="237">
        <v>0</v>
      </c>
      <c r="U65" s="234">
        <v>0</v>
      </c>
      <c r="V65" s="238"/>
      <c r="W65" s="238"/>
      <c r="X65" s="238"/>
    </row>
    <row r="66" ht="24" spans="1:24">
      <c r="A66" s="225">
        <v>20131</v>
      </c>
      <c r="B66" s="223" t="s">
        <v>138</v>
      </c>
      <c r="C66" s="224">
        <f t="shared" ref="C66:J66" si="37">SUM(C67:C69)</f>
        <v>2621</v>
      </c>
      <c r="D66" s="226">
        <f t="shared" si="37"/>
        <v>372</v>
      </c>
      <c r="E66" s="226">
        <f t="shared" si="37"/>
        <v>0</v>
      </c>
      <c r="F66" s="226">
        <f t="shared" si="37"/>
        <v>0</v>
      </c>
      <c r="G66" s="226">
        <f t="shared" si="37"/>
        <v>0</v>
      </c>
      <c r="H66" s="226">
        <f t="shared" si="37"/>
        <v>0</v>
      </c>
      <c r="I66" s="226">
        <f t="shared" si="37"/>
        <v>372</v>
      </c>
      <c r="J66" s="226">
        <f t="shared" si="37"/>
        <v>2993</v>
      </c>
      <c r="K66" s="232">
        <f t="shared" ref="K66:X66" si="38">SUM(K67:K69)</f>
        <v>0</v>
      </c>
      <c r="L66" s="232">
        <f t="shared" si="38"/>
        <v>58</v>
      </c>
      <c r="M66" s="232">
        <f t="shared" si="38"/>
        <v>0</v>
      </c>
      <c r="N66" s="232">
        <f t="shared" si="38"/>
        <v>0</v>
      </c>
      <c r="O66" s="232">
        <f t="shared" si="38"/>
        <v>0</v>
      </c>
      <c r="P66" s="232">
        <f t="shared" si="38"/>
        <v>0</v>
      </c>
      <c r="Q66" s="232">
        <f t="shared" si="38"/>
        <v>165</v>
      </c>
      <c r="R66" s="232">
        <f t="shared" si="38"/>
        <v>0</v>
      </c>
      <c r="S66" s="232">
        <f t="shared" si="38"/>
        <v>-8</v>
      </c>
      <c r="T66" s="232">
        <f t="shared" si="38"/>
        <v>-15</v>
      </c>
      <c r="U66" s="232">
        <f t="shared" si="38"/>
        <v>172</v>
      </c>
      <c r="V66" s="232">
        <f t="shared" si="38"/>
        <v>0</v>
      </c>
      <c r="W66" s="232">
        <f t="shared" si="38"/>
        <v>0</v>
      </c>
      <c r="X66" s="232">
        <f t="shared" si="38"/>
        <v>0</v>
      </c>
    </row>
    <row r="67" spans="1:24">
      <c r="A67" s="225">
        <v>2013101</v>
      </c>
      <c r="B67" s="222" t="s">
        <v>98</v>
      </c>
      <c r="C67" s="224">
        <v>2006</v>
      </c>
      <c r="D67" s="221">
        <f>E67+F67+G67+H67+I67</f>
        <v>-15</v>
      </c>
      <c r="E67" s="221">
        <v>0</v>
      </c>
      <c r="F67" s="221">
        <v>0</v>
      </c>
      <c r="G67" s="221">
        <v>0</v>
      </c>
      <c r="H67" s="221"/>
      <c r="I67" s="227">
        <f>SUM(K67:X67)</f>
        <v>-15</v>
      </c>
      <c r="J67" s="233">
        <f>C67+D67</f>
        <v>1991</v>
      </c>
      <c r="K67" s="234">
        <v>0</v>
      </c>
      <c r="L67" s="234">
        <v>0</v>
      </c>
      <c r="M67" s="234">
        <v>0</v>
      </c>
      <c r="N67" s="234">
        <v>0</v>
      </c>
      <c r="O67" s="234">
        <v>0</v>
      </c>
      <c r="P67" s="234">
        <v>0</v>
      </c>
      <c r="Q67" s="234">
        <v>0</v>
      </c>
      <c r="R67" s="234"/>
      <c r="S67" s="234">
        <v>0</v>
      </c>
      <c r="T67" s="237">
        <v>-15</v>
      </c>
      <c r="U67" s="234">
        <v>0</v>
      </c>
      <c r="V67" s="238"/>
      <c r="W67" s="238"/>
      <c r="X67" s="238"/>
    </row>
    <row r="68" spans="1:24">
      <c r="A68" s="225">
        <v>2013105</v>
      </c>
      <c r="B68" s="222" t="s">
        <v>139</v>
      </c>
      <c r="C68" s="224">
        <v>95</v>
      </c>
      <c r="D68" s="221">
        <f>E68+F68+G68+H68+I68</f>
        <v>0</v>
      </c>
      <c r="E68" s="221">
        <v>0</v>
      </c>
      <c r="F68" s="221">
        <v>0</v>
      </c>
      <c r="G68" s="221">
        <v>0</v>
      </c>
      <c r="H68" s="221"/>
      <c r="I68" s="227">
        <f>SUM(K68:X68)</f>
        <v>0</v>
      </c>
      <c r="J68" s="233">
        <f>C68+D68</f>
        <v>95</v>
      </c>
      <c r="K68" s="234">
        <v>0</v>
      </c>
      <c r="L68" s="234">
        <v>0</v>
      </c>
      <c r="M68" s="234">
        <v>0</v>
      </c>
      <c r="N68" s="234">
        <v>0</v>
      </c>
      <c r="O68" s="234">
        <v>0</v>
      </c>
      <c r="P68" s="234">
        <v>0</v>
      </c>
      <c r="Q68" s="234">
        <v>0</v>
      </c>
      <c r="R68" s="234"/>
      <c r="S68" s="234">
        <v>0</v>
      </c>
      <c r="T68" s="237">
        <v>0</v>
      </c>
      <c r="U68" s="234">
        <v>0</v>
      </c>
      <c r="V68" s="238"/>
      <c r="W68" s="238"/>
      <c r="X68" s="238"/>
    </row>
    <row r="69" ht="24" spans="1:24">
      <c r="A69" s="225">
        <v>2013199</v>
      </c>
      <c r="B69" s="222" t="s">
        <v>140</v>
      </c>
      <c r="C69" s="224">
        <v>520</v>
      </c>
      <c r="D69" s="221">
        <f>E69+F69+G69+H69+I69</f>
        <v>387</v>
      </c>
      <c r="E69" s="221">
        <v>0</v>
      </c>
      <c r="F69" s="221">
        <v>0</v>
      </c>
      <c r="G69" s="221">
        <v>0</v>
      </c>
      <c r="H69" s="221"/>
      <c r="I69" s="227">
        <f>SUM(K69:X69)</f>
        <v>387</v>
      </c>
      <c r="J69" s="233">
        <f>C69+D69</f>
        <v>907</v>
      </c>
      <c r="K69" s="234">
        <v>0</v>
      </c>
      <c r="L69" s="234">
        <v>58</v>
      </c>
      <c r="M69" s="234">
        <v>0</v>
      </c>
      <c r="N69" s="234">
        <v>0</v>
      </c>
      <c r="O69" s="234">
        <v>0</v>
      </c>
      <c r="P69" s="234">
        <v>0</v>
      </c>
      <c r="Q69" s="234">
        <v>165</v>
      </c>
      <c r="R69" s="234"/>
      <c r="S69" s="234">
        <v>-8</v>
      </c>
      <c r="T69" s="237">
        <v>0</v>
      </c>
      <c r="U69" s="234">
        <v>172</v>
      </c>
      <c r="V69" s="238"/>
      <c r="W69" s="238"/>
      <c r="X69" s="238"/>
    </row>
    <row r="70" spans="1:24">
      <c r="A70" s="225">
        <v>20132</v>
      </c>
      <c r="B70" s="223" t="s">
        <v>141</v>
      </c>
      <c r="C70" s="224">
        <f t="shared" ref="C70:J70" si="39">SUM(C71:C72)</f>
        <v>2302</v>
      </c>
      <c r="D70" s="226">
        <f t="shared" si="39"/>
        <v>21</v>
      </c>
      <c r="E70" s="226">
        <f t="shared" si="39"/>
        <v>0</v>
      </c>
      <c r="F70" s="226">
        <f t="shared" si="39"/>
        <v>0</v>
      </c>
      <c r="G70" s="226">
        <f t="shared" si="39"/>
        <v>27</v>
      </c>
      <c r="H70" s="226">
        <f t="shared" si="39"/>
        <v>0</v>
      </c>
      <c r="I70" s="226">
        <f t="shared" si="39"/>
        <v>-6</v>
      </c>
      <c r="J70" s="226">
        <f t="shared" si="39"/>
        <v>2323</v>
      </c>
      <c r="K70" s="232">
        <f t="shared" ref="K70:X70" si="40">SUM(K71:K72)</f>
        <v>-300</v>
      </c>
      <c r="L70" s="232">
        <f t="shared" si="40"/>
        <v>190</v>
      </c>
      <c r="M70" s="232">
        <f t="shared" si="40"/>
        <v>0</v>
      </c>
      <c r="N70" s="232">
        <f t="shared" si="40"/>
        <v>0</v>
      </c>
      <c r="O70" s="232">
        <f t="shared" si="40"/>
        <v>0</v>
      </c>
      <c r="P70" s="232">
        <f t="shared" si="40"/>
        <v>0</v>
      </c>
      <c r="Q70" s="232">
        <f t="shared" si="40"/>
        <v>60</v>
      </c>
      <c r="R70" s="232">
        <f t="shared" si="40"/>
        <v>0</v>
      </c>
      <c r="S70" s="232">
        <f t="shared" si="40"/>
        <v>-7</v>
      </c>
      <c r="T70" s="232">
        <f t="shared" si="40"/>
        <v>-9</v>
      </c>
      <c r="U70" s="232">
        <f t="shared" si="40"/>
        <v>60</v>
      </c>
      <c r="V70" s="232">
        <f t="shared" si="40"/>
        <v>0</v>
      </c>
      <c r="W70" s="232">
        <f t="shared" si="40"/>
        <v>0</v>
      </c>
      <c r="X70" s="232">
        <f t="shared" si="40"/>
        <v>0</v>
      </c>
    </row>
    <row r="71" spans="1:24">
      <c r="A71" s="225">
        <v>2013201</v>
      </c>
      <c r="B71" s="222" t="s">
        <v>98</v>
      </c>
      <c r="C71" s="224">
        <v>1146</v>
      </c>
      <c r="D71" s="221">
        <f>E71+F71+G71+H71+I71</f>
        <v>-9</v>
      </c>
      <c r="E71" s="221">
        <v>0</v>
      </c>
      <c r="F71" s="221">
        <v>0</v>
      </c>
      <c r="G71" s="221">
        <v>0</v>
      </c>
      <c r="H71" s="221"/>
      <c r="I71" s="227">
        <f>SUM(K71:X71)</f>
        <v>-9</v>
      </c>
      <c r="J71" s="233">
        <f>C71+D71</f>
        <v>1137</v>
      </c>
      <c r="K71" s="234">
        <v>0</v>
      </c>
      <c r="L71" s="234">
        <v>0</v>
      </c>
      <c r="M71" s="234">
        <v>0</v>
      </c>
      <c r="N71" s="234">
        <v>0</v>
      </c>
      <c r="O71" s="234">
        <v>0</v>
      </c>
      <c r="P71" s="234">
        <v>0</v>
      </c>
      <c r="Q71" s="234">
        <v>0</v>
      </c>
      <c r="R71" s="234"/>
      <c r="S71" s="234">
        <v>0</v>
      </c>
      <c r="T71" s="237">
        <v>-9</v>
      </c>
      <c r="U71" s="234">
        <v>0</v>
      </c>
      <c r="V71" s="238"/>
      <c r="W71" s="238"/>
      <c r="X71" s="238"/>
    </row>
    <row r="72" spans="1:24">
      <c r="A72" s="225">
        <v>2013299</v>
      </c>
      <c r="B72" s="222" t="s">
        <v>142</v>
      </c>
      <c r="C72" s="224">
        <v>1156</v>
      </c>
      <c r="D72" s="221">
        <f>E72+F72+G72+H72+I72</f>
        <v>30</v>
      </c>
      <c r="E72" s="221">
        <v>0</v>
      </c>
      <c r="F72" s="221">
        <v>0</v>
      </c>
      <c r="G72" s="221">
        <v>27</v>
      </c>
      <c r="H72" s="221"/>
      <c r="I72" s="227">
        <f>SUM(K72:X72)</f>
        <v>3</v>
      </c>
      <c r="J72" s="233">
        <f>C72+D72</f>
        <v>1186</v>
      </c>
      <c r="K72" s="234">
        <v>-300</v>
      </c>
      <c r="L72" s="234">
        <v>190</v>
      </c>
      <c r="M72" s="234">
        <v>0</v>
      </c>
      <c r="N72" s="234">
        <v>0</v>
      </c>
      <c r="O72" s="234">
        <v>0</v>
      </c>
      <c r="P72" s="234">
        <v>0</v>
      </c>
      <c r="Q72" s="234">
        <v>60</v>
      </c>
      <c r="R72" s="234"/>
      <c r="S72" s="234">
        <v>-7</v>
      </c>
      <c r="T72" s="237">
        <v>0</v>
      </c>
      <c r="U72" s="234">
        <v>60</v>
      </c>
      <c r="V72" s="238"/>
      <c r="W72" s="238"/>
      <c r="X72" s="238"/>
    </row>
    <row r="73" spans="1:24">
      <c r="A73" s="225">
        <v>20133</v>
      </c>
      <c r="B73" s="223" t="s">
        <v>143</v>
      </c>
      <c r="C73" s="224">
        <f t="shared" ref="C73:J73" si="41">SUM(C74:C75)</f>
        <v>1918</v>
      </c>
      <c r="D73" s="226">
        <f t="shared" si="41"/>
        <v>465</v>
      </c>
      <c r="E73" s="226">
        <f t="shared" si="41"/>
        <v>0</v>
      </c>
      <c r="F73" s="226">
        <f t="shared" si="41"/>
        <v>14</v>
      </c>
      <c r="G73" s="226">
        <f t="shared" si="41"/>
        <v>314</v>
      </c>
      <c r="H73" s="226">
        <f t="shared" si="41"/>
        <v>0</v>
      </c>
      <c r="I73" s="226">
        <f t="shared" si="41"/>
        <v>137</v>
      </c>
      <c r="J73" s="226">
        <f t="shared" si="41"/>
        <v>2383</v>
      </c>
      <c r="K73" s="232">
        <f t="shared" ref="K73:X73" si="42">SUM(K74:K75)</f>
        <v>93</v>
      </c>
      <c r="L73" s="232">
        <f t="shared" si="42"/>
        <v>0</v>
      </c>
      <c r="M73" s="232">
        <f t="shared" si="42"/>
        <v>0</v>
      </c>
      <c r="N73" s="232">
        <f t="shared" si="42"/>
        <v>0</v>
      </c>
      <c r="O73" s="232">
        <f t="shared" si="42"/>
        <v>0</v>
      </c>
      <c r="P73" s="232">
        <f t="shared" si="42"/>
        <v>0</v>
      </c>
      <c r="Q73" s="232">
        <f t="shared" si="42"/>
        <v>48</v>
      </c>
      <c r="R73" s="232">
        <f t="shared" si="42"/>
        <v>0</v>
      </c>
      <c r="S73" s="232">
        <f t="shared" si="42"/>
        <v>0</v>
      </c>
      <c r="T73" s="232">
        <f t="shared" si="42"/>
        <v>-4</v>
      </c>
      <c r="U73" s="232">
        <f t="shared" si="42"/>
        <v>0</v>
      </c>
      <c r="V73" s="232">
        <f t="shared" si="42"/>
        <v>0</v>
      </c>
      <c r="W73" s="232">
        <f t="shared" si="42"/>
        <v>0</v>
      </c>
      <c r="X73" s="232">
        <f t="shared" si="42"/>
        <v>0</v>
      </c>
    </row>
    <row r="74" spans="1:24">
      <c r="A74" s="225">
        <v>2013301</v>
      </c>
      <c r="B74" s="222" t="s">
        <v>98</v>
      </c>
      <c r="C74" s="224">
        <v>502</v>
      </c>
      <c r="D74" s="221">
        <f>E74+F74+G74+H74+I74</f>
        <v>-4</v>
      </c>
      <c r="E74" s="221">
        <v>0</v>
      </c>
      <c r="F74" s="221">
        <v>0</v>
      </c>
      <c r="G74" s="221">
        <v>0</v>
      </c>
      <c r="H74" s="221"/>
      <c r="I74" s="227">
        <f>SUM(K74:X74)</f>
        <v>-4</v>
      </c>
      <c r="J74" s="233">
        <f>C74+D74</f>
        <v>498</v>
      </c>
      <c r="K74" s="234">
        <v>0</v>
      </c>
      <c r="L74" s="234">
        <v>0</v>
      </c>
      <c r="M74" s="234">
        <v>0</v>
      </c>
      <c r="N74" s="234">
        <v>0</v>
      </c>
      <c r="O74" s="234">
        <v>0</v>
      </c>
      <c r="P74" s="234">
        <v>0</v>
      </c>
      <c r="Q74" s="234">
        <v>0</v>
      </c>
      <c r="R74" s="234"/>
      <c r="S74" s="234">
        <v>0</v>
      </c>
      <c r="T74" s="237">
        <v>-4</v>
      </c>
      <c r="U74" s="234">
        <v>0</v>
      </c>
      <c r="V74" s="238"/>
      <c r="W74" s="238"/>
      <c r="X74" s="238"/>
    </row>
    <row r="75" spans="1:24">
      <c r="A75" s="225">
        <v>2013399</v>
      </c>
      <c r="B75" s="222" t="s">
        <v>144</v>
      </c>
      <c r="C75" s="224">
        <v>1416</v>
      </c>
      <c r="D75" s="221">
        <f>E75+F75+G75+H75+I75</f>
        <v>469</v>
      </c>
      <c r="E75" s="221">
        <v>0</v>
      </c>
      <c r="F75" s="221">
        <v>14</v>
      </c>
      <c r="G75" s="221">
        <v>314</v>
      </c>
      <c r="H75" s="221"/>
      <c r="I75" s="227">
        <f>SUM(K75:X75)</f>
        <v>141</v>
      </c>
      <c r="J75" s="233">
        <f>C75+D75</f>
        <v>1885</v>
      </c>
      <c r="K75" s="234">
        <v>93</v>
      </c>
      <c r="L75" s="234">
        <v>0</v>
      </c>
      <c r="M75" s="234">
        <v>0</v>
      </c>
      <c r="N75" s="234">
        <v>0</v>
      </c>
      <c r="O75" s="234">
        <v>0</v>
      </c>
      <c r="P75" s="234">
        <v>0</v>
      </c>
      <c r="Q75" s="234">
        <v>48</v>
      </c>
      <c r="R75" s="234"/>
      <c r="S75" s="234">
        <v>0</v>
      </c>
      <c r="T75" s="237">
        <v>0</v>
      </c>
      <c r="U75" s="234">
        <v>0</v>
      </c>
      <c r="V75" s="238"/>
      <c r="W75" s="238"/>
      <c r="X75" s="238"/>
    </row>
    <row r="76" spans="1:24">
      <c r="A76" s="225">
        <v>20134</v>
      </c>
      <c r="B76" s="223" t="s">
        <v>145</v>
      </c>
      <c r="C76" s="224">
        <f t="shared" ref="C76:J76" si="43">SUM(C77:C78)</f>
        <v>588</v>
      </c>
      <c r="D76" s="226">
        <f t="shared" si="43"/>
        <v>-8</v>
      </c>
      <c r="E76" s="226">
        <f t="shared" si="43"/>
        <v>-4</v>
      </c>
      <c r="F76" s="226">
        <f t="shared" si="43"/>
        <v>0</v>
      </c>
      <c r="G76" s="226">
        <f t="shared" si="43"/>
        <v>0</v>
      </c>
      <c r="H76" s="226">
        <f t="shared" si="43"/>
        <v>0</v>
      </c>
      <c r="I76" s="226">
        <f t="shared" si="43"/>
        <v>-4</v>
      </c>
      <c r="J76" s="226">
        <f t="shared" si="43"/>
        <v>580</v>
      </c>
      <c r="K76" s="232">
        <f t="shared" ref="K76:X76" si="44">SUM(K77:K78)</f>
        <v>0</v>
      </c>
      <c r="L76" s="232">
        <f t="shared" si="44"/>
        <v>0</v>
      </c>
      <c r="M76" s="232">
        <f t="shared" si="44"/>
        <v>0</v>
      </c>
      <c r="N76" s="232">
        <f t="shared" si="44"/>
        <v>0</v>
      </c>
      <c r="O76" s="232">
        <f t="shared" si="44"/>
        <v>0</v>
      </c>
      <c r="P76" s="232">
        <f t="shared" si="44"/>
        <v>0</v>
      </c>
      <c r="Q76" s="232">
        <f t="shared" si="44"/>
        <v>0</v>
      </c>
      <c r="R76" s="232">
        <f t="shared" si="44"/>
        <v>0</v>
      </c>
      <c r="S76" s="232">
        <f t="shared" si="44"/>
        <v>-1</v>
      </c>
      <c r="T76" s="232">
        <f t="shared" si="44"/>
        <v>-3</v>
      </c>
      <c r="U76" s="232">
        <f t="shared" si="44"/>
        <v>0</v>
      </c>
      <c r="V76" s="232">
        <f t="shared" si="44"/>
        <v>0</v>
      </c>
      <c r="W76" s="232">
        <f t="shared" si="44"/>
        <v>0</v>
      </c>
      <c r="X76" s="232">
        <f t="shared" si="44"/>
        <v>0</v>
      </c>
    </row>
    <row r="77" spans="1:24">
      <c r="A77" s="225">
        <v>2013401</v>
      </c>
      <c r="B77" s="222" t="s">
        <v>98</v>
      </c>
      <c r="C77" s="224">
        <v>425</v>
      </c>
      <c r="D77" s="221">
        <f>E77+F77+G77+H77+I77</f>
        <v>-3</v>
      </c>
      <c r="E77" s="221">
        <v>0</v>
      </c>
      <c r="F77" s="221">
        <v>0</v>
      </c>
      <c r="G77" s="221">
        <v>0</v>
      </c>
      <c r="H77" s="221"/>
      <c r="I77" s="227">
        <f>SUM(K77:X77)</f>
        <v>-3</v>
      </c>
      <c r="J77" s="233">
        <f>C77+D77</f>
        <v>422</v>
      </c>
      <c r="K77" s="234">
        <v>0</v>
      </c>
      <c r="L77" s="234">
        <v>0</v>
      </c>
      <c r="M77" s="234">
        <v>0</v>
      </c>
      <c r="N77" s="234">
        <v>0</v>
      </c>
      <c r="O77" s="234">
        <v>0</v>
      </c>
      <c r="P77" s="234">
        <v>0</v>
      </c>
      <c r="Q77" s="234">
        <v>0</v>
      </c>
      <c r="R77" s="234"/>
      <c r="S77" s="234">
        <v>0</v>
      </c>
      <c r="T77" s="237">
        <v>-3</v>
      </c>
      <c r="U77" s="234">
        <v>0</v>
      </c>
      <c r="V77" s="238"/>
      <c r="W77" s="238"/>
      <c r="X77" s="238"/>
    </row>
    <row r="78" spans="1:24">
      <c r="A78" s="225">
        <v>2013499</v>
      </c>
      <c r="B78" s="222" t="s">
        <v>146</v>
      </c>
      <c r="C78" s="224">
        <v>163</v>
      </c>
      <c r="D78" s="221">
        <f>E78+F78+G78+H78+I78</f>
        <v>-5</v>
      </c>
      <c r="E78" s="221">
        <v>-4</v>
      </c>
      <c r="F78" s="221">
        <v>0</v>
      </c>
      <c r="G78" s="221">
        <v>0</v>
      </c>
      <c r="H78" s="221"/>
      <c r="I78" s="227">
        <f>SUM(K78:X78)</f>
        <v>-1</v>
      </c>
      <c r="J78" s="233">
        <f>C78+D78</f>
        <v>158</v>
      </c>
      <c r="K78" s="234">
        <v>0</v>
      </c>
      <c r="L78" s="234">
        <v>0</v>
      </c>
      <c r="M78" s="234">
        <v>0</v>
      </c>
      <c r="N78" s="234">
        <v>0</v>
      </c>
      <c r="O78" s="234">
        <v>0</v>
      </c>
      <c r="P78" s="234">
        <v>0</v>
      </c>
      <c r="Q78" s="234">
        <v>0</v>
      </c>
      <c r="R78" s="234"/>
      <c r="S78" s="234">
        <v>-1</v>
      </c>
      <c r="T78" s="237">
        <v>0</v>
      </c>
      <c r="U78" s="234">
        <v>0</v>
      </c>
      <c r="V78" s="238"/>
      <c r="W78" s="238"/>
      <c r="X78" s="238"/>
    </row>
    <row r="79" spans="1:24">
      <c r="A79" s="225">
        <v>20136</v>
      </c>
      <c r="B79" s="223" t="s">
        <v>147</v>
      </c>
      <c r="C79" s="224">
        <f t="shared" ref="C79:J79" si="45">SUM(C80:C81)</f>
        <v>1595</v>
      </c>
      <c r="D79" s="226">
        <f t="shared" si="45"/>
        <v>173</v>
      </c>
      <c r="E79" s="226">
        <f t="shared" si="45"/>
        <v>64</v>
      </c>
      <c r="F79" s="226">
        <f t="shared" si="45"/>
        <v>0</v>
      </c>
      <c r="G79" s="226">
        <f t="shared" si="45"/>
        <v>31</v>
      </c>
      <c r="H79" s="226">
        <f t="shared" si="45"/>
        <v>0</v>
      </c>
      <c r="I79" s="226">
        <f t="shared" si="45"/>
        <v>78</v>
      </c>
      <c r="J79" s="226">
        <f t="shared" si="45"/>
        <v>1768</v>
      </c>
      <c r="K79" s="232">
        <f t="shared" ref="K79:X79" si="46">SUM(K80:K81)</f>
        <v>-50</v>
      </c>
      <c r="L79" s="232">
        <f t="shared" si="46"/>
        <v>0</v>
      </c>
      <c r="M79" s="232">
        <f t="shared" si="46"/>
        <v>0</v>
      </c>
      <c r="N79" s="232">
        <f t="shared" si="46"/>
        <v>0</v>
      </c>
      <c r="O79" s="232">
        <f t="shared" si="46"/>
        <v>0</v>
      </c>
      <c r="P79" s="232">
        <f t="shared" si="46"/>
        <v>0</v>
      </c>
      <c r="Q79" s="232">
        <f t="shared" si="46"/>
        <v>133</v>
      </c>
      <c r="R79" s="232">
        <f t="shared" si="46"/>
        <v>0</v>
      </c>
      <c r="S79" s="232">
        <f t="shared" si="46"/>
        <v>0</v>
      </c>
      <c r="T79" s="232">
        <f t="shared" si="46"/>
        <v>-5</v>
      </c>
      <c r="U79" s="232">
        <f t="shared" si="46"/>
        <v>0</v>
      </c>
      <c r="V79" s="232">
        <f t="shared" si="46"/>
        <v>0</v>
      </c>
      <c r="W79" s="232">
        <f t="shared" si="46"/>
        <v>0</v>
      </c>
      <c r="X79" s="232">
        <f t="shared" si="46"/>
        <v>0</v>
      </c>
    </row>
    <row r="80" spans="1:24">
      <c r="A80" s="225">
        <v>2013601</v>
      </c>
      <c r="B80" s="222" t="s">
        <v>98</v>
      </c>
      <c r="C80" s="224">
        <v>672</v>
      </c>
      <c r="D80" s="221">
        <f>E80+F80+G80+H80+I80</f>
        <v>-5</v>
      </c>
      <c r="E80" s="221">
        <v>0</v>
      </c>
      <c r="F80" s="221">
        <v>0</v>
      </c>
      <c r="G80" s="221">
        <v>0</v>
      </c>
      <c r="H80" s="221"/>
      <c r="I80" s="227">
        <f>SUM(K80:X80)</f>
        <v>-5</v>
      </c>
      <c r="J80" s="233">
        <f>C80+D80</f>
        <v>667</v>
      </c>
      <c r="K80" s="234">
        <v>0</v>
      </c>
      <c r="L80" s="234">
        <v>0</v>
      </c>
      <c r="M80" s="234">
        <v>0</v>
      </c>
      <c r="N80" s="234">
        <v>0</v>
      </c>
      <c r="O80" s="234">
        <v>0</v>
      </c>
      <c r="P80" s="234">
        <v>0</v>
      </c>
      <c r="Q80" s="234">
        <v>0</v>
      </c>
      <c r="R80" s="234"/>
      <c r="S80" s="234">
        <v>0</v>
      </c>
      <c r="T80" s="237">
        <v>-5</v>
      </c>
      <c r="U80" s="234">
        <v>0</v>
      </c>
      <c r="V80" s="238"/>
      <c r="W80" s="238"/>
      <c r="X80" s="238"/>
    </row>
    <row r="81" spans="1:24">
      <c r="A81" s="225">
        <v>2013699</v>
      </c>
      <c r="B81" s="222" t="s">
        <v>148</v>
      </c>
      <c r="C81" s="224">
        <v>923</v>
      </c>
      <c r="D81" s="221">
        <f>E81+F81+G81+H81+I81</f>
        <v>178</v>
      </c>
      <c r="E81" s="221">
        <v>64</v>
      </c>
      <c r="F81" s="221">
        <v>0</v>
      </c>
      <c r="G81" s="221">
        <v>31</v>
      </c>
      <c r="H81" s="221"/>
      <c r="I81" s="227">
        <f>SUM(K81:X81)</f>
        <v>83</v>
      </c>
      <c r="J81" s="233">
        <f>C81+D81</f>
        <v>1101</v>
      </c>
      <c r="K81" s="234">
        <v>-50</v>
      </c>
      <c r="L81" s="234">
        <v>0</v>
      </c>
      <c r="M81" s="234">
        <v>0</v>
      </c>
      <c r="N81" s="234">
        <v>0</v>
      </c>
      <c r="O81" s="234">
        <v>0</v>
      </c>
      <c r="P81" s="234">
        <v>0</v>
      </c>
      <c r="Q81" s="234">
        <v>133</v>
      </c>
      <c r="R81" s="234"/>
      <c r="S81" s="234">
        <v>0</v>
      </c>
      <c r="T81" s="237">
        <v>0</v>
      </c>
      <c r="U81" s="234">
        <v>0</v>
      </c>
      <c r="V81" s="238"/>
      <c r="W81" s="238"/>
      <c r="X81" s="238"/>
    </row>
    <row r="82" spans="1:24">
      <c r="A82" s="225">
        <v>20138</v>
      </c>
      <c r="B82" s="223" t="s">
        <v>149</v>
      </c>
      <c r="C82" s="224">
        <f t="shared" ref="C82:J82" si="47">SUM(C83:C88)</f>
        <v>6763</v>
      </c>
      <c r="D82" s="226">
        <f t="shared" si="47"/>
        <v>137</v>
      </c>
      <c r="E82" s="226">
        <f t="shared" si="47"/>
        <v>0</v>
      </c>
      <c r="F82" s="226">
        <f t="shared" si="47"/>
        <v>32</v>
      </c>
      <c r="G82" s="226">
        <f t="shared" si="47"/>
        <v>33</v>
      </c>
      <c r="H82" s="226">
        <f t="shared" si="47"/>
        <v>0</v>
      </c>
      <c r="I82" s="226">
        <f t="shared" si="47"/>
        <v>72</v>
      </c>
      <c r="J82" s="226">
        <f t="shared" si="47"/>
        <v>6900</v>
      </c>
      <c r="K82" s="232">
        <f t="shared" ref="K82:X82" si="48">SUM(K83:K88)</f>
        <v>0</v>
      </c>
      <c r="L82" s="232">
        <f t="shared" si="48"/>
        <v>0</v>
      </c>
      <c r="M82" s="232">
        <f t="shared" si="48"/>
        <v>0</v>
      </c>
      <c r="N82" s="232">
        <f t="shared" si="48"/>
        <v>24</v>
      </c>
      <c r="O82" s="232">
        <f t="shared" si="48"/>
        <v>0</v>
      </c>
      <c r="P82" s="232">
        <f t="shared" si="48"/>
        <v>0</v>
      </c>
      <c r="Q82" s="232">
        <f t="shared" si="48"/>
        <v>120</v>
      </c>
      <c r="R82" s="232">
        <f t="shared" si="48"/>
        <v>0</v>
      </c>
      <c r="S82" s="232">
        <f t="shared" si="48"/>
        <v>-27</v>
      </c>
      <c r="T82" s="232">
        <f t="shared" si="48"/>
        <v>-45</v>
      </c>
      <c r="U82" s="232">
        <f t="shared" si="48"/>
        <v>0</v>
      </c>
      <c r="V82" s="232">
        <f t="shared" si="48"/>
        <v>0</v>
      </c>
      <c r="W82" s="232">
        <f t="shared" si="48"/>
        <v>0</v>
      </c>
      <c r="X82" s="232">
        <f t="shared" si="48"/>
        <v>0</v>
      </c>
    </row>
    <row r="83" spans="1:24">
      <c r="A83" s="225">
        <v>2013801</v>
      </c>
      <c r="B83" s="222" t="s">
        <v>98</v>
      </c>
      <c r="C83" s="224">
        <v>6635</v>
      </c>
      <c r="D83" s="221">
        <f t="shared" ref="D83:D88" si="49">E83+F83+G83+H83+I83</f>
        <v>-21</v>
      </c>
      <c r="E83" s="221">
        <v>0</v>
      </c>
      <c r="F83" s="221">
        <v>0</v>
      </c>
      <c r="G83" s="221">
        <v>0</v>
      </c>
      <c r="H83" s="221"/>
      <c r="I83" s="227">
        <f t="shared" ref="I83:I88" si="50">SUM(K83:X83)</f>
        <v>-21</v>
      </c>
      <c r="J83" s="233">
        <f t="shared" ref="J83:J88" si="51">C83+D83</f>
        <v>6614</v>
      </c>
      <c r="K83" s="234">
        <v>0</v>
      </c>
      <c r="L83" s="234">
        <v>0</v>
      </c>
      <c r="M83" s="234">
        <v>0</v>
      </c>
      <c r="N83" s="234">
        <v>24</v>
      </c>
      <c r="O83" s="234">
        <v>0</v>
      </c>
      <c r="P83" s="234">
        <v>0</v>
      </c>
      <c r="Q83" s="234">
        <v>0</v>
      </c>
      <c r="R83" s="234"/>
      <c r="S83" s="234">
        <v>0</v>
      </c>
      <c r="T83" s="237">
        <v>-45</v>
      </c>
      <c r="U83" s="234">
        <v>0</v>
      </c>
      <c r="V83" s="238"/>
      <c r="W83" s="238"/>
      <c r="X83" s="238"/>
    </row>
    <row r="84" spans="1:24">
      <c r="A84" s="225">
        <v>2013802</v>
      </c>
      <c r="B84" s="222" t="s">
        <v>99</v>
      </c>
      <c r="C84" s="224"/>
      <c r="D84" s="221">
        <f t="shared" si="49"/>
        <v>23</v>
      </c>
      <c r="E84" s="221">
        <v>0</v>
      </c>
      <c r="F84" s="221">
        <v>0</v>
      </c>
      <c r="G84" s="221">
        <v>23</v>
      </c>
      <c r="H84" s="221"/>
      <c r="I84" s="227">
        <f t="shared" si="50"/>
        <v>0</v>
      </c>
      <c r="J84" s="233">
        <f t="shared" si="51"/>
        <v>23</v>
      </c>
      <c r="K84" s="234">
        <v>0</v>
      </c>
      <c r="L84" s="234">
        <v>0</v>
      </c>
      <c r="M84" s="234">
        <v>0</v>
      </c>
      <c r="N84" s="234">
        <v>0</v>
      </c>
      <c r="O84" s="234">
        <v>0</v>
      </c>
      <c r="P84" s="234">
        <v>0</v>
      </c>
      <c r="Q84" s="234">
        <v>0</v>
      </c>
      <c r="R84" s="234"/>
      <c r="S84" s="234">
        <v>0</v>
      </c>
      <c r="T84" s="237">
        <v>0</v>
      </c>
      <c r="U84" s="234">
        <v>0</v>
      </c>
      <c r="V84" s="238"/>
      <c r="W84" s="238"/>
      <c r="X84" s="238"/>
    </row>
    <row r="85" spans="1:24">
      <c r="A85" s="225">
        <v>2013804</v>
      </c>
      <c r="B85" s="222" t="s">
        <v>150</v>
      </c>
      <c r="C85" s="224">
        <v>28</v>
      </c>
      <c r="D85" s="221">
        <f t="shared" si="49"/>
        <v>0</v>
      </c>
      <c r="E85" s="221">
        <v>0</v>
      </c>
      <c r="F85" s="221">
        <v>0</v>
      </c>
      <c r="G85" s="221">
        <v>0</v>
      </c>
      <c r="H85" s="221"/>
      <c r="I85" s="227">
        <f t="shared" si="50"/>
        <v>0</v>
      </c>
      <c r="J85" s="233">
        <f t="shared" si="51"/>
        <v>28</v>
      </c>
      <c r="K85" s="234">
        <v>0</v>
      </c>
      <c r="L85" s="234">
        <v>0</v>
      </c>
      <c r="M85" s="234">
        <v>0</v>
      </c>
      <c r="N85" s="234">
        <v>0</v>
      </c>
      <c r="O85" s="234">
        <v>0</v>
      </c>
      <c r="P85" s="234">
        <v>0</v>
      </c>
      <c r="Q85" s="234">
        <v>0</v>
      </c>
      <c r="R85" s="234"/>
      <c r="S85" s="234">
        <v>0</v>
      </c>
      <c r="T85" s="237">
        <v>0</v>
      </c>
      <c r="U85" s="234">
        <v>0</v>
      </c>
      <c r="V85" s="238"/>
      <c r="W85" s="238"/>
      <c r="X85" s="238"/>
    </row>
    <row r="86" spans="1:24">
      <c r="A86" s="225">
        <v>2013805</v>
      </c>
      <c r="B86" s="222" t="s">
        <v>151</v>
      </c>
      <c r="C86" s="224">
        <v>5</v>
      </c>
      <c r="D86" s="221">
        <f t="shared" si="49"/>
        <v>0</v>
      </c>
      <c r="E86" s="221">
        <v>0</v>
      </c>
      <c r="F86" s="221">
        <v>0</v>
      </c>
      <c r="G86" s="221">
        <v>0</v>
      </c>
      <c r="H86" s="221"/>
      <c r="I86" s="227">
        <f t="shared" si="50"/>
        <v>0</v>
      </c>
      <c r="J86" s="233">
        <f t="shared" si="51"/>
        <v>5</v>
      </c>
      <c r="K86" s="234">
        <v>0</v>
      </c>
      <c r="L86" s="234">
        <v>0</v>
      </c>
      <c r="M86" s="234">
        <v>0</v>
      </c>
      <c r="N86" s="234">
        <v>0</v>
      </c>
      <c r="O86" s="234">
        <v>0</v>
      </c>
      <c r="P86" s="234">
        <v>0</v>
      </c>
      <c r="Q86" s="234">
        <v>0</v>
      </c>
      <c r="R86" s="234"/>
      <c r="S86" s="234">
        <v>0</v>
      </c>
      <c r="T86" s="237">
        <v>0</v>
      </c>
      <c r="U86" s="234">
        <v>0</v>
      </c>
      <c r="V86" s="238"/>
      <c r="W86" s="238"/>
      <c r="X86" s="238"/>
    </row>
    <row r="87" spans="1:24">
      <c r="A87" s="225">
        <v>2013812</v>
      </c>
      <c r="B87" s="222" t="s">
        <v>152</v>
      </c>
      <c r="C87" s="224">
        <v>12</v>
      </c>
      <c r="D87" s="221">
        <f t="shared" si="49"/>
        <v>22</v>
      </c>
      <c r="E87" s="221">
        <v>0</v>
      </c>
      <c r="F87" s="221">
        <v>12</v>
      </c>
      <c r="G87" s="221">
        <v>10</v>
      </c>
      <c r="H87" s="221"/>
      <c r="I87" s="221">
        <f t="shared" si="50"/>
        <v>0</v>
      </c>
      <c r="J87" s="233">
        <f t="shared" si="51"/>
        <v>34</v>
      </c>
      <c r="K87" s="234">
        <v>0</v>
      </c>
      <c r="L87" s="234">
        <v>0</v>
      </c>
      <c r="M87" s="234">
        <v>0</v>
      </c>
      <c r="N87" s="234">
        <v>0</v>
      </c>
      <c r="O87" s="234">
        <v>0</v>
      </c>
      <c r="P87" s="234">
        <v>0</v>
      </c>
      <c r="Q87" s="234">
        <v>0</v>
      </c>
      <c r="R87" s="234"/>
      <c r="S87" s="234">
        <v>0</v>
      </c>
      <c r="T87" s="237">
        <v>0</v>
      </c>
      <c r="U87" s="234">
        <v>0</v>
      </c>
      <c r="V87" s="238"/>
      <c r="W87" s="238"/>
      <c r="X87" s="238"/>
    </row>
    <row r="88" spans="1:24">
      <c r="A88" s="225">
        <v>2013899</v>
      </c>
      <c r="B88" s="222" t="s">
        <v>153</v>
      </c>
      <c r="C88" s="224">
        <v>83</v>
      </c>
      <c r="D88" s="221">
        <f t="shared" si="49"/>
        <v>113</v>
      </c>
      <c r="E88" s="221">
        <v>0</v>
      </c>
      <c r="F88" s="221">
        <f>11+9</f>
        <v>20</v>
      </c>
      <c r="G88" s="221">
        <v>0</v>
      </c>
      <c r="H88" s="221"/>
      <c r="I88" s="227">
        <f t="shared" si="50"/>
        <v>93</v>
      </c>
      <c r="J88" s="233">
        <f t="shared" si="51"/>
        <v>196</v>
      </c>
      <c r="K88" s="234">
        <v>0</v>
      </c>
      <c r="L88" s="234">
        <v>0</v>
      </c>
      <c r="M88" s="234">
        <v>0</v>
      </c>
      <c r="N88" s="234">
        <v>0</v>
      </c>
      <c r="O88" s="234">
        <v>0</v>
      </c>
      <c r="P88" s="234">
        <v>0</v>
      </c>
      <c r="Q88" s="234">
        <v>120</v>
      </c>
      <c r="R88" s="234"/>
      <c r="S88" s="234">
        <v>-27</v>
      </c>
      <c r="T88" s="237">
        <v>0</v>
      </c>
      <c r="U88" s="234">
        <v>0</v>
      </c>
      <c r="V88" s="238"/>
      <c r="W88" s="238"/>
      <c r="X88" s="238"/>
    </row>
    <row r="89" spans="1:24">
      <c r="A89" s="225">
        <v>20199</v>
      </c>
      <c r="B89" s="223" t="s">
        <v>154</v>
      </c>
      <c r="C89" s="224">
        <f t="shared" ref="C89:J89" si="52">SUM(C90:C90)</f>
        <v>761</v>
      </c>
      <c r="D89" s="226">
        <f t="shared" si="52"/>
        <v>121</v>
      </c>
      <c r="E89" s="226">
        <f t="shared" si="52"/>
        <v>0</v>
      </c>
      <c r="F89" s="226">
        <f t="shared" si="52"/>
        <v>0</v>
      </c>
      <c r="G89" s="226">
        <f t="shared" si="52"/>
        <v>31</v>
      </c>
      <c r="H89" s="226">
        <f t="shared" si="52"/>
        <v>0</v>
      </c>
      <c r="I89" s="226">
        <f t="shared" si="52"/>
        <v>90</v>
      </c>
      <c r="J89" s="226">
        <f t="shared" si="52"/>
        <v>882</v>
      </c>
      <c r="K89" s="232">
        <f t="shared" ref="K89:X89" si="53">SUM(K90:K90)</f>
        <v>90</v>
      </c>
      <c r="L89" s="232">
        <f t="shared" si="53"/>
        <v>0</v>
      </c>
      <c r="M89" s="232">
        <f t="shared" si="53"/>
        <v>0</v>
      </c>
      <c r="N89" s="232">
        <f t="shared" si="53"/>
        <v>0</v>
      </c>
      <c r="O89" s="232">
        <f t="shared" si="53"/>
        <v>0</v>
      </c>
      <c r="P89" s="232">
        <f t="shared" si="53"/>
        <v>0</v>
      </c>
      <c r="Q89" s="232">
        <f t="shared" si="53"/>
        <v>0</v>
      </c>
      <c r="R89" s="232">
        <f t="shared" si="53"/>
        <v>0</v>
      </c>
      <c r="S89" s="232">
        <f t="shared" si="53"/>
        <v>0</v>
      </c>
      <c r="T89" s="232">
        <f t="shared" si="53"/>
        <v>0</v>
      </c>
      <c r="U89" s="232">
        <f t="shared" si="53"/>
        <v>0</v>
      </c>
      <c r="V89" s="232">
        <f t="shared" si="53"/>
        <v>0</v>
      </c>
      <c r="W89" s="232">
        <f t="shared" si="53"/>
        <v>0</v>
      </c>
      <c r="X89" s="232">
        <f t="shared" si="53"/>
        <v>0</v>
      </c>
    </row>
    <row r="90" ht="15" customHeight="1" spans="1:24">
      <c r="A90" s="225">
        <v>2019999</v>
      </c>
      <c r="B90" s="222" t="s">
        <v>155</v>
      </c>
      <c r="C90" s="224">
        <v>761</v>
      </c>
      <c r="D90" s="221">
        <f>E90+F90+G90+H90+I90</f>
        <v>121</v>
      </c>
      <c r="E90" s="221">
        <v>0</v>
      </c>
      <c r="F90" s="221">
        <v>0</v>
      </c>
      <c r="G90" s="221">
        <v>31</v>
      </c>
      <c r="H90" s="221"/>
      <c r="I90" s="227">
        <f>SUM(K90:X90)</f>
        <v>90</v>
      </c>
      <c r="J90" s="233">
        <f>C90+D90</f>
        <v>882</v>
      </c>
      <c r="K90" s="234">
        <v>90</v>
      </c>
      <c r="L90" s="234">
        <v>0</v>
      </c>
      <c r="M90" s="234">
        <v>0</v>
      </c>
      <c r="N90" s="234">
        <v>0</v>
      </c>
      <c r="O90" s="234">
        <v>0</v>
      </c>
      <c r="P90" s="234">
        <v>0</v>
      </c>
      <c r="Q90" s="234">
        <v>0</v>
      </c>
      <c r="R90" s="234"/>
      <c r="S90" s="234">
        <v>0</v>
      </c>
      <c r="T90" s="237">
        <v>0</v>
      </c>
      <c r="U90" s="234">
        <v>0</v>
      </c>
      <c r="V90" s="238"/>
      <c r="W90" s="238"/>
      <c r="X90" s="238"/>
    </row>
    <row r="91" spans="1:24">
      <c r="A91" s="225">
        <v>204</v>
      </c>
      <c r="B91" s="223" t="s">
        <v>549</v>
      </c>
      <c r="C91" s="224">
        <f>C92+C94+C97+C100+C102+C109</f>
        <v>29696</v>
      </c>
      <c r="D91" s="224">
        <f t="shared" ref="D91:X91" si="54">D92+D94+D97+D100+D102+D109</f>
        <v>4772</v>
      </c>
      <c r="E91" s="224">
        <f t="shared" si="54"/>
        <v>3290</v>
      </c>
      <c r="F91" s="224">
        <f t="shared" si="54"/>
        <v>0</v>
      </c>
      <c r="G91" s="224">
        <f t="shared" si="54"/>
        <v>175</v>
      </c>
      <c r="H91" s="224">
        <f t="shared" si="54"/>
        <v>800</v>
      </c>
      <c r="I91" s="224">
        <f t="shared" si="54"/>
        <v>507</v>
      </c>
      <c r="J91" s="224">
        <f t="shared" si="54"/>
        <v>34468</v>
      </c>
      <c r="K91" s="224">
        <f t="shared" si="54"/>
        <v>0</v>
      </c>
      <c r="L91" s="224">
        <f t="shared" si="54"/>
        <v>63</v>
      </c>
      <c r="M91" s="224">
        <f t="shared" si="54"/>
        <v>0</v>
      </c>
      <c r="N91" s="224">
        <f t="shared" si="54"/>
        <v>104</v>
      </c>
      <c r="O91" s="224">
        <f t="shared" si="54"/>
        <v>0</v>
      </c>
      <c r="P91" s="224">
        <f t="shared" si="54"/>
        <v>0</v>
      </c>
      <c r="Q91" s="224">
        <f t="shared" si="54"/>
        <v>381</v>
      </c>
      <c r="R91" s="224">
        <f t="shared" ref="R91" si="55">R92+R94+R97+R100+R102+R109</f>
        <v>0</v>
      </c>
      <c r="S91" s="224">
        <f t="shared" si="54"/>
        <v>-29</v>
      </c>
      <c r="T91" s="224">
        <f t="shared" si="54"/>
        <v>-12</v>
      </c>
      <c r="U91" s="224">
        <f t="shared" si="54"/>
        <v>0</v>
      </c>
      <c r="V91" s="224">
        <f t="shared" si="54"/>
        <v>0</v>
      </c>
      <c r="W91" s="224">
        <f t="shared" si="54"/>
        <v>0</v>
      </c>
      <c r="X91" s="224">
        <f t="shared" si="54"/>
        <v>0</v>
      </c>
    </row>
    <row r="92" spans="1:24">
      <c r="A92" s="225">
        <v>20401</v>
      </c>
      <c r="B92" s="223" t="s">
        <v>157</v>
      </c>
      <c r="C92" s="224">
        <f>SUM(C93:C93)</f>
        <v>100</v>
      </c>
      <c r="D92" s="226">
        <f t="shared" ref="D92:J92" si="56">SUM(D93:D93)</f>
        <v>0</v>
      </c>
      <c r="E92" s="226">
        <f t="shared" si="56"/>
        <v>0</v>
      </c>
      <c r="F92" s="226">
        <f t="shared" si="56"/>
        <v>0</v>
      </c>
      <c r="G92" s="226">
        <f t="shared" si="56"/>
        <v>0</v>
      </c>
      <c r="H92" s="226">
        <f t="shared" si="56"/>
        <v>0</v>
      </c>
      <c r="I92" s="226">
        <f t="shared" si="56"/>
        <v>0</v>
      </c>
      <c r="J92" s="226">
        <f t="shared" si="56"/>
        <v>100</v>
      </c>
      <c r="K92" s="232">
        <f t="shared" ref="K92:X92" si="57">SUM(K93:K93)</f>
        <v>0</v>
      </c>
      <c r="L92" s="232">
        <f t="shared" si="57"/>
        <v>0</v>
      </c>
      <c r="M92" s="232">
        <f t="shared" si="57"/>
        <v>0</v>
      </c>
      <c r="N92" s="232">
        <f t="shared" si="57"/>
        <v>0</v>
      </c>
      <c r="O92" s="232">
        <f t="shared" si="57"/>
        <v>0</v>
      </c>
      <c r="P92" s="232">
        <f t="shared" si="57"/>
        <v>0</v>
      </c>
      <c r="Q92" s="232">
        <f t="shared" si="57"/>
        <v>0</v>
      </c>
      <c r="R92" s="232">
        <f t="shared" si="57"/>
        <v>0</v>
      </c>
      <c r="S92" s="232">
        <f t="shared" si="57"/>
        <v>0</v>
      </c>
      <c r="T92" s="232">
        <f t="shared" si="57"/>
        <v>0</v>
      </c>
      <c r="U92" s="232">
        <f t="shared" si="57"/>
        <v>0</v>
      </c>
      <c r="V92" s="232">
        <f t="shared" si="57"/>
        <v>0</v>
      </c>
      <c r="W92" s="232">
        <f t="shared" si="57"/>
        <v>0</v>
      </c>
      <c r="X92" s="232">
        <f t="shared" si="57"/>
        <v>0</v>
      </c>
    </row>
    <row r="93" spans="1:24">
      <c r="A93" s="225">
        <v>2040101</v>
      </c>
      <c r="B93" s="222" t="s">
        <v>158</v>
      </c>
      <c r="C93" s="224">
        <v>100</v>
      </c>
      <c r="D93" s="221">
        <f>E93+F93+G93+H93+I93</f>
        <v>0</v>
      </c>
      <c r="E93" s="221">
        <v>0</v>
      </c>
      <c r="F93" s="221">
        <v>0</v>
      </c>
      <c r="G93" s="221">
        <v>0</v>
      </c>
      <c r="H93" s="221"/>
      <c r="I93" s="227">
        <f>SUM(K93:X93)</f>
        <v>0</v>
      </c>
      <c r="J93" s="233">
        <f>C93+D93</f>
        <v>100</v>
      </c>
      <c r="K93" s="234">
        <v>0</v>
      </c>
      <c r="L93" s="234">
        <v>0</v>
      </c>
      <c r="M93" s="234">
        <v>0</v>
      </c>
      <c r="N93" s="234">
        <v>0</v>
      </c>
      <c r="O93" s="234">
        <v>0</v>
      </c>
      <c r="P93" s="234">
        <v>0</v>
      </c>
      <c r="Q93" s="234">
        <v>0</v>
      </c>
      <c r="R93" s="234"/>
      <c r="S93" s="234">
        <v>0</v>
      </c>
      <c r="T93" s="237">
        <v>0</v>
      </c>
      <c r="U93" s="234">
        <v>0</v>
      </c>
      <c r="V93" s="238"/>
      <c r="W93" s="238"/>
      <c r="X93" s="238"/>
    </row>
    <row r="94" spans="1:24">
      <c r="A94" s="225">
        <v>20402</v>
      </c>
      <c r="B94" s="223" t="s">
        <v>159</v>
      </c>
      <c r="C94" s="224">
        <f t="shared" ref="C94:J94" si="58">SUM(C95:C96)</f>
        <v>25206</v>
      </c>
      <c r="D94" s="226">
        <f t="shared" si="58"/>
        <v>272</v>
      </c>
      <c r="E94" s="226">
        <f t="shared" si="58"/>
        <v>35</v>
      </c>
      <c r="F94" s="226">
        <f t="shared" si="58"/>
        <v>0</v>
      </c>
      <c r="G94" s="226">
        <f t="shared" si="58"/>
        <v>0</v>
      </c>
      <c r="H94" s="226">
        <f t="shared" si="58"/>
        <v>0</v>
      </c>
      <c r="I94" s="226">
        <f t="shared" si="58"/>
        <v>237</v>
      </c>
      <c r="J94" s="226">
        <f t="shared" si="58"/>
        <v>25478</v>
      </c>
      <c r="K94" s="232">
        <f t="shared" ref="K94:X94" si="59">SUM(K95:K96)</f>
        <v>0</v>
      </c>
      <c r="L94" s="232">
        <f t="shared" si="59"/>
        <v>63</v>
      </c>
      <c r="M94" s="232">
        <f t="shared" si="59"/>
        <v>0</v>
      </c>
      <c r="N94" s="232">
        <f t="shared" si="59"/>
        <v>104</v>
      </c>
      <c r="O94" s="232">
        <f t="shared" si="59"/>
        <v>0</v>
      </c>
      <c r="P94" s="232">
        <f t="shared" si="59"/>
        <v>0</v>
      </c>
      <c r="Q94" s="232">
        <f t="shared" si="59"/>
        <v>77</v>
      </c>
      <c r="R94" s="232">
        <f t="shared" si="59"/>
        <v>0</v>
      </c>
      <c r="S94" s="232">
        <f t="shared" si="59"/>
        <v>0</v>
      </c>
      <c r="T94" s="232">
        <f t="shared" si="59"/>
        <v>-7</v>
      </c>
      <c r="U94" s="232">
        <f t="shared" si="59"/>
        <v>0</v>
      </c>
      <c r="V94" s="232">
        <f t="shared" si="59"/>
        <v>0</v>
      </c>
      <c r="W94" s="232">
        <f t="shared" si="59"/>
        <v>0</v>
      </c>
      <c r="X94" s="232">
        <f t="shared" si="59"/>
        <v>0</v>
      </c>
    </row>
    <row r="95" spans="1:24">
      <c r="A95" s="225">
        <v>2040201</v>
      </c>
      <c r="B95" s="222" t="s">
        <v>98</v>
      </c>
      <c r="C95" s="224">
        <v>16164</v>
      </c>
      <c r="D95" s="221">
        <f>E95+F95+G95+H95+I95</f>
        <v>97</v>
      </c>
      <c r="E95" s="221">
        <v>0</v>
      </c>
      <c r="F95" s="221">
        <v>0</v>
      </c>
      <c r="G95" s="221">
        <v>0</v>
      </c>
      <c r="H95" s="221"/>
      <c r="I95" s="227">
        <f>SUM(K95:X95)</f>
        <v>97</v>
      </c>
      <c r="J95" s="233">
        <f>C95+D95</f>
        <v>16261</v>
      </c>
      <c r="K95" s="234">
        <v>0</v>
      </c>
      <c r="L95" s="234">
        <v>0</v>
      </c>
      <c r="M95" s="234">
        <v>0</v>
      </c>
      <c r="N95" s="234">
        <v>104</v>
      </c>
      <c r="O95" s="234">
        <v>0</v>
      </c>
      <c r="P95" s="234">
        <v>0</v>
      </c>
      <c r="Q95" s="234">
        <v>0</v>
      </c>
      <c r="R95" s="234"/>
      <c r="S95" s="234">
        <v>0</v>
      </c>
      <c r="T95" s="237">
        <v>-7</v>
      </c>
      <c r="U95" s="234">
        <v>0</v>
      </c>
      <c r="V95" s="238"/>
      <c r="W95" s="238"/>
      <c r="X95" s="238"/>
    </row>
    <row r="96" spans="1:24">
      <c r="A96" s="225">
        <v>2040299</v>
      </c>
      <c r="B96" s="222" t="s">
        <v>160</v>
      </c>
      <c r="C96" s="224">
        <v>9042</v>
      </c>
      <c r="D96" s="221">
        <f>E96+F96+G96+H96+I96</f>
        <v>175</v>
      </c>
      <c r="E96" s="221">
        <v>35</v>
      </c>
      <c r="F96" s="221">
        <v>0</v>
      </c>
      <c r="G96" s="221">
        <v>0</v>
      </c>
      <c r="H96" s="221"/>
      <c r="I96" s="227">
        <f>SUM(K96:X96)</f>
        <v>140</v>
      </c>
      <c r="J96" s="233">
        <f>C96+D96</f>
        <v>9217</v>
      </c>
      <c r="K96" s="234"/>
      <c r="L96" s="234">
        <v>63</v>
      </c>
      <c r="M96" s="234">
        <v>0</v>
      </c>
      <c r="N96" s="234">
        <v>0</v>
      </c>
      <c r="O96" s="234">
        <v>0</v>
      </c>
      <c r="P96" s="234">
        <v>0</v>
      </c>
      <c r="Q96" s="234">
        <v>77</v>
      </c>
      <c r="R96" s="234"/>
      <c r="S96" s="234">
        <v>0</v>
      </c>
      <c r="T96" s="237">
        <v>0</v>
      </c>
      <c r="U96" s="234">
        <v>0</v>
      </c>
      <c r="V96" s="238"/>
      <c r="W96" s="238"/>
      <c r="X96" s="238"/>
    </row>
    <row r="97" spans="1:24">
      <c r="A97" s="225">
        <v>20404</v>
      </c>
      <c r="B97" s="223" t="s">
        <v>161</v>
      </c>
      <c r="C97" s="224">
        <f t="shared" ref="C97:J97" si="60">SUM(C98:C99)</f>
        <v>80</v>
      </c>
      <c r="D97" s="226">
        <f t="shared" si="60"/>
        <v>266</v>
      </c>
      <c r="E97" s="226">
        <f t="shared" si="60"/>
        <v>0</v>
      </c>
      <c r="F97" s="226">
        <f t="shared" si="60"/>
        <v>0</v>
      </c>
      <c r="G97" s="226">
        <f t="shared" si="60"/>
        <v>0</v>
      </c>
      <c r="H97" s="226">
        <f t="shared" si="60"/>
        <v>0</v>
      </c>
      <c r="I97" s="226">
        <f t="shared" si="60"/>
        <v>266</v>
      </c>
      <c r="J97" s="226">
        <f t="shared" si="60"/>
        <v>346</v>
      </c>
      <c r="K97" s="232">
        <f t="shared" ref="K97:X97" si="61">SUM(K98:K99)</f>
        <v>0</v>
      </c>
      <c r="L97" s="232">
        <f t="shared" si="61"/>
        <v>0</v>
      </c>
      <c r="M97" s="232">
        <f t="shared" si="61"/>
        <v>0</v>
      </c>
      <c r="N97" s="232">
        <f t="shared" si="61"/>
        <v>0</v>
      </c>
      <c r="O97" s="232">
        <f t="shared" si="61"/>
        <v>0</v>
      </c>
      <c r="P97" s="232">
        <f t="shared" si="61"/>
        <v>0</v>
      </c>
      <c r="Q97" s="232">
        <f t="shared" si="61"/>
        <v>266</v>
      </c>
      <c r="R97" s="232">
        <f t="shared" si="61"/>
        <v>0</v>
      </c>
      <c r="S97" s="232">
        <f t="shared" si="61"/>
        <v>0</v>
      </c>
      <c r="T97" s="232">
        <f t="shared" si="61"/>
        <v>0</v>
      </c>
      <c r="U97" s="232">
        <f t="shared" si="61"/>
        <v>0</v>
      </c>
      <c r="V97" s="232">
        <f t="shared" si="61"/>
        <v>0</v>
      </c>
      <c r="W97" s="232">
        <f t="shared" si="61"/>
        <v>0</v>
      </c>
      <c r="X97" s="232">
        <f t="shared" si="61"/>
        <v>0</v>
      </c>
    </row>
    <row r="98" spans="1:24">
      <c r="A98" s="225">
        <v>2040401</v>
      </c>
      <c r="B98" s="222" t="s">
        <v>98</v>
      </c>
      <c r="C98" s="224"/>
      <c r="D98" s="221">
        <f>E98+F98+G98+H98+I98</f>
        <v>0</v>
      </c>
      <c r="E98" s="221">
        <v>0</v>
      </c>
      <c r="F98" s="221">
        <v>0</v>
      </c>
      <c r="G98" s="221">
        <v>0</v>
      </c>
      <c r="H98" s="221"/>
      <c r="I98" s="227">
        <f>SUM(K98:X98)</f>
        <v>0</v>
      </c>
      <c r="J98" s="233">
        <f>C98+D98</f>
        <v>0</v>
      </c>
      <c r="K98" s="234">
        <v>0</v>
      </c>
      <c r="L98" s="234">
        <v>0</v>
      </c>
      <c r="M98" s="234">
        <v>0</v>
      </c>
      <c r="N98" s="234">
        <v>0</v>
      </c>
      <c r="O98" s="234">
        <v>0</v>
      </c>
      <c r="P98" s="234">
        <v>0</v>
      </c>
      <c r="Q98" s="234">
        <v>0</v>
      </c>
      <c r="R98" s="234"/>
      <c r="S98" s="234">
        <v>0</v>
      </c>
      <c r="T98" s="237">
        <v>0</v>
      </c>
      <c r="U98" s="234">
        <v>0</v>
      </c>
      <c r="V98" s="238"/>
      <c r="W98" s="238"/>
      <c r="X98" s="238"/>
    </row>
    <row r="99" spans="1:24">
      <c r="A99" s="225">
        <v>2040499</v>
      </c>
      <c r="B99" s="222" t="s">
        <v>162</v>
      </c>
      <c r="C99" s="224">
        <v>80</v>
      </c>
      <c r="D99" s="221">
        <f>E99+F99+G99+H99+I99</f>
        <v>266</v>
      </c>
      <c r="E99" s="221">
        <v>0</v>
      </c>
      <c r="F99" s="221">
        <v>0</v>
      </c>
      <c r="G99" s="221">
        <v>0</v>
      </c>
      <c r="H99" s="221"/>
      <c r="I99" s="227">
        <f>SUM(K99:X99)</f>
        <v>266</v>
      </c>
      <c r="J99" s="233">
        <f>C99+D99</f>
        <v>346</v>
      </c>
      <c r="K99" s="234">
        <v>0</v>
      </c>
      <c r="L99" s="234">
        <v>0</v>
      </c>
      <c r="M99" s="234">
        <v>0</v>
      </c>
      <c r="N99" s="234">
        <v>0</v>
      </c>
      <c r="O99" s="234">
        <v>0</v>
      </c>
      <c r="P99" s="234">
        <v>0</v>
      </c>
      <c r="Q99" s="234">
        <v>266</v>
      </c>
      <c r="R99" s="234"/>
      <c r="S99" s="234">
        <v>0</v>
      </c>
      <c r="T99" s="237">
        <v>0</v>
      </c>
      <c r="U99" s="234">
        <v>0</v>
      </c>
      <c r="V99" s="238"/>
      <c r="W99" s="238"/>
      <c r="X99" s="238"/>
    </row>
    <row r="100" spans="1:24">
      <c r="A100" s="225">
        <v>20405</v>
      </c>
      <c r="B100" s="223" t="s">
        <v>163</v>
      </c>
      <c r="C100" s="224">
        <f t="shared" ref="C100:J100" si="62">SUM(C101:C101)</f>
        <v>313</v>
      </c>
      <c r="D100" s="226">
        <f t="shared" si="62"/>
        <v>38</v>
      </c>
      <c r="E100" s="226">
        <f t="shared" si="62"/>
        <v>0</v>
      </c>
      <c r="F100" s="226">
        <f t="shared" si="62"/>
        <v>0</v>
      </c>
      <c r="G100" s="226">
        <f t="shared" si="62"/>
        <v>0</v>
      </c>
      <c r="H100" s="226">
        <f t="shared" si="62"/>
        <v>0</v>
      </c>
      <c r="I100" s="226">
        <f t="shared" si="62"/>
        <v>38</v>
      </c>
      <c r="J100" s="226">
        <f t="shared" si="62"/>
        <v>351</v>
      </c>
      <c r="K100" s="232">
        <f t="shared" ref="K100:X100" si="63">SUM(K101:K101)</f>
        <v>0</v>
      </c>
      <c r="L100" s="232">
        <f t="shared" si="63"/>
        <v>0</v>
      </c>
      <c r="M100" s="232">
        <f t="shared" si="63"/>
        <v>0</v>
      </c>
      <c r="N100" s="232">
        <f t="shared" si="63"/>
        <v>0</v>
      </c>
      <c r="O100" s="232">
        <f t="shared" si="63"/>
        <v>0</v>
      </c>
      <c r="P100" s="232">
        <f t="shared" si="63"/>
        <v>0</v>
      </c>
      <c r="Q100" s="232">
        <f t="shared" si="63"/>
        <v>38</v>
      </c>
      <c r="R100" s="232">
        <f t="shared" si="63"/>
        <v>0</v>
      </c>
      <c r="S100" s="232">
        <f t="shared" si="63"/>
        <v>0</v>
      </c>
      <c r="T100" s="232">
        <f t="shared" si="63"/>
        <v>0</v>
      </c>
      <c r="U100" s="232">
        <f t="shared" si="63"/>
        <v>0</v>
      </c>
      <c r="V100" s="232">
        <f t="shared" si="63"/>
        <v>0</v>
      </c>
      <c r="W100" s="232">
        <f t="shared" si="63"/>
        <v>0</v>
      </c>
      <c r="X100" s="232">
        <f t="shared" si="63"/>
        <v>0</v>
      </c>
    </row>
    <row r="101" spans="1:24">
      <c r="A101" s="225">
        <v>2040599</v>
      </c>
      <c r="B101" s="222" t="s">
        <v>164</v>
      </c>
      <c r="C101" s="224">
        <v>313</v>
      </c>
      <c r="D101" s="221">
        <f>E101+F101+G101+H101+I101</f>
        <v>38</v>
      </c>
      <c r="E101" s="221">
        <v>0</v>
      </c>
      <c r="F101" s="221">
        <v>0</v>
      </c>
      <c r="G101" s="221">
        <v>0</v>
      </c>
      <c r="H101" s="221"/>
      <c r="I101" s="227">
        <f>SUM(K101:X101)</f>
        <v>38</v>
      </c>
      <c r="J101" s="233">
        <f>C101+D101</f>
        <v>351</v>
      </c>
      <c r="K101" s="234">
        <v>0</v>
      </c>
      <c r="L101" s="234">
        <v>0</v>
      </c>
      <c r="M101" s="234">
        <v>0</v>
      </c>
      <c r="N101" s="234">
        <v>0</v>
      </c>
      <c r="O101" s="234">
        <v>0</v>
      </c>
      <c r="P101" s="234">
        <v>0</v>
      </c>
      <c r="Q101" s="234">
        <v>38</v>
      </c>
      <c r="R101" s="234"/>
      <c r="S101" s="234">
        <v>0</v>
      </c>
      <c r="T101" s="237">
        <v>0</v>
      </c>
      <c r="U101" s="234">
        <v>0</v>
      </c>
      <c r="V101" s="238"/>
      <c r="W101" s="238"/>
      <c r="X101" s="238"/>
    </row>
    <row r="102" spans="1:24">
      <c r="A102" s="225">
        <v>20406</v>
      </c>
      <c r="B102" s="223" t="s">
        <v>165</v>
      </c>
      <c r="C102" s="224">
        <f t="shared" ref="C102:J102" si="64">SUM(C103:C108)</f>
        <v>2218</v>
      </c>
      <c r="D102" s="226">
        <f t="shared" si="64"/>
        <v>144</v>
      </c>
      <c r="E102" s="226">
        <f t="shared" si="64"/>
        <v>24</v>
      </c>
      <c r="F102" s="226">
        <f t="shared" si="64"/>
        <v>0</v>
      </c>
      <c r="G102" s="226">
        <f t="shared" si="64"/>
        <v>142</v>
      </c>
      <c r="H102" s="226">
        <f t="shared" si="64"/>
        <v>0</v>
      </c>
      <c r="I102" s="226">
        <f t="shared" si="64"/>
        <v>-22</v>
      </c>
      <c r="J102" s="226">
        <f t="shared" si="64"/>
        <v>2362</v>
      </c>
      <c r="K102" s="232">
        <f t="shared" ref="K102:X102" si="65">SUM(K103:K108)</f>
        <v>0</v>
      </c>
      <c r="L102" s="232">
        <f t="shared" si="65"/>
        <v>0</v>
      </c>
      <c r="M102" s="232">
        <f t="shared" si="65"/>
        <v>0</v>
      </c>
      <c r="N102" s="232">
        <f t="shared" si="65"/>
        <v>0</v>
      </c>
      <c r="O102" s="232">
        <f t="shared" si="65"/>
        <v>0</v>
      </c>
      <c r="P102" s="232">
        <f t="shared" si="65"/>
        <v>0</v>
      </c>
      <c r="Q102" s="232">
        <f t="shared" si="65"/>
        <v>0</v>
      </c>
      <c r="R102" s="232">
        <f t="shared" si="65"/>
        <v>0</v>
      </c>
      <c r="S102" s="232">
        <f t="shared" si="65"/>
        <v>-19</v>
      </c>
      <c r="T102" s="232">
        <f t="shared" si="65"/>
        <v>-3</v>
      </c>
      <c r="U102" s="232">
        <f t="shared" si="65"/>
        <v>0</v>
      </c>
      <c r="V102" s="232">
        <f t="shared" si="65"/>
        <v>0</v>
      </c>
      <c r="W102" s="232">
        <f t="shared" si="65"/>
        <v>0</v>
      </c>
      <c r="X102" s="232">
        <f t="shared" si="65"/>
        <v>0</v>
      </c>
    </row>
    <row r="103" spans="1:24">
      <c r="A103" s="225">
        <v>2040601</v>
      </c>
      <c r="B103" s="222" t="s">
        <v>98</v>
      </c>
      <c r="C103" s="224">
        <v>1828</v>
      </c>
      <c r="D103" s="221">
        <f t="shared" ref="D103:D108" si="66">E103+F103+G103+H103+I103</f>
        <v>-3</v>
      </c>
      <c r="E103" s="221">
        <v>0</v>
      </c>
      <c r="F103" s="221">
        <v>0</v>
      </c>
      <c r="G103" s="221">
        <v>0</v>
      </c>
      <c r="H103" s="221"/>
      <c r="I103" s="227">
        <f t="shared" ref="I103:I108" si="67">SUM(K103:X103)</f>
        <v>-3</v>
      </c>
      <c r="J103" s="233">
        <f t="shared" ref="J103:J108" si="68">C103+D103</f>
        <v>1825</v>
      </c>
      <c r="K103" s="234">
        <v>0</v>
      </c>
      <c r="L103" s="234">
        <v>0</v>
      </c>
      <c r="M103" s="234">
        <v>0</v>
      </c>
      <c r="N103" s="234">
        <v>0</v>
      </c>
      <c r="O103" s="234">
        <v>0</v>
      </c>
      <c r="P103" s="234">
        <v>0</v>
      </c>
      <c r="Q103" s="234">
        <v>0</v>
      </c>
      <c r="R103" s="234"/>
      <c r="S103" s="234">
        <v>0</v>
      </c>
      <c r="T103" s="237">
        <v>-3</v>
      </c>
      <c r="U103" s="234">
        <v>0</v>
      </c>
      <c r="V103" s="238"/>
      <c r="W103" s="238"/>
      <c r="X103" s="238"/>
    </row>
    <row r="104" spans="1:24">
      <c r="A104" s="225">
        <v>2040604</v>
      </c>
      <c r="B104" s="222" t="s">
        <v>166</v>
      </c>
      <c r="C104" s="224"/>
      <c r="D104" s="221">
        <f t="shared" si="66"/>
        <v>14</v>
      </c>
      <c r="E104" s="221">
        <v>7</v>
      </c>
      <c r="F104" s="221">
        <v>0</v>
      </c>
      <c r="G104" s="221">
        <v>7</v>
      </c>
      <c r="H104" s="221"/>
      <c r="I104" s="227">
        <f t="shared" si="67"/>
        <v>0</v>
      </c>
      <c r="J104" s="233">
        <f t="shared" si="68"/>
        <v>14</v>
      </c>
      <c r="K104" s="234">
        <v>0</v>
      </c>
      <c r="L104" s="234">
        <v>0</v>
      </c>
      <c r="M104" s="234">
        <v>0</v>
      </c>
      <c r="N104" s="234">
        <v>0</v>
      </c>
      <c r="O104" s="234">
        <v>0</v>
      </c>
      <c r="P104" s="234">
        <v>0</v>
      </c>
      <c r="Q104" s="234">
        <v>0</v>
      </c>
      <c r="R104" s="234"/>
      <c r="S104" s="234">
        <v>0</v>
      </c>
      <c r="T104" s="237">
        <v>0</v>
      </c>
      <c r="U104" s="234">
        <v>0</v>
      </c>
      <c r="V104" s="238"/>
      <c r="W104" s="238"/>
      <c r="X104" s="238"/>
    </row>
    <row r="105" spans="1:24">
      <c r="A105" s="225">
        <v>2040605</v>
      </c>
      <c r="B105" s="222" t="s">
        <v>167</v>
      </c>
      <c r="C105" s="224">
        <v>62</v>
      </c>
      <c r="D105" s="221">
        <f t="shared" si="66"/>
        <v>0</v>
      </c>
      <c r="E105" s="221">
        <v>0</v>
      </c>
      <c r="F105" s="221">
        <v>0</v>
      </c>
      <c r="G105" s="221">
        <v>0</v>
      </c>
      <c r="H105" s="221"/>
      <c r="I105" s="227">
        <f t="shared" si="67"/>
        <v>0</v>
      </c>
      <c r="J105" s="233">
        <f t="shared" si="68"/>
        <v>62</v>
      </c>
      <c r="K105" s="234">
        <v>0</v>
      </c>
      <c r="L105" s="234">
        <v>0</v>
      </c>
      <c r="M105" s="234">
        <v>0</v>
      </c>
      <c r="N105" s="234">
        <v>0</v>
      </c>
      <c r="O105" s="234">
        <v>0</v>
      </c>
      <c r="P105" s="234">
        <v>0</v>
      </c>
      <c r="Q105" s="234">
        <v>0</v>
      </c>
      <c r="R105" s="234"/>
      <c r="S105" s="234">
        <v>0</v>
      </c>
      <c r="T105" s="237">
        <v>0</v>
      </c>
      <c r="U105" s="234">
        <v>0</v>
      </c>
      <c r="V105" s="238"/>
      <c r="W105" s="238"/>
      <c r="X105" s="238"/>
    </row>
    <row r="106" spans="1:24">
      <c r="A106" s="225">
        <v>2040607</v>
      </c>
      <c r="B106" s="222" t="s">
        <v>168</v>
      </c>
      <c r="C106" s="224">
        <v>65</v>
      </c>
      <c r="D106" s="221">
        <f t="shared" si="66"/>
        <v>132</v>
      </c>
      <c r="E106" s="221">
        <v>8</v>
      </c>
      <c r="F106" s="221">
        <v>0</v>
      </c>
      <c r="G106" s="221">
        <v>124</v>
      </c>
      <c r="H106" s="221"/>
      <c r="I106" s="227">
        <f t="shared" si="67"/>
        <v>0</v>
      </c>
      <c r="J106" s="233">
        <f t="shared" si="68"/>
        <v>197</v>
      </c>
      <c r="K106" s="234">
        <v>0</v>
      </c>
      <c r="L106" s="234">
        <v>0</v>
      </c>
      <c r="M106" s="234">
        <v>0</v>
      </c>
      <c r="N106" s="234">
        <v>0</v>
      </c>
      <c r="O106" s="234">
        <v>0</v>
      </c>
      <c r="P106" s="234">
        <v>0</v>
      </c>
      <c r="Q106" s="234">
        <v>0</v>
      </c>
      <c r="R106" s="234"/>
      <c r="S106" s="234">
        <v>0</v>
      </c>
      <c r="T106" s="237">
        <v>0</v>
      </c>
      <c r="U106" s="234">
        <v>0</v>
      </c>
      <c r="V106" s="238"/>
      <c r="W106" s="238"/>
      <c r="X106" s="238"/>
    </row>
    <row r="107" spans="1:24">
      <c r="A107" s="225">
        <v>2040610</v>
      </c>
      <c r="B107" s="222" t="s">
        <v>169</v>
      </c>
      <c r="C107" s="224">
        <v>57</v>
      </c>
      <c r="D107" s="221">
        <f t="shared" si="66"/>
        <v>20</v>
      </c>
      <c r="E107" s="221">
        <v>9</v>
      </c>
      <c r="F107" s="221">
        <v>0</v>
      </c>
      <c r="G107" s="221">
        <v>11</v>
      </c>
      <c r="H107" s="221"/>
      <c r="I107" s="227">
        <f t="shared" si="67"/>
        <v>0</v>
      </c>
      <c r="J107" s="233">
        <f t="shared" si="68"/>
        <v>77</v>
      </c>
      <c r="K107" s="234">
        <v>0</v>
      </c>
      <c r="L107" s="234">
        <v>0</v>
      </c>
      <c r="M107" s="234">
        <v>0</v>
      </c>
      <c r="N107" s="234">
        <v>0</v>
      </c>
      <c r="O107" s="234">
        <v>0</v>
      </c>
      <c r="P107" s="234">
        <v>0</v>
      </c>
      <c r="Q107" s="234">
        <v>0</v>
      </c>
      <c r="R107" s="234"/>
      <c r="S107" s="234">
        <v>0</v>
      </c>
      <c r="T107" s="237">
        <v>0</v>
      </c>
      <c r="U107" s="234">
        <v>0</v>
      </c>
      <c r="V107" s="238"/>
      <c r="W107" s="238"/>
      <c r="X107" s="238"/>
    </row>
    <row r="108" spans="1:24">
      <c r="A108" s="225">
        <v>2040699</v>
      </c>
      <c r="B108" s="222" t="s">
        <v>170</v>
      </c>
      <c r="C108" s="224">
        <v>206</v>
      </c>
      <c r="D108" s="221">
        <f t="shared" si="66"/>
        <v>-19</v>
      </c>
      <c r="E108" s="221">
        <v>0</v>
      </c>
      <c r="F108" s="221">
        <v>0</v>
      </c>
      <c r="G108" s="221">
        <v>0</v>
      </c>
      <c r="H108" s="221"/>
      <c r="I108" s="227">
        <f t="shared" si="67"/>
        <v>-19</v>
      </c>
      <c r="J108" s="233">
        <f t="shared" si="68"/>
        <v>187</v>
      </c>
      <c r="K108" s="234">
        <v>0</v>
      </c>
      <c r="L108" s="234">
        <v>0</v>
      </c>
      <c r="M108" s="234">
        <v>0</v>
      </c>
      <c r="N108" s="234">
        <v>0</v>
      </c>
      <c r="O108" s="234">
        <v>0</v>
      </c>
      <c r="P108" s="234">
        <v>0</v>
      </c>
      <c r="Q108" s="234">
        <v>0</v>
      </c>
      <c r="R108" s="234"/>
      <c r="S108" s="234">
        <v>-19</v>
      </c>
      <c r="T108" s="237">
        <v>0</v>
      </c>
      <c r="U108" s="234">
        <v>0</v>
      </c>
      <c r="V108" s="238"/>
      <c r="W108" s="238"/>
      <c r="X108" s="238"/>
    </row>
    <row r="109" spans="1:24">
      <c r="A109" s="225">
        <v>20499</v>
      </c>
      <c r="B109" s="223" t="s">
        <v>171</v>
      </c>
      <c r="C109" s="224">
        <f t="shared" ref="C109:J109" si="69">C110</f>
        <v>1779</v>
      </c>
      <c r="D109" s="226">
        <f t="shared" si="69"/>
        <v>4052</v>
      </c>
      <c r="E109" s="226">
        <f t="shared" si="69"/>
        <v>3231</v>
      </c>
      <c r="F109" s="226">
        <f t="shared" si="69"/>
        <v>0</v>
      </c>
      <c r="G109" s="226">
        <f t="shared" si="69"/>
        <v>33</v>
      </c>
      <c r="H109" s="226">
        <f t="shared" si="69"/>
        <v>800</v>
      </c>
      <c r="I109" s="226">
        <f t="shared" si="69"/>
        <v>-12</v>
      </c>
      <c r="J109" s="226">
        <f t="shared" si="69"/>
        <v>5831</v>
      </c>
      <c r="K109" s="232">
        <f t="shared" ref="K109:X109" si="70">K110</f>
        <v>0</v>
      </c>
      <c r="L109" s="232">
        <f t="shared" si="70"/>
        <v>0</v>
      </c>
      <c r="M109" s="232">
        <f t="shared" si="70"/>
        <v>0</v>
      </c>
      <c r="N109" s="232">
        <f t="shared" si="70"/>
        <v>0</v>
      </c>
      <c r="O109" s="232">
        <f t="shared" si="70"/>
        <v>0</v>
      </c>
      <c r="P109" s="232">
        <f t="shared" si="70"/>
        <v>0</v>
      </c>
      <c r="Q109" s="232">
        <f t="shared" si="70"/>
        <v>0</v>
      </c>
      <c r="R109" s="232">
        <f t="shared" si="70"/>
        <v>0</v>
      </c>
      <c r="S109" s="232">
        <f t="shared" si="70"/>
        <v>-10</v>
      </c>
      <c r="T109" s="232">
        <f t="shared" si="70"/>
        <v>-2</v>
      </c>
      <c r="U109" s="232">
        <f t="shared" si="70"/>
        <v>0</v>
      </c>
      <c r="V109" s="232">
        <f t="shared" si="70"/>
        <v>0</v>
      </c>
      <c r="W109" s="232">
        <f t="shared" si="70"/>
        <v>0</v>
      </c>
      <c r="X109" s="232">
        <f t="shared" si="70"/>
        <v>0</v>
      </c>
    </row>
    <row r="110" spans="1:24">
      <c r="A110" s="225">
        <v>2049901</v>
      </c>
      <c r="B110" s="222" t="s">
        <v>172</v>
      </c>
      <c r="C110" s="224">
        <v>1779</v>
      </c>
      <c r="D110" s="221">
        <f>E110+F110+G110+H110+I110</f>
        <v>4052</v>
      </c>
      <c r="E110" s="221">
        <v>3231</v>
      </c>
      <c r="F110" s="221">
        <v>0</v>
      </c>
      <c r="G110" s="221">
        <v>33</v>
      </c>
      <c r="H110" s="221">
        <v>800</v>
      </c>
      <c r="I110" s="227">
        <f>SUM(K110:X110)</f>
        <v>-12</v>
      </c>
      <c r="J110" s="233">
        <f>C110+D110</f>
        <v>5831</v>
      </c>
      <c r="K110" s="234"/>
      <c r="L110" s="234">
        <v>0</v>
      </c>
      <c r="M110" s="234">
        <v>0</v>
      </c>
      <c r="N110" s="234">
        <v>0</v>
      </c>
      <c r="O110" s="234">
        <v>0</v>
      </c>
      <c r="P110" s="234">
        <v>0</v>
      </c>
      <c r="Q110" s="234">
        <v>0</v>
      </c>
      <c r="R110" s="234"/>
      <c r="S110" s="234">
        <v>-10</v>
      </c>
      <c r="T110" s="237">
        <v>-2</v>
      </c>
      <c r="U110" s="234">
        <v>0</v>
      </c>
      <c r="V110" s="238"/>
      <c r="W110" s="238"/>
      <c r="X110" s="238"/>
    </row>
    <row r="111" spans="1:24">
      <c r="A111" s="225">
        <v>205</v>
      </c>
      <c r="B111" s="223" t="s">
        <v>550</v>
      </c>
      <c r="C111" s="224">
        <f t="shared" ref="C111:J111" si="71">C112+C116+C123+C127+C129+C133+C136</f>
        <v>124777</v>
      </c>
      <c r="D111" s="224">
        <f t="shared" si="71"/>
        <v>52631</v>
      </c>
      <c r="E111" s="224">
        <f t="shared" si="71"/>
        <v>8493</v>
      </c>
      <c r="F111" s="224">
        <f t="shared" si="71"/>
        <v>614</v>
      </c>
      <c r="G111" s="224">
        <f t="shared" si="71"/>
        <v>7069</v>
      </c>
      <c r="H111" s="224">
        <f t="shared" si="71"/>
        <v>9949</v>
      </c>
      <c r="I111" s="224">
        <f t="shared" si="71"/>
        <v>26506</v>
      </c>
      <c r="J111" s="224">
        <f t="shared" si="71"/>
        <v>177408</v>
      </c>
      <c r="K111" s="224">
        <f t="shared" ref="K111:X111" si="72">K112+K116+K123+K127+K129+K133+K136</f>
        <v>-6625</v>
      </c>
      <c r="L111" s="224">
        <f t="shared" si="72"/>
        <v>359</v>
      </c>
      <c r="M111" s="224">
        <f t="shared" si="72"/>
        <v>0</v>
      </c>
      <c r="N111" s="224">
        <f t="shared" si="72"/>
        <v>364</v>
      </c>
      <c r="O111" s="224">
        <f t="shared" si="72"/>
        <v>157</v>
      </c>
      <c r="P111" s="224">
        <f t="shared" si="72"/>
        <v>100</v>
      </c>
      <c r="Q111" s="224">
        <f t="shared" si="72"/>
        <v>37908</v>
      </c>
      <c r="R111" s="224">
        <f t="shared" ref="R111" si="73">R112+R116+R123+R127+R129+R133+R136</f>
        <v>0</v>
      </c>
      <c r="S111" s="224">
        <f t="shared" si="72"/>
        <v>0</v>
      </c>
      <c r="T111" s="224">
        <f t="shared" si="72"/>
        <v>-880</v>
      </c>
      <c r="U111" s="224">
        <f t="shared" si="72"/>
        <v>327</v>
      </c>
      <c r="V111" s="224">
        <f t="shared" si="72"/>
        <v>-5204</v>
      </c>
      <c r="W111" s="224">
        <f t="shared" si="72"/>
        <v>0</v>
      </c>
      <c r="X111" s="224">
        <f t="shared" si="72"/>
        <v>0</v>
      </c>
    </row>
    <row r="112" spans="1:24">
      <c r="A112" s="225">
        <v>20501</v>
      </c>
      <c r="B112" s="223" t="s">
        <v>174</v>
      </c>
      <c r="C112" s="224">
        <f>SUM(C113:C115)</f>
        <v>635</v>
      </c>
      <c r="D112" s="226">
        <f t="shared" ref="D112:J112" si="74">SUM(D113:D115)</f>
        <v>58</v>
      </c>
      <c r="E112" s="226">
        <f t="shared" si="74"/>
        <v>0</v>
      </c>
      <c r="F112" s="226">
        <f t="shared" si="74"/>
        <v>0</v>
      </c>
      <c r="G112" s="226">
        <f t="shared" si="74"/>
        <v>0</v>
      </c>
      <c r="H112" s="226">
        <f t="shared" si="74"/>
        <v>0</v>
      </c>
      <c r="I112" s="226">
        <f t="shared" si="74"/>
        <v>58</v>
      </c>
      <c r="J112" s="226">
        <f t="shared" si="74"/>
        <v>693</v>
      </c>
      <c r="K112" s="232">
        <f t="shared" ref="K112:X112" si="75">SUM(K113:K115)</f>
        <v>0</v>
      </c>
      <c r="L112" s="232">
        <f t="shared" si="75"/>
        <v>0</v>
      </c>
      <c r="M112" s="232">
        <f t="shared" si="75"/>
        <v>0</v>
      </c>
      <c r="N112" s="232">
        <f t="shared" si="75"/>
        <v>6</v>
      </c>
      <c r="O112" s="232">
        <f t="shared" si="75"/>
        <v>0</v>
      </c>
      <c r="P112" s="232">
        <f t="shared" si="75"/>
        <v>0</v>
      </c>
      <c r="Q112" s="232">
        <f t="shared" si="75"/>
        <v>0</v>
      </c>
      <c r="R112" s="232">
        <f t="shared" ref="R112" si="76">SUM(R113:R115)</f>
        <v>0</v>
      </c>
      <c r="S112" s="232">
        <f t="shared" si="75"/>
        <v>0</v>
      </c>
      <c r="T112" s="232">
        <f t="shared" si="75"/>
        <v>-7</v>
      </c>
      <c r="U112" s="232">
        <f t="shared" si="75"/>
        <v>59</v>
      </c>
      <c r="V112" s="232">
        <f t="shared" si="75"/>
        <v>0</v>
      </c>
      <c r="W112" s="232">
        <f t="shared" si="75"/>
        <v>0</v>
      </c>
      <c r="X112" s="232">
        <f t="shared" si="75"/>
        <v>0</v>
      </c>
    </row>
    <row r="113" spans="1:24">
      <c r="A113" s="225">
        <v>2050101</v>
      </c>
      <c r="B113" s="222" t="s">
        <v>98</v>
      </c>
      <c r="C113" s="224">
        <v>443</v>
      </c>
      <c r="D113" s="221">
        <f>E113+F113+G113+H113+I113</f>
        <v>-3</v>
      </c>
      <c r="E113" s="221">
        <v>0</v>
      </c>
      <c r="F113" s="221">
        <v>0</v>
      </c>
      <c r="G113" s="221">
        <v>0</v>
      </c>
      <c r="H113" s="221"/>
      <c r="I113" s="227">
        <f>SUM(K113:X113)</f>
        <v>-3</v>
      </c>
      <c r="J113" s="233">
        <f>C113+D113</f>
        <v>440</v>
      </c>
      <c r="K113" s="234">
        <v>0</v>
      </c>
      <c r="L113" s="234">
        <v>0</v>
      </c>
      <c r="M113" s="234">
        <v>0</v>
      </c>
      <c r="N113" s="234">
        <v>0</v>
      </c>
      <c r="O113" s="234">
        <v>0</v>
      </c>
      <c r="P113" s="234">
        <v>0</v>
      </c>
      <c r="Q113" s="234">
        <v>0</v>
      </c>
      <c r="R113" s="234"/>
      <c r="S113" s="234">
        <v>0</v>
      </c>
      <c r="T113" s="237">
        <v>-3</v>
      </c>
      <c r="U113" s="234">
        <v>0</v>
      </c>
      <c r="V113" s="238"/>
      <c r="W113" s="238"/>
      <c r="X113" s="238"/>
    </row>
    <row r="114" spans="1:24">
      <c r="A114" s="225">
        <v>2050102</v>
      </c>
      <c r="B114" s="222" t="s">
        <v>99</v>
      </c>
      <c r="C114" s="224"/>
      <c r="D114" s="221">
        <f>E114+F114+G114+H114+I114</f>
        <v>6</v>
      </c>
      <c r="E114" s="221">
        <v>0</v>
      </c>
      <c r="F114" s="221">
        <v>0</v>
      </c>
      <c r="G114" s="221">
        <v>0</v>
      </c>
      <c r="H114" s="221"/>
      <c r="I114" s="221">
        <f>SUM(K114:X114)</f>
        <v>6</v>
      </c>
      <c r="J114" s="233">
        <f>C114+D114</f>
        <v>6</v>
      </c>
      <c r="K114" s="234">
        <v>0</v>
      </c>
      <c r="L114" s="234">
        <v>0</v>
      </c>
      <c r="M114" s="234">
        <v>0</v>
      </c>
      <c r="N114" s="234">
        <v>6</v>
      </c>
      <c r="O114" s="234">
        <v>0</v>
      </c>
      <c r="P114" s="234">
        <v>0</v>
      </c>
      <c r="Q114" s="234">
        <v>0</v>
      </c>
      <c r="R114" s="234"/>
      <c r="S114" s="234">
        <v>0</v>
      </c>
      <c r="T114" s="237">
        <v>0</v>
      </c>
      <c r="U114" s="234">
        <v>0</v>
      </c>
      <c r="V114" s="238"/>
      <c r="W114" s="238"/>
      <c r="X114" s="238"/>
    </row>
    <row r="115" spans="1:24">
      <c r="A115" s="225">
        <v>2050199</v>
      </c>
      <c r="B115" s="222" t="s">
        <v>175</v>
      </c>
      <c r="C115" s="224">
        <v>192</v>
      </c>
      <c r="D115" s="221">
        <f>E115+F115+G115+H115+I115</f>
        <v>55</v>
      </c>
      <c r="E115" s="221">
        <v>0</v>
      </c>
      <c r="F115" s="221">
        <v>0</v>
      </c>
      <c r="G115" s="221">
        <v>0</v>
      </c>
      <c r="H115" s="221"/>
      <c r="I115" s="227">
        <f>SUM(K115:X115)</f>
        <v>55</v>
      </c>
      <c r="J115" s="233">
        <f>C115+D115</f>
        <v>247</v>
      </c>
      <c r="K115" s="234">
        <v>0</v>
      </c>
      <c r="L115" s="234">
        <v>0</v>
      </c>
      <c r="M115" s="234">
        <v>0</v>
      </c>
      <c r="N115" s="234">
        <v>0</v>
      </c>
      <c r="O115" s="234">
        <v>0</v>
      </c>
      <c r="P115" s="234">
        <v>0</v>
      </c>
      <c r="Q115" s="234">
        <v>0</v>
      </c>
      <c r="R115" s="234"/>
      <c r="S115" s="234">
        <v>0</v>
      </c>
      <c r="T115" s="237">
        <v>-4</v>
      </c>
      <c r="U115" s="234">
        <v>59</v>
      </c>
      <c r="V115" s="238"/>
      <c r="W115" s="238"/>
      <c r="X115" s="238"/>
    </row>
    <row r="116" spans="1:24">
      <c r="A116" s="225">
        <v>20502</v>
      </c>
      <c r="B116" s="223" t="s">
        <v>176</v>
      </c>
      <c r="C116" s="224">
        <f t="shared" ref="C116:J116" si="77">SUM(C117:C122)</f>
        <v>110774</v>
      </c>
      <c r="D116" s="226">
        <f t="shared" si="77"/>
        <v>62510</v>
      </c>
      <c r="E116" s="226">
        <f t="shared" si="77"/>
        <v>7919</v>
      </c>
      <c r="F116" s="226">
        <f t="shared" si="77"/>
        <v>614</v>
      </c>
      <c r="G116" s="226">
        <f t="shared" si="77"/>
        <v>6876</v>
      </c>
      <c r="H116" s="226">
        <f t="shared" si="77"/>
        <v>9949</v>
      </c>
      <c r="I116" s="226">
        <f t="shared" si="77"/>
        <v>37152</v>
      </c>
      <c r="J116" s="226">
        <f t="shared" si="77"/>
        <v>173284</v>
      </c>
      <c r="K116" s="232">
        <f t="shared" ref="K116:X116" si="78">SUM(K117:K122)</f>
        <v>-6625</v>
      </c>
      <c r="L116" s="232">
        <f t="shared" si="78"/>
        <v>359</v>
      </c>
      <c r="M116" s="232">
        <f t="shared" si="78"/>
        <v>0</v>
      </c>
      <c r="N116" s="232">
        <f t="shared" si="78"/>
        <v>356</v>
      </c>
      <c r="O116" s="232">
        <f t="shared" si="78"/>
        <v>134</v>
      </c>
      <c r="P116" s="232">
        <f t="shared" si="78"/>
        <v>0</v>
      </c>
      <c r="Q116" s="232">
        <f t="shared" si="78"/>
        <v>48810</v>
      </c>
      <c r="R116" s="232">
        <f t="shared" si="78"/>
        <v>0</v>
      </c>
      <c r="S116" s="232">
        <f t="shared" si="78"/>
        <v>0</v>
      </c>
      <c r="T116" s="232">
        <f t="shared" si="78"/>
        <v>-853</v>
      </c>
      <c r="U116" s="232">
        <f t="shared" si="78"/>
        <v>175</v>
      </c>
      <c r="V116" s="232">
        <f t="shared" si="78"/>
        <v>-5204</v>
      </c>
      <c r="W116" s="232">
        <f t="shared" si="78"/>
        <v>0</v>
      </c>
      <c r="X116" s="232">
        <f t="shared" si="78"/>
        <v>0</v>
      </c>
    </row>
    <row r="117" spans="1:24">
      <c r="A117" s="225">
        <v>2050201</v>
      </c>
      <c r="B117" s="222" t="s">
        <v>177</v>
      </c>
      <c r="C117" s="224">
        <v>2704</v>
      </c>
      <c r="D117" s="221">
        <f t="shared" ref="D117:D122" si="79">E117+F117+G117+H117+I117</f>
        <v>1088</v>
      </c>
      <c r="E117" s="221">
        <v>-17</v>
      </c>
      <c r="F117" s="221">
        <v>0</v>
      </c>
      <c r="G117" s="221">
        <f>1626-656</f>
        <v>970</v>
      </c>
      <c r="H117" s="221"/>
      <c r="I117" s="227">
        <f t="shared" ref="I117:I122" si="80">SUM(K117:X117)</f>
        <v>135</v>
      </c>
      <c r="J117" s="233">
        <f t="shared" ref="J117:J122" si="81">C117+D117</f>
        <v>3792</v>
      </c>
      <c r="K117" s="234">
        <v>-80</v>
      </c>
      <c r="L117" s="234">
        <v>0</v>
      </c>
      <c r="M117" s="234">
        <v>0</v>
      </c>
      <c r="N117" s="234">
        <v>0</v>
      </c>
      <c r="O117" s="234">
        <v>115</v>
      </c>
      <c r="P117" s="234">
        <v>0</v>
      </c>
      <c r="Q117" s="234">
        <v>106</v>
      </c>
      <c r="R117" s="234"/>
      <c r="S117" s="234">
        <v>0</v>
      </c>
      <c r="T117" s="237">
        <v>-6</v>
      </c>
      <c r="U117" s="234">
        <v>0</v>
      </c>
      <c r="V117" s="238"/>
      <c r="W117" s="238"/>
      <c r="X117" s="238"/>
    </row>
    <row r="118" spans="1:24">
      <c r="A118" s="225">
        <v>2050202</v>
      </c>
      <c r="B118" s="222" t="s">
        <v>178</v>
      </c>
      <c r="C118" s="224">
        <v>59793</v>
      </c>
      <c r="D118" s="221">
        <f t="shared" si="79"/>
        <v>26285</v>
      </c>
      <c r="E118" s="221">
        <f>9822-4572-569</f>
        <v>4681</v>
      </c>
      <c r="F118" s="221">
        <v>500</v>
      </c>
      <c r="G118" s="221">
        <f>2502-315</f>
        <v>2187</v>
      </c>
      <c r="H118" s="221"/>
      <c r="I118" s="227">
        <f t="shared" si="80"/>
        <v>18917</v>
      </c>
      <c r="J118" s="233">
        <f t="shared" si="81"/>
        <v>86078</v>
      </c>
      <c r="K118" s="234">
        <v>0</v>
      </c>
      <c r="L118" s="234">
        <v>359</v>
      </c>
      <c r="M118" s="234">
        <v>0</v>
      </c>
      <c r="N118" s="234">
        <v>286</v>
      </c>
      <c r="O118" s="234">
        <v>1</v>
      </c>
      <c r="P118" s="234">
        <v>0</v>
      </c>
      <c r="Q118" s="234">
        <v>23724</v>
      </c>
      <c r="R118" s="234"/>
      <c r="S118" s="234">
        <v>0</v>
      </c>
      <c r="T118" s="237">
        <v>-424</v>
      </c>
      <c r="U118" s="234">
        <v>175</v>
      </c>
      <c r="V118" s="238">
        <v>-5204</v>
      </c>
      <c r="W118" s="238"/>
      <c r="X118" s="238"/>
    </row>
    <row r="119" spans="1:24">
      <c r="A119" s="225">
        <v>2050203</v>
      </c>
      <c r="B119" s="222" t="s">
        <v>179</v>
      </c>
      <c r="C119" s="224">
        <v>30347</v>
      </c>
      <c r="D119" s="221">
        <f t="shared" si="79"/>
        <v>5931</v>
      </c>
      <c r="E119" s="221">
        <f>4190-1523</f>
        <v>2667</v>
      </c>
      <c r="F119" s="221">
        <v>0</v>
      </c>
      <c r="G119" s="221">
        <v>0</v>
      </c>
      <c r="H119" s="221">
        <v>7144</v>
      </c>
      <c r="I119" s="227">
        <f t="shared" si="80"/>
        <v>-3880</v>
      </c>
      <c r="J119" s="233">
        <f t="shared" si="81"/>
        <v>36278</v>
      </c>
      <c r="K119" s="234">
        <v>-6448</v>
      </c>
      <c r="L119" s="234">
        <v>0</v>
      </c>
      <c r="M119" s="234">
        <v>0</v>
      </c>
      <c r="N119" s="234">
        <v>22</v>
      </c>
      <c r="O119" s="234">
        <v>18</v>
      </c>
      <c r="P119" s="234">
        <v>0</v>
      </c>
      <c r="Q119" s="234">
        <v>2812</v>
      </c>
      <c r="R119" s="234"/>
      <c r="S119" s="234">
        <v>0</v>
      </c>
      <c r="T119" s="237">
        <v>-284</v>
      </c>
      <c r="U119" s="234">
        <v>0</v>
      </c>
      <c r="V119" s="238"/>
      <c r="W119" s="238"/>
      <c r="X119" s="238"/>
    </row>
    <row r="120" spans="1:24">
      <c r="A120" s="225">
        <v>2050204</v>
      </c>
      <c r="B120" s="222" t="s">
        <v>180</v>
      </c>
      <c r="C120" s="224">
        <v>16134</v>
      </c>
      <c r="D120" s="221">
        <f t="shared" si="79"/>
        <v>25563</v>
      </c>
      <c r="E120" s="221">
        <f>1219-631</f>
        <v>588</v>
      </c>
      <c r="F120" s="221">
        <v>0</v>
      </c>
      <c r="G120" s="221">
        <v>256</v>
      </c>
      <c r="H120" s="221">
        <v>2805</v>
      </c>
      <c r="I120" s="227">
        <f t="shared" si="80"/>
        <v>21914</v>
      </c>
      <c r="J120" s="233">
        <f t="shared" si="81"/>
        <v>41697</v>
      </c>
      <c r="K120" s="234">
        <v>-97</v>
      </c>
      <c r="L120" s="234">
        <v>0</v>
      </c>
      <c r="M120" s="234">
        <v>0</v>
      </c>
      <c r="N120" s="234">
        <v>45</v>
      </c>
      <c r="O120" s="234">
        <v>0</v>
      </c>
      <c r="P120" s="234">
        <v>0</v>
      </c>
      <c r="Q120" s="234">
        <f>735+1175+20195</f>
        <v>22105</v>
      </c>
      <c r="R120" s="234"/>
      <c r="S120" s="234">
        <v>0</v>
      </c>
      <c r="T120" s="237">
        <v>-139</v>
      </c>
      <c r="U120" s="234">
        <v>0</v>
      </c>
      <c r="V120" s="238"/>
      <c r="W120" s="238"/>
      <c r="X120" s="238"/>
    </row>
    <row r="121" spans="1:24">
      <c r="A121" s="225">
        <v>2050205</v>
      </c>
      <c r="B121" s="222" t="s">
        <v>181</v>
      </c>
      <c r="C121" s="224"/>
      <c r="D121" s="221">
        <f t="shared" si="79"/>
        <v>1</v>
      </c>
      <c r="E121" s="221">
        <v>0</v>
      </c>
      <c r="F121" s="221">
        <v>0</v>
      </c>
      <c r="G121" s="221">
        <v>1</v>
      </c>
      <c r="H121" s="221"/>
      <c r="I121" s="227">
        <f t="shared" si="80"/>
        <v>0</v>
      </c>
      <c r="J121" s="233">
        <f t="shared" si="81"/>
        <v>1</v>
      </c>
      <c r="K121" s="234">
        <v>0</v>
      </c>
      <c r="L121" s="234">
        <v>0</v>
      </c>
      <c r="M121" s="234">
        <v>0</v>
      </c>
      <c r="N121" s="234">
        <v>0</v>
      </c>
      <c r="O121" s="234">
        <v>0</v>
      </c>
      <c r="P121" s="234">
        <v>0</v>
      </c>
      <c r="Q121" s="234">
        <v>0</v>
      </c>
      <c r="R121" s="234"/>
      <c r="S121" s="234">
        <v>0</v>
      </c>
      <c r="T121" s="237">
        <v>0</v>
      </c>
      <c r="U121" s="234">
        <v>0</v>
      </c>
      <c r="V121" s="238"/>
      <c r="W121" s="238"/>
      <c r="X121" s="238"/>
    </row>
    <row r="122" spans="1:24">
      <c r="A122" s="225">
        <v>2050299</v>
      </c>
      <c r="B122" s="222" t="s">
        <v>182</v>
      </c>
      <c r="C122" s="224">
        <v>1796</v>
      </c>
      <c r="D122" s="221">
        <f t="shared" si="79"/>
        <v>3642</v>
      </c>
      <c r="E122" s="221">
        <v>0</v>
      </c>
      <c r="F122" s="221">
        <v>114</v>
      </c>
      <c r="G122" s="221">
        <f>4288-826</f>
        <v>3462</v>
      </c>
      <c r="H122" s="221"/>
      <c r="I122" s="227">
        <f t="shared" si="80"/>
        <v>66</v>
      </c>
      <c r="J122" s="233">
        <f t="shared" si="81"/>
        <v>5438</v>
      </c>
      <c r="K122" s="234">
        <v>0</v>
      </c>
      <c r="L122" s="234">
        <v>0</v>
      </c>
      <c r="M122" s="234">
        <v>0</v>
      </c>
      <c r="N122" s="234">
        <v>3</v>
      </c>
      <c r="O122" s="234">
        <v>0</v>
      </c>
      <c r="P122" s="234">
        <v>0</v>
      </c>
      <c r="Q122" s="234">
        <v>63</v>
      </c>
      <c r="R122" s="234"/>
      <c r="S122" s="234">
        <v>0</v>
      </c>
      <c r="T122" s="237">
        <v>0</v>
      </c>
      <c r="U122" s="234">
        <v>0</v>
      </c>
      <c r="V122" s="238"/>
      <c r="W122" s="238"/>
      <c r="X122" s="238"/>
    </row>
    <row r="123" spans="1:24">
      <c r="A123" s="225">
        <v>20503</v>
      </c>
      <c r="B123" s="223" t="s">
        <v>183</v>
      </c>
      <c r="C123" s="224">
        <f t="shared" ref="C123:J123" si="82">SUM(C124:C126)</f>
        <v>777</v>
      </c>
      <c r="D123" s="226">
        <f t="shared" si="82"/>
        <v>766</v>
      </c>
      <c r="E123" s="226">
        <f t="shared" si="82"/>
        <v>574</v>
      </c>
      <c r="F123" s="226">
        <f t="shared" si="82"/>
        <v>0</v>
      </c>
      <c r="G123" s="226">
        <f t="shared" si="82"/>
        <v>193</v>
      </c>
      <c r="H123" s="226">
        <f t="shared" si="82"/>
        <v>0</v>
      </c>
      <c r="I123" s="226">
        <f t="shared" si="82"/>
        <v>-1</v>
      </c>
      <c r="J123" s="226">
        <f t="shared" si="82"/>
        <v>1543</v>
      </c>
      <c r="K123" s="232">
        <f t="shared" ref="K123:X123" si="83">SUM(K124:K126)</f>
        <v>0</v>
      </c>
      <c r="L123" s="232">
        <f t="shared" si="83"/>
        <v>0</v>
      </c>
      <c r="M123" s="232">
        <f t="shared" si="83"/>
        <v>0</v>
      </c>
      <c r="N123" s="232">
        <f t="shared" si="83"/>
        <v>2</v>
      </c>
      <c r="O123" s="232">
        <f t="shared" si="83"/>
        <v>0</v>
      </c>
      <c r="P123" s="232">
        <f t="shared" si="83"/>
        <v>0</v>
      </c>
      <c r="Q123" s="232">
        <f t="shared" si="83"/>
        <v>12</v>
      </c>
      <c r="R123" s="232">
        <f t="shared" si="83"/>
        <v>0</v>
      </c>
      <c r="S123" s="232">
        <f t="shared" si="83"/>
        <v>0</v>
      </c>
      <c r="T123" s="232">
        <f t="shared" si="83"/>
        <v>-15</v>
      </c>
      <c r="U123" s="232">
        <f t="shared" si="83"/>
        <v>0</v>
      </c>
      <c r="V123" s="232">
        <f t="shared" si="83"/>
        <v>0</v>
      </c>
      <c r="W123" s="232">
        <f t="shared" si="83"/>
        <v>0</v>
      </c>
      <c r="X123" s="232">
        <f t="shared" si="83"/>
        <v>0</v>
      </c>
    </row>
    <row r="124" spans="1:24">
      <c r="A124" s="225">
        <v>2050302</v>
      </c>
      <c r="B124" s="222" t="s">
        <v>184</v>
      </c>
      <c r="C124" s="224">
        <v>777</v>
      </c>
      <c r="D124" s="221">
        <f>E124+F124+G124+H124+I124</f>
        <v>593</v>
      </c>
      <c r="E124" s="221">
        <v>574</v>
      </c>
      <c r="F124" s="221">
        <v>0</v>
      </c>
      <c r="G124" s="221">
        <v>20</v>
      </c>
      <c r="H124" s="221"/>
      <c r="I124" s="227">
        <f>SUM(K124:X124)</f>
        <v>-1</v>
      </c>
      <c r="J124" s="233">
        <f>C124+D124</f>
        <v>1370</v>
      </c>
      <c r="K124" s="234">
        <v>0</v>
      </c>
      <c r="L124" s="234">
        <v>0</v>
      </c>
      <c r="M124" s="234">
        <v>0</v>
      </c>
      <c r="N124" s="234">
        <v>2</v>
      </c>
      <c r="O124" s="234">
        <v>0</v>
      </c>
      <c r="P124" s="234">
        <v>0</v>
      </c>
      <c r="Q124" s="234">
        <v>12</v>
      </c>
      <c r="R124" s="234"/>
      <c r="S124" s="234">
        <v>0</v>
      </c>
      <c r="T124" s="237">
        <v>-15</v>
      </c>
      <c r="U124" s="234">
        <v>0</v>
      </c>
      <c r="V124" s="238"/>
      <c r="W124" s="238"/>
      <c r="X124" s="238"/>
    </row>
    <row r="125" spans="1:24">
      <c r="A125" s="225">
        <v>2050305</v>
      </c>
      <c r="B125" s="222" t="s">
        <v>185</v>
      </c>
      <c r="C125" s="224"/>
      <c r="D125" s="221">
        <f>E125+F125+G125+H125+I125</f>
        <v>20</v>
      </c>
      <c r="E125" s="221">
        <v>0</v>
      </c>
      <c r="F125" s="221">
        <v>0</v>
      </c>
      <c r="G125" s="221">
        <v>20</v>
      </c>
      <c r="H125" s="221"/>
      <c r="I125" s="227">
        <f>SUM(K125:X125)</f>
        <v>0</v>
      </c>
      <c r="J125" s="233">
        <f>C125+D125</f>
        <v>20</v>
      </c>
      <c r="K125" s="234">
        <v>0</v>
      </c>
      <c r="L125" s="234">
        <v>0</v>
      </c>
      <c r="M125" s="234">
        <v>0</v>
      </c>
      <c r="N125" s="234">
        <v>0</v>
      </c>
      <c r="O125" s="234">
        <v>0</v>
      </c>
      <c r="P125" s="234">
        <v>0</v>
      </c>
      <c r="Q125" s="234">
        <v>0</v>
      </c>
      <c r="R125" s="234"/>
      <c r="S125" s="234">
        <v>0</v>
      </c>
      <c r="T125" s="237">
        <v>0</v>
      </c>
      <c r="U125" s="234">
        <v>0</v>
      </c>
      <c r="V125" s="238"/>
      <c r="W125" s="238"/>
      <c r="X125" s="238"/>
    </row>
    <row r="126" spans="1:24">
      <c r="A126" s="225">
        <v>2050399</v>
      </c>
      <c r="B126" s="222" t="s">
        <v>186</v>
      </c>
      <c r="C126" s="224"/>
      <c r="D126" s="221">
        <f>E126+F126+G126+H126+I126</f>
        <v>153</v>
      </c>
      <c r="E126" s="221">
        <v>0</v>
      </c>
      <c r="F126" s="221">
        <v>0</v>
      </c>
      <c r="G126" s="221">
        <v>153</v>
      </c>
      <c r="H126" s="221"/>
      <c r="I126" s="227">
        <f>SUM(K126:X126)</f>
        <v>0</v>
      </c>
      <c r="J126" s="233">
        <f>C126+D126</f>
        <v>153</v>
      </c>
      <c r="K126" s="234">
        <v>0</v>
      </c>
      <c r="L126" s="234">
        <v>0</v>
      </c>
      <c r="M126" s="234">
        <v>0</v>
      </c>
      <c r="N126" s="234">
        <v>0</v>
      </c>
      <c r="O126" s="234">
        <v>0</v>
      </c>
      <c r="P126" s="234">
        <v>0</v>
      </c>
      <c r="Q126" s="234">
        <v>0</v>
      </c>
      <c r="R126" s="234"/>
      <c r="S126" s="234">
        <v>0</v>
      </c>
      <c r="T126" s="237">
        <v>0</v>
      </c>
      <c r="U126" s="234">
        <v>0</v>
      </c>
      <c r="V126" s="238"/>
      <c r="W126" s="238"/>
      <c r="X126" s="238"/>
    </row>
    <row r="127" spans="1:24">
      <c r="A127" s="225">
        <v>20507</v>
      </c>
      <c r="B127" s="223" t="s">
        <v>187</v>
      </c>
      <c r="C127" s="224">
        <f t="shared" ref="C127:J127" si="84">SUM(C128:C128)</f>
        <v>455</v>
      </c>
      <c r="D127" s="226">
        <f t="shared" si="84"/>
        <v>58</v>
      </c>
      <c r="E127" s="226">
        <f t="shared" si="84"/>
        <v>0</v>
      </c>
      <c r="F127" s="226">
        <f t="shared" si="84"/>
        <v>0</v>
      </c>
      <c r="G127" s="226">
        <f t="shared" si="84"/>
        <v>0</v>
      </c>
      <c r="H127" s="226">
        <f t="shared" si="84"/>
        <v>0</v>
      </c>
      <c r="I127" s="226">
        <f t="shared" si="84"/>
        <v>58</v>
      </c>
      <c r="J127" s="226">
        <f t="shared" si="84"/>
        <v>513</v>
      </c>
      <c r="K127" s="232">
        <f t="shared" ref="K127:X127" si="85">SUM(K128:K128)</f>
        <v>0</v>
      </c>
      <c r="L127" s="232">
        <f t="shared" si="85"/>
        <v>0</v>
      </c>
      <c r="M127" s="232">
        <f t="shared" si="85"/>
        <v>0</v>
      </c>
      <c r="N127" s="232">
        <f t="shared" si="85"/>
        <v>0</v>
      </c>
      <c r="O127" s="232">
        <f t="shared" si="85"/>
        <v>0</v>
      </c>
      <c r="P127" s="232">
        <f t="shared" si="85"/>
        <v>0</v>
      </c>
      <c r="Q127" s="232">
        <f t="shared" si="85"/>
        <v>58</v>
      </c>
      <c r="R127" s="232">
        <f t="shared" si="85"/>
        <v>0</v>
      </c>
      <c r="S127" s="232">
        <f t="shared" si="85"/>
        <v>0</v>
      </c>
      <c r="T127" s="232">
        <f t="shared" si="85"/>
        <v>0</v>
      </c>
      <c r="U127" s="232">
        <f t="shared" si="85"/>
        <v>0</v>
      </c>
      <c r="V127" s="232">
        <f t="shared" si="85"/>
        <v>0</v>
      </c>
      <c r="W127" s="232">
        <f t="shared" si="85"/>
        <v>0</v>
      </c>
      <c r="X127" s="232">
        <f t="shared" si="85"/>
        <v>0</v>
      </c>
    </row>
    <row r="128" spans="1:24">
      <c r="A128" s="225">
        <v>2050701</v>
      </c>
      <c r="B128" s="222" t="s">
        <v>188</v>
      </c>
      <c r="C128" s="224">
        <v>455</v>
      </c>
      <c r="D128" s="221">
        <f>E128+F128+G128+H128+I128</f>
        <v>58</v>
      </c>
      <c r="E128" s="221">
        <v>0</v>
      </c>
      <c r="F128" s="221">
        <v>0</v>
      </c>
      <c r="G128" s="221">
        <v>0</v>
      </c>
      <c r="H128" s="221"/>
      <c r="I128" s="227">
        <f>SUM(K128:X128)</f>
        <v>58</v>
      </c>
      <c r="J128" s="233">
        <f>C128+D128</f>
        <v>513</v>
      </c>
      <c r="K128" s="234">
        <v>0</v>
      </c>
      <c r="L128" s="234">
        <v>0</v>
      </c>
      <c r="M128" s="234">
        <v>0</v>
      </c>
      <c r="N128" s="234">
        <v>0</v>
      </c>
      <c r="O128" s="234">
        <v>0</v>
      </c>
      <c r="P128" s="234">
        <v>0</v>
      </c>
      <c r="Q128" s="234">
        <v>58</v>
      </c>
      <c r="R128" s="234"/>
      <c r="S128" s="234">
        <v>0</v>
      </c>
      <c r="T128" s="237">
        <v>0</v>
      </c>
      <c r="U128" s="234">
        <v>0</v>
      </c>
      <c r="V128" s="238"/>
      <c r="W128" s="238"/>
      <c r="X128" s="238"/>
    </row>
    <row r="129" spans="1:24">
      <c r="A129" s="225">
        <v>20508</v>
      </c>
      <c r="B129" s="223" t="s">
        <v>189</v>
      </c>
      <c r="C129" s="224">
        <f t="shared" ref="C129:J129" si="86">SUM(C130:C132)</f>
        <v>1136</v>
      </c>
      <c r="D129" s="226">
        <f t="shared" si="86"/>
        <v>116</v>
      </c>
      <c r="E129" s="226">
        <f t="shared" si="86"/>
        <v>0</v>
      </c>
      <c r="F129" s="226">
        <f t="shared" si="86"/>
        <v>0</v>
      </c>
      <c r="G129" s="226">
        <f t="shared" si="86"/>
        <v>0</v>
      </c>
      <c r="H129" s="226">
        <f t="shared" si="86"/>
        <v>0</v>
      </c>
      <c r="I129" s="226">
        <f t="shared" si="86"/>
        <v>116</v>
      </c>
      <c r="J129" s="226">
        <f t="shared" si="86"/>
        <v>1252</v>
      </c>
      <c r="K129" s="232">
        <f t="shared" ref="K129:X129" si="87">SUM(K130:K132)</f>
        <v>0</v>
      </c>
      <c r="L129" s="232">
        <f t="shared" si="87"/>
        <v>0</v>
      </c>
      <c r="M129" s="232">
        <f t="shared" si="87"/>
        <v>0</v>
      </c>
      <c r="N129" s="232">
        <f t="shared" si="87"/>
        <v>0</v>
      </c>
      <c r="O129" s="232">
        <f t="shared" si="87"/>
        <v>0</v>
      </c>
      <c r="P129" s="232">
        <f t="shared" si="87"/>
        <v>0</v>
      </c>
      <c r="Q129" s="232">
        <f t="shared" si="87"/>
        <v>28</v>
      </c>
      <c r="R129" s="232">
        <f t="shared" si="87"/>
        <v>0</v>
      </c>
      <c r="S129" s="232">
        <f t="shared" si="87"/>
        <v>0</v>
      </c>
      <c r="T129" s="232">
        <f t="shared" si="87"/>
        <v>-5</v>
      </c>
      <c r="U129" s="232">
        <f t="shared" si="87"/>
        <v>93</v>
      </c>
      <c r="V129" s="232">
        <f t="shared" si="87"/>
        <v>0</v>
      </c>
      <c r="W129" s="232">
        <f t="shared" si="87"/>
        <v>0</v>
      </c>
      <c r="X129" s="232">
        <f t="shared" si="87"/>
        <v>0</v>
      </c>
    </row>
    <row r="130" spans="1:24">
      <c r="A130" s="225">
        <v>2050801</v>
      </c>
      <c r="B130" s="222" t="s">
        <v>190</v>
      </c>
      <c r="C130" s="224">
        <v>537</v>
      </c>
      <c r="D130" s="221">
        <f>E130+F130+G130+H130+I130</f>
        <v>26</v>
      </c>
      <c r="E130" s="221">
        <v>0</v>
      </c>
      <c r="F130" s="221">
        <v>0</v>
      </c>
      <c r="G130" s="221">
        <v>0</v>
      </c>
      <c r="H130" s="221"/>
      <c r="I130" s="227">
        <f>SUM(K130:X130)</f>
        <v>26</v>
      </c>
      <c r="J130" s="233">
        <f>C130+D130</f>
        <v>563</v>
      </c>
      <c r="K130" s="234">
        <v>0</v>
      </c>
      <c r="L130" s="234">
        <v>0</v>
      </c>
      <c r="M130" s="234">
        <v>0</v>
      </c>
      <c r="N130" s="234">
        <v>0</v>
      </c>
      <c r="O130" s="234">
        <v>0</v>
      </c>
      <c r="P130" s="234">
        <v>0</v>
      </c>
      <c r="Q130" s="234">
        <v>28</v>
      </c>
      <c r="R130" s="234"/>
      <c r="S130" s="234">
        <v>0</v>
      </c>
      <c r="T130" s="237">
        <v>-2</v>
      </c>
      <c r="U130" s="234">
        <v>0</v>
      </c>
      <c r="V130" s="238"/>
      <c r="W130" s="238"/>
      <c r="X130" s="238"/>
    </row>
    <row r="131" spans="1:24">
      <c r="A131" s="225">
        <v>2050802</v>
      </c>
      <c r="B131" s="222" t="s">
        <v>191</v>
      </c>
      <c r="C131" s="224">
        <v>514</v>
      </c>
      <c r="D131" s="221">
        <f>E131+F131+G131+H131+I131</f>
        <v>90</v>
      </c>
      <c r="E131" s="221">
        <v>0</v>
      </c>
      <c r="F131" s="221">
        <v>0</v>
      </c>
      <c r="G131" s="221">
        <v>0</v>
      </c>
      <c r="H131" s="221"/>
      <c r="I131" s="227">
        <f>SUM(K131:X131)</f>
        <v>90</v>
      </c>
      <c r="J131" s="233">
        <f>C131+D131</f>
        <v>604</v>
      </c>
      <c r="K131" s="234">
        <v>0</v>
      </c>
      <c r="L131" s="234">
        <v>0</v>
      </c>
      <c r="M131" s="234">
        <v>0</v>
      </c>
      <c r="N131" s="234">
        <v>0</v>
      </c>
      <c r="O131" s="234">
        <v>0</v>
      </c>
      <c r="P131" s="234">
        <v>0</v>
      </c>
      <c r="Q131" s="234">
        <v>0</v>
      </c>
      <c r="R131" s="234"/>
      <c r="S131" s="234">
        <v>0</v>
      </c>
      <c r="T131" s="237">
        <v>-3</v>
      </c>
      <c r="U131" s="234">
        <v>93</v>
      </c>
      <c r="V131" s="238"/>
      <c r="W131" s="238"/>
      <c r="X131" s="238"/>
    </row>
    <row r="132" spans="1:24">
      <c r="A132" s="225">
        <v>2050899</v>
      </c>
      <c r="B132" s="222" t="s">
        <v>192</v>
      </c>
      <c r="C132" s="224">
        <v>85</v>
      </c>
      <c r="D132" s="221">
        <f>E132+F132+G132+H132+I132</f>
        <v>0</v>
      </c>
      <c r="E132" s="221">
        <v>0</v>
      </c>
      <c r="F132" s="221">
        <v>0</v>
      </c>
      <c r="G132" s="221">
        <v>0</v>
      </c>
      <c r="H132" s="221"/>
      <c r="I132" s="227">
        <f>SUM(K132:X132)</f>
        <v>0</v>
      </c>
      <c r="J132" s="233">
        <f>C132+D132</f>
        <v>85</v>
      </c>
      <c r="K132" s="234">
        <v>0</v>
      </c>
      <c r="L132" s="234">
        <v>0</v>
      </c>
      <c r="M132" s="234">
        <v>0</v>
      </c>
      <c r="N132" s="234">
        <v>0</v>
      </c>
      <c r="O132" s="234">
        <v>0</v>
      </c>
      <c r="P132" s="234">
        <v>0</v>
      </c>
      <c r="Q132" s="234">
        <v>0</v>
      </c>
      <c r="R132" s="234"/>
      <c r="S132" s="234">
        <v>0</v>
      </c>
      <c r="T132" s="237">
        <v>0</v>
      </c>
      <c r="U132" s="234">
        <v>0</v>
      </c>
      <c r="V132" s="238"/>
      <c r="W132" s="238"/>
      <c r="X132" s="238"/>
    </row>
    <row r="133" spans="1:24">
      <c r="A133" s="225">
        <v>20509</v>
      </c>
      <c r="B133" s="223" t="s">
        <v>193</v>
      </c>
      <c r="C133" s="224">
        <f t="shared" ref="C133:J133" si="88">SUM(C134:C135)</f>
        <v>0</v>
      </c>
      <c r="D133" s="226">
        <f t="shared" si="88"/>
        <v>100</v>
      </c>
      <c r="E133" s="226">
        <f t="shared" si="88"/>
        <v>0</v>
      </c>
      <c r="F133" s="226">
        <f t="shared" si="88"/>
        <v>0</v>
      </c>
      <c r="G133" s="226">
        <f t="shared" si="88"/>
        <v>0</v>
      </c>
      <c r="H133" s="226">
        <f t="shared" si="88"/>
        <v>0</v>
      </c>
      <c r="I133" s="226">
        <f t="shared" si="88"/>
        <v>100</v>
      </c>
      <c r="J133" s="226">
        <f t="shared" si="88"/>
        <v>100</v>
      </c>
      <c r="K133" s="232">
        <f t="shared" ref="K133:X133" si="89">SUM(K134:K135)</f>
        <v>0</v>
      </c>
      <c r="L133" s="232">
        <f t="shared" si="89"/>
        <v>0</v>
      </c>
      <c r="M133" s="232">
        <f t="shared" si="89"/>
        <v>0</v>
      </c>
      <c r="N133" s="232">
        <f t="shared" si="89"/>
        <v>0</v>
      </c>
      <c r="O133" s="232">
        <f t="shared" si="89"/>
        <v>0</v>
      </c>
      <c r="P133" s="232">
        <f t="shared" si="89"/>
        <v>100</v>
      </c>
      <c r="Q133" s="232">
        <f t="shared" si="89"/>
        <v>0</v>
      </c>
      <c r="R133" s="232">
        <f t="shared" si="89"/>
        <v>0</v>
      </c>
      <c r="S133" s="232">
        <f t="shared" si="89"/>
        <v>0</v>
      </c>
      <c r="T133" s="232">
        <f t="shared" si="89"/>
        <v>0</v>
      </c>
      <c r="U133" s="232">
        <f t="shared" si="89"/>
        <v>0</v>
      </c>
      <c r="V133" s="232">
        <f t="shared" si="89"/>
        <v>0</v>
      </c>
      <c r="W133" s="232">
        <f t="shared" si="89"/>
        <v>0</v>
      </c>
      <c r="X133" s="232">
        <f t="shared" si="89"/>
        <v>0</v>
      </c>
    </row>
    <row r="134" spans="1:24">
      <c r="A134" s="225">
        <v>2050902</v>
      </c>
      <c r="B134" s="222" t="s">
        <v>194</v>
      </c>
      <c r="C134" s="224"/>
      <c r="D134" s="221">
        <f>E134+F134+G134+H134+I134</f>
        <v>100</v>
      </c>
      <c r="E134" s="221">
        <v>0</v>
      </c>
      <c r="F134" s="221">
        <v>0</v>
      </c>
      <c r="G134" s="221">
        <v>0</v>
      </c>
      <c r="H134" s="221"/>
      <c r="I134" s="227">
        <f>SUM(K134:X134)</f>
        <v>100</v>
      </c>
      <c r="J134" s="233">
        <f>C134+D134</f>
        <v>100</v>
      </c>
      <c r="K134" s="234">
        <v>0</v>
      </c>
      <c r="L134" s="234">
        <v>0</v>
      </c>
      <c r="M134" s="234">
        <v>0</v>
      </c>
      <c r="N134" s="234">
        <v>0</v>
      </c>
      <c r="O134" s="234">
        <v>0</v>
      </c>
      <c r="P134" s="234">
        <v>100</v>
      </c>
      <c r="Q134" s="234">
        <v>0</v>
      </c>
      <c r="R134" s="234"/>
      <c r="S134" s="234">
        <v>0</v>
      </c>
      <c r="T134" s="237">
        <v>0</v>
      </c>
      <c r="U134" s="234">
        <v>0</v>
      </c>
      <c r="V134" s="238"/>
      <c r="W134" s="238"/>
      <c r="X134" s="238"/>
    </row>
    <row r="135" spans="1:24">
      <c r="A135" s="225">
        <v>2050999</v>
      </c>
      <c r="B135" s="222" t="s">
        <v>195</v>
      </c>
      <c r="C135" s="224"/>
      <c r="D135" s="221">
        <f>E135+F135+G135+H135+I135</f>
        <v>0</v>
      </c>
      <c r="E135" s="221">
        <v>0</v>
      </c>
      <c r="F135" s="221">
        <v>0</v>
      </c>
      <c r="G135" s="221">
        <f>4448-4448</f>
        <v>0</v>
      </c>
      <c r="H135" s="221"/>
      <c r="I135" s="227">
        <f>SUM(K135:X135)</f>
        <v>0</v>
      </c>
      <c r="J135" s="233">
        <f>C135+D135</f>
        <v>0</v>
      </c>
      <c r="K135" s="234">
        <v>0</v>
      </c>
      <c r="L135" s="234">
        <v>0</v>
      </c>
      <c r="M135" s="234">
        <v>0</v>
      </c>
      <c r="N135" s="234">
        <v>0</v>
      </c>
      <c r="O135" s="234">
        <v>0</v>
      </c>
      <c r="P135" s="234">
        <v>0</v>
      </c>
      <c r="Q135" s="234">
        <v>0</v>
      </c>
      <c r="R135" s="234"/>
      <c r="S135" s="234">
        <v>0</v>
      </c>
      <c r="T135" s="237">
        <v>0</v>
      </c>
      <c r="U135" s="234">
        <v>0</v>
      </c>
      <c r="V135" s="238"/>
      <c r="W135" s="238"/>
      <c r="X135" s="238"/>
    </row>
    <row r="136" spans="1:24">
      <c r="A136" s="225">
        <v>20599</v>
      </c>
      <c r="B136" s="223" t="s">
        <v>196</v>
      </c>
      <c r="C136" s="224">
        <f t="shared" ref="C136:J136" si="90">C137</f>
        <v>11000</v>
      </c>
      <c r="D136" s="226">
        <f t="shared" si="90"/>
        <v>-10977</v>
      </c>
      <c r="E136" s="226">
        <f t="shared" si="90"/>
        <v>0</v>
      </c>
      <c r="F136" s="226">
        <f t="shared" si="90"/>
        <v>0</v>
      </c>
      <c r="G136" s="226">
        <f t="shared" si="90"/>
        <v>0</v>
      </c>
      <c r="H136" s="226">
        <f t="shared" si="90"/>
        <v>0</v>
      </c>
      <c r="I136" s="226">
        <f t="shared" si="90"/>
        <v>-10977</v>
      </c>
      <c r="J136" s="226">
        <f t="shared" si="90"/>
        <v>23</v>
      </c>
      <c r="K136" s="232">
        <f t="shared" ref="K136:X136" si="91">K137</f>
        <v>0</v>
      </c>
      <c r="L136" s="232">
        <f t="shared" si="91"/>
        <v>0</v>
      </c>
      <c r="M136" s="232">
        <f t="shared" si="91"/>
        <v>0</v>
      </c>
      <c r="N136" s="232">
        <f t="shared" si="91"/>
        <v>0</v>
      </c>
      <c r="O136" s="232">
        <f t="shared" si="91"/>
        <v>23</v>
      </c>
      <c r="P136" s="232">
        <f t="shared" si="91"/>
        <v>0</v>
      </c>
      <c r="Q136" s="232">
        <f t="shared" si="91"/>
        <v>-11000</v>
      </c>
      <c r="R136" s="232">
        <f t="shared" si="91"/>
        <v>0</v>
      </c>
      <c r="S136" s="232">
        <f t="shared" si="91"/>
        <v>0</v>
      </c>
      <c r="T136" s="232">
        <f t="shared" si="91"/>
        <v>0</v>
      </c>
      <c r="U136" s="232">
        <f t="shared" si="91"/>
        <v>0</v>
      </c>
      <c r="V136" s="232">
        <f t="shared" si="91"/>
        <v>0</v>
      </c>
      <c r="W136" s="232">
        <f t="shared" si="91"/>
        <v>0</v>
      </c>
      <c r="X136" s="232">
        <f t="shared" si="91"/>
        <v>0</v>
      </c>
    </row>
    <row r="137" spans="1:24">
      <c r="A137" s="225">
        <v>2059999</v>
      </c>
      <c r="B137" s="222" t="s">
        <v>197</v>
      </c>
      <c r="C137" s="224">
        <v>11000</v>
      </c>
      <c r="D137" s="221">
        <f>E137+F137+G137+H137+I137</f>
        <v>-10977</v>
      </c>
      <c r="E137" s="221">
        <v>0</v>
      </c>
      <c r="F137" s="221">
        <v>0</v>
      </c>
      <c r="G137" s="221">
        <v>0</v>
      </c>
      <c r="H137" s="221"/>
      <c r="I137" s="227">
        <f>SUM(K137:X137)</f>
        <v>-10977</v>
      </c>
      <c r="J137" s="233">
        <f>C137+D137</f>
        <v>23</v>
      </c>
      <c r="K137" s="234"/>
      <c r="L137" s="234">
        <v>0</v>
      </c>
      <c r="M137" s="234">
        <v>0</v>
      </c>
      <c r="N137" s="234">
        <v>0</v>
      </c>
      <c r="O137" s="234">
        <v>23</v>
      </c>
      <c r="P137" s="234">
        <v>0</v>
      </c>
      <c r="Q137" s="234">
        <v>-11000</v>
      </c>
      <c r="R137" s="234"/>
      <c r="S137" s="234">
        <v>0</v>
      </c>
      <c r="T137" s="237">
        <v>0</v>
      </c>
      <c r="U137" s="234">
        <v>0</v>
      </c>
      <c r="V137" s="238"/>
      <c r="W137" s="238"/>
      <c r="X137" s="238"/>
    </row>
    <row r="138" spans="1:24">
      <c r="A138" s="225">
        <v>206</v>
      </c>
      <c r="B138" s="223" t="s">
        <v>551</v>
      </c>
      <c r="C138" s="224">
        <f t="shared" ref="C138:J138" si="92">SUM(C139,C142,C144,C148)</f>
        <v>10750</v>
      </c>
      <c r="D138" s="224">
        <f t="shared" si="92"/>
        <v>3861</v>
      </c>
      <c r="E138" s="224">
        <f t="shared" si="92"/>
        <v>385</v>
      </c>
      <c r="F138" s="224">
        <f t="shared" si="92"/>
        <v>0</v>
      </c>
      <c r="G138" s="224">
        <f t="shared" si="92"/>
        <v>33</v>
      </c>
      <c r="H138" s="224">
        <f t="shared" si="92"/>
        <v>0</v>
      </c>
      <c r="I138" s="224">
        <f t="shared" si="92"/>
        <v>3443</v>
      </c>
      <c r="J138" s="224">
        <f t="shared" si="92"/>
        <v>14611</v>
      </c>
      <c r="K138" s="224">
        <f t="shared" ref="K138:X138" si="93">SUM(K139,K142,K144,K148)</f>
        <v>-3000</v>
      </c>
      <c r="L138" s="224">
        <f t="shared" si="93"/>
        <v>3581</v>
      </c>
      <c r="M138" s="224">
        <f t="shared" si="93"/>
        <v>0</v>
      </c>
      <c r="N138" s="224">
        <f t="shared" si="93"/>
        <v>0</v>
      </c>
      <c r="O138" s="224">
        <f t="shared" si="93"/>
        <v>0</v>
      </c>
      <c r="P138" s="224">
        <f t="shared" si="93"/>
        <v>0</v>
      </c>
      <c r="Q138" s="224">
        <f t="shared" si="93"/>
        <v>10</v>
      </c>
      <c r="R138" s="224">
        <f t="shared" ref="R138" si="94">SUM(R139,R142,R144,R148)</f>
        <v>0</v>
      </c>
      <c r="S138" s="224">
        <f t="shared" si="93"/>
        <v>-4</v>
      </c>
      <c r="T138" s="224">
        <f t="shared" si="93"/>
        <v>-5</v>
      </c>
      <c r="U138" s="224">
        <f t="shared" si="93"/>
        <v>0</v>
      </c>
      <c r="V138" s="224">
        <f t="shared" si="93"/>
        <v>0</v>
      </c>
      <c r="W138" s="224">
        <f t="shared" si="93"/>
        <v>0</v>
      </c>
      <c r="X138" s="224">
        <f t="shared" si="93"/>
        <v>0</v>
      </c>
    </row>
    <row r="139" spans="1:24">
      <c r="A139" s="225">
        <v>20601</v>
      </c>
      <c r="B139" s="223" t="s">
        <v>199</v>
      </c>
      <c r="C139" s="224">
        <f>SUM(C140:C141)</f>
        <v>367</v>
      </c>
      <c r="D139" s="226">
        <f t="shared" ref="D139:J139" si="95">SUM(D140:D141)</f>
        <v>3588</v>
      </c>
      <c r="E139" s="226">
        <f t="shared" si="95"/>
        <v>0</v>
      </c>
      <c r="F139" s="226">
        <f t="shared" si="95"/>
        <v>0</v>
      </c>
      <c r="G139" s="226">
        <f t="shared" si="95"/>
        <v>0</v>
      </c>
      <c r="H139" s="226">
        <f t="shared" si="95"/>
        <v>0</v>
      </c>
      <c r="I139" s="226">
        <f t="shared" si="95"/>
        <v>3588</v>
      </c>
      <c r="J139" s="226">
        <f t="shared" si="95"/>
        <v>3955</v>
      </c>
      <c r="K139" s="232">
        <f t="shared" ref="K139:X139" si="96">SUM(K140:K141)</f>
        <v>0</v>
      </c>
      <c r="L139" s="232">
        <f t="shared" si="96"/>
        <v>3581</v>
      </c>
      <c r="M139" s="232">
        <f t="shared" si="96"/>
        <v>0</v>
      </c>
      <c r="N139" s="232">
        <f t="shared" si="96"/>
        <v>0</v>
      </c>
      <c r="O139" s="232">
        <f t="shared" si="96"/>
        <v>0</v>
      </c>
      <c r="P139" s="232">
        <f t="shared" si="96"/>
        <v>0</v>
      </c>
      <c r="Q139" s="232">
        <f t="shared" si="96"/>
        <v>10</v>
      </c>
      <c r="R139" s="232">
        <f t="shared" ref="R139" si="97">SUM(R140:R141)</f>
        <v>0</v>
      </c>
      <c r="S139" s="232">
        <f t="shared" si="96"/>
        <v>0</v>
      </c>
      <c r="T139" s="232">
        <f t="shared" si="96"/>
        <v>-3</v>
      </c>
      <c r="U139" s="232">
        <f t="shared" si="96"/>
        <v>0</v>
      </c>
      <c r="V139" s="232">
        <f t="shared" si="96"/>
        <v>0</v>
      </c>
      <c r="W139" s="232">
        <f t="shared" si="96"/>
        <v>0</v>
      </c>
      <c r="X139" s="232">
        <f t="shared" si="96"/>
        <v>0</v>
      </c>
    </row>
    <row r="140" spans="1:24">
      <c r="A140" s="225">
        <v>2060101</v>
      </c>
      <c r="B140" s="222" t="s">
        <v>98</v>
      </c>
      <c r="C140" s="224">
        <v>367</v>
      </c>
      <c r="D140" s="221">
        <f>E140+F140+G140+H140+I140</f>
        <v>-3</v>
      </c>
      <c r="E140" s="221">
        <v>0</v>
      </c>
      <c r="F140" s="221">
        <v>0</v>
      </c>
      <c r="G140" s="221">
        <v>0</v>
      </c>
      <c r="H140" s="221"/>
      <c r="I140" s="227">
        <f>SUM(K140:X140)</f>
        <v>-3</v>
      </c>
      <c r="J140" s="233">
        <f>C140+D140</f>
        <v>364</v>
      </c>
      <c r="K140" s="234">
        <v>0</v>
      </c>
      <c r="L140" s="234">
        <v>0</v>
      </c>
      <c r="M140" s="234">
        <v>0</v>
      </c>
      <c r="N140" s="234">
        <v>0</v>
      </c>
      <c r="O140" s="234">
        <v>0</v>
      </c>
      <c r="P140" s="234">
        <v>0</v>
      </c>
      <c r="Q140" s="234">
        <v>0</v>
      </c>
      <c r="R140" s="234"/>
      <c r="S140" s="234">
        <v>0</v>
      </c>
      <c r="T140" s="237">
        <v>-3</v>
      </c>
      <c r="U140" s="234">
        <v>0</v>
      </c>
      <c r="V140" s="238"/>
      <c r="W140" s="238"/>
      <c r="X140" s="238"/>
    </row>
    <row r="141" spans="1:24">
      <c r="A141" s="225">
        <v>2060199</v>
      </c>
      <c r="B141" s="222" t="s">
        <v>200</v>
      </c>
      <c r="C141" s="224"/>
      <c r="D141" s="221">
        <f>E141+F141+G141+H141+I141</f>
        <v>3591</v>
      </c>
      <c r="E141" s="221">
        <v>0</v>
      </c>
      <c r="F141" s="221">
        <v>0</v>
      </c>
      <c r="G141" s="221">
        <v>0</v>
      </c>
      <c r="H141" s="221"/>
      <c r="I141" s="227">
        <f>SUM(K141:X141)</f>
        <v>3591</v>
      </c>
      <c r="J141" s="233">
        <f>C141+D141</f>
        <v>3591</v>
      </c>
      <c r="K141" s="234">
        <v>0</v>
      </c>
      <c r="L141" s="234">
        <v>3581</v>
      </c>
      <c r="M141" s="234">
        <v>0</v>
      </c>
      <c r="N141" s="234">
        <v>0</v>
      </c>
      <c r="O141" s="234">
        <v>0</v>
      </c>
      <c r="P141" s="234">
        <v>0</v>
      </c>
      <c r="Q141" s="234">
        <v>10</v>
      </c>
      <c r="R141" s="234"/>
      <c r="S141" s="234">
        <v>0</v>
      </c>
      <c r="T141" s="237">
        <v>0</v>
      </c>
      <c r="U141" s="234">
        <v>0</v>
      </c>
      <c r="V141" s="238"/>
      <c r="W141" s="238"/>
      <c r="X141" s="238"/>
    </row>
    <row r="142" spans="1:24">
      <c r="A142" s="225">
        <v>20604</v>
      </c>
      <c r="B142" s="223" t="s">
        <v>201</v>
      </c>
      <c r="C142" s="224">
        <f t="shared" ref="C142:J142" si="98">SUM(C143:C143)</f>
        <v>9000</v>
      </c>
      <c r="D142" s="226">
        <f t="shared" si="98"/>
        <v>224</v>
      </c>
      <c r="E142" s="226">
        <f t="shared" si="98"/>
        <v>350</v>
      </c>
      <c r="F142" s="226">
        <f t="shared" si="98"/>
        <v>0</v>
      </c>
      <c r="G142" s="226">
        <f t="shared" si="98"/>
        <v>13</v>
      </c>
      <c r="H142" s="226">
        <f t="shared" si="98"/>
        <v>0</v>
      </c>
      <c r="I142" s="226">
        <f t="shared" si="98"/>
        <v>-139</v>
      </c>
      <c r="J142" s="226">
        <f t="shared" si="98"/>
        <v>9224</v>
      </c>
      <c r="K142" s="232">
        <f t="shared" ref="K142:X142" si="99">SUM(K143:K143)</f>
        <v>-3000</v>
      </c>
      <c r="L142" s="232">
        <f t="shared" si="99"/>
        <v>0</v>
      </c>
      <c r="M142" s="232">
        <f t="shared" si="99"/>
        <v>0</v>
      </c>
      <c r="N142" s="232">
        <f t="shared" si="99"/>
        <v>0</v>
      </c>
      <c r="O142" s="232">
        <f t="shared" si="99"/>
        <v>0</v>
      </c>
      <c r="P142" s="232">
        <f t="shared" si="99"/>
        <v>0</v>
      </c>
      <c r="Q142" s="232">
        <f t="shared" si="99"/>
        <v>0</v>
      </c>
      <c r="R142" s="232">
        <f t="shared" si="99"/>
        <v>0</v>
      </c>
      <c r="S142" s="232">
        <f t="shared" si="99"/>
        <v>0</v>
      </c>
      <c r="T142" s="232">
        <f t="shared" si="99"/>
        <v>0</v>
      </c>
      <c r="U142" s="232">
        <f t="shared" si="99"/>
        <v>0</v>
      </c>
      <c r="V142" s="232">
        <f t="shared" si="99"/>
        <v>0</v>
      </c>
      <c r="W142" s="232">
        <f t="shared" si="99"/>
        <v>0</v>
      </c>
      <c r="X142" s="232">
        <f t="shared" si="99"/>
        <v>0</v>
      </c>
    </row>
    <row r="143" spans="1:24">
      <c r="A143" s="225">
        <v>2060499</v>
      </c>
      <c r="B143" s="222" t="s">
        <v>202</v>
      </c>
      <c r="C143" s="224">
        <v>9000</v>
      </c>
      <c r="D143" s="221">
        <f>E143+F143+G143+H143+I143</f>
        <v>224</v>
      </c>
      <c r="E143" s="221">
        <v>350</v>
      </c>
      <c r="F143" s="221">
        <v>0</v>
      </c>
      <c r="G143" s="221">
        <v>13</v>
      </c>
      <c r="H143" s="221"/>
      <c r="I143" s="227">
        <f>SUM(K143:X143)+2861</f>
        <v>-139</v>
      </c>
      <c r="J143" s="233">
        <f>C143+D143</f>
        <v>9224</v>
      </c>
      <c r="K143" s="234">
        <v>-3000</v>
      </c>
      <c r="L143" s="234">
        <v>0</v>
      </c>
      <c r="M143" s="234">
        <v>0</v>
      </c>
      <c r="N143" s="234">
        <v>0</v>
      </c>
      <c r="O143" s="234">
        <v>0</v>
      </c>
      <c r="P143" s="234">
        <v>0</v>
      </c>
      <c r="Q143" s="234">
        <v>0</v>
      </c>
      <c r="R143" s="234"/>
      <c r="S143" s="234">
        <v>0</v>
      </c>
      <c r="T143" s="237">
        <v>0</v>
      </c>
      <c r="U143" s="234">
        <v>0</v>
      </c>
      <c r="V143" s="238"/>
      <c r="W143" s="238"/>
      <c r="X143" s="238"/>
    </row>
    <row r="144" spans="1:24">
      <c r="A144" s="225">
        <v>20607</v>
      </c>
      <c r="B144" s="223" t="s">
        <v>203</v>
      </c>
      <c r="C144" s="224">
        <f t="shared" ref="C144:J144" si="100">SUM(C145:C147)</f>
        <v>1167</v>
      </c>
      <c r="D144" s="226">
        <f t="shared" si="100"/>
        <v>29</v>
      </c>
      <c r="E144" s="226">
        <f t="shared" si="100"/>
        <v>35</v>
      </c>
      <c r="F144" s="226">
        <f t="shared" si="100"/>
        <v>0</v>
      </c>
      <c r="G144" s="226">
        <f t="shared" si="100"/>
        <v>0</v>
      </c>
      <c r="H144" s="226">
        <f t="shared" si="100"/>
        <v>0</v>
      </c>
      <c r="I144" s="226">
        <f t="shared" si="100"/>
        <v>-6</v>
      </c>
      <c r="J144" s="226">
        <f t="shared" si="100"/>
        <v>1196</v>
      </c>
      <c r="K144" s="232">
        <f t="shared" ref="K144:X144" si="101">SUM(K145:K147)</f>
        <v>0</v>
      </c>
      <c r="L144" s="232">
        <f t="shared" si="101"/>
        <v>0</v>
      </c>
      <c r="M144" s="232">
        <f t="shared" si="101"/>
        <v>0</v>
      </c>
      <c r="N144" s="232">
        <f t="shared" si="101"/>
        <v>0</v>
      </c>
      <c r="O144" s="232">
        <f t="shared" si="101"/>
        <v>0</v>
      </c>
      <c r="P144" s="232">
        <f t="shared" si="101"/>
        <v>0</v>
      </c>
      <c r="Q144" s="232">
        <f t="shared" si="101"/>
        <v>0</v>
      </c>
      <c r="R144" s="232">
        <f t="shared" si="101"/>
        <v>0</v>
      </c>
      <c r="S144" s="232">
        <f t="shared" si="101"/>
        <v>-4</v>
      </c>
      <c r="T144" s="232">
        <f t="shared" si="101"/>
        <v>-2</v>
      </c>
      <c r="U144" s="232">
        <f t="shared" si="101"/>
        <v>0</v>
      </c>
      <c r="V144" s="232">
        <f t="shared" si="101"/>
        <v>0</v>
      </c>
      <c r="W144" s="232">
        <f t="shared" si="101"/>
        <v>0</v>
      </c>
      <c r="X144" s="232">
        <f t="shared" si="101"/>
        <v>0</v>
      </c>
    </row>
    <row r="145" spans="1:24">
      <c r="A145" s="225">
        <v>2060701</v>
      </c>
      <c r="B145" s="222" t="s">
        <v>204</v>
      </c>
      <c r="C145" s="224">
        <v>276</v>
      </c>
      <c r="D145" s="221">
        <f>E145+F145+G145+H145+I145</f>
        <v>0</v>
      </c>
      <c r="E145" s="221">
        <v>0</v>
      </c>
      <c r="F145" s="221">
        <v>0</v>
      </c>
      <c r="G145" s="221">
        <v>0</v>
      </c>
      <c r="H145" s="221"/>
      <c r="I145" s="227">
        <f>SUM(K145:X145)</f>
        <v>0</v>
      </c>
      <c r="J145" s="233">
        <f>C145+D145</f>
        <v>276</v>
      </c>
      <c r="K145" s="234">
        <v>0</v>
      </c>
      <c r="L145" s="234">
        <v>0</v>
      </c>
      <c r="M145" s="234">
        <v>0</v>
      </c>
      <c r="N145" s="234">
        <v>0</v>
      </c>
      <c r="O145" s="234">
        <v>0</v>
      </c>
      <c r="P145" s="234">
        <v>0</v>
      </c>
      <c r="Q145" s="234">
        <v>0</v>
      </c>
      <c r="R145" s="234"/>
      <c r="S145" s="234">
        <v>0</v>
      </c>
      <c r="T145" s="237">
        <v>0</v>
      </c>
      <c r="U145" s="234">
        <v>0</v>
      </c>
      <c r="V145" s="238"/>
      <c r="W145" s="238"/>
      <c r="X145" s="238"/>
    </row>
    <row r="146" spans="1:24">
      <c r="A146" s="225">
        <v>2060702</v>
      </c>
      <c r="B146" s="222" t="s">
        <v>205</v>
      </c>
      <c r="C146" s="224">
        <v>186</v>
      </c>
      <c r="D146" s="221">
        <f>E146+F146+G146+H146+I146</f>
        <v>-6</v>
      </c>
      <c r="E146" s="221">
        <v>0</v>
      </c>
      <c r="F146" s="221">
        <v>0</v>
      </c>
      <c r="G146" s="221">
        <v>0</v>
      </c>
      <c r="H146" s="221"/>
      <c r="I146" s="227">
        <f>SUM(K146:X146)</f>
        <v>-6</v>
      </c>
      <c r="J146" s="233">
        <f>C146+D146</f>
        <v>180</v>
      </c>
      <c r="K146" s="234">
        <v>0</v>
      </c>
      <c r="L146" s="234">
        <v>0</v>
      </c>
      <c r="M146" s="234">
        <v>0</v>
      </c>
      <c r="N146" s="234">
        <v>0</v>
      </c>
      <c r="O146" s="234">
        <v>0</v>
      </c>
      <c r="P146" s="234">
        <v>0</v>
      </c>
      <c r="Q146" s="234">
        <v>0</v>
      </c>
      <c r="R146" s="234"/>
      <c r="S146" s="234">
        <v>-4</v>
      </c>
      <c r="T146" s="237">
        <v>-2</v>
      </c>
      <c r="U146" s="234">
        <v>0</v>
      </c>
      <c r="V146" s="238"/>
      <c r="W146" s="238"/>
      <c r="X146" s="238"/>
    </row>
    <row r="147" spans="1:24">
      <c r="A147" s="225">
        <v>2060799</v>
      </c>
      <c r="B147" s="222" t="s">
        <v>206</v>
      </c>
      <c r="C147" s="224">
        <v>705</v>
      </c>
      <c r="D147" s="221">
        <f>E147+F147+G147+H147+I147</f>
        <v>35</v>
      </c>
      <c r="E147" s="221">
        <v>35</v>
      </c>
      <c r="F147" s="221">
        <v>0</v>
      </c>
      <c r="G147" s="221">
        <v>0</v>
      </c>
      <c r="H147" s="221"/>
      <c r="I147" s="221">
        <f>SUM(K147:X147)</f>
        <v>0</v>
      </c>
      <c r="J147" s="233">
        <f>C147+D147</f>
        <v>740</v>
      </c>
      <c r="K147" s="234">
        <v>0</v>
      </c>
      <c r="L147" s="234">
        <v>0</v>
      </c>
      <c r="M147" s="234">
        <v>0</v>
      </c>
      <c r="N147" s="234">
        <v>0</v>
      </c>
      <c r="O147" s="234">
        <v>0</v>
      </c>
      <c r="P147" s="234">
        <v>0</v>
      </c>
      <c r="Q147" s="234">
        <v>0</v>
      </c>
      <c r="R147" s="234"/>
      <c r="S147" s="234">
        <v>0</v>
      </c>
      <c r="T147" s="237">
        <v>0</v>
      </c>
      <c r="U147" s="234">
        <v>0</v>
      </c>
      <c r="V147" s="238"/>
      <c r="W147" s="238"/>
      <c r="X147" s="238"/>
    </row>
    <row r="148" spans="1:24">
      <c r="A148" s="225">
        <v>20699</v>
      </c>
      <c r="B148" s="223" t="s">
        <v>207</v>
      </c>
      <c r="C148" s="224">
        <f t="shared" ref="C148:J148" si="102">SUM(C149:C149)</f>
        <v>216</v>
      </c>
      <c r="D148" s="226">
        <f t="shared" si="102"/>
        <v>20</v>
      </c>
      <c r="E148" s="226">
        <f t="shared" si="102"/>
        <v>0</v>
      </c>
      <c r="F148" s="226">
        <f t="shared" si="102"/>
        <v>0</v>
      </c>
      <c r="G148" s="226">
        <f t="shared" si="102"/>
        <v>20</v>
      </c>
      <c r="H148" s="226">
        <f t="shared" si="102"/>
        <v>0</v>
      </c>
      <c r="I148" s="226">
        <f t="shared" si="102"/>
        <v>0</v>
      </c>
      <c r="J148" s="226">
        <f t="shared" si="102"/>
        <v>236</v>
      </c>
      <c r="K148" s="232">
        <f t="shared" ref="K148:X148" si="103">SUM(K149:K149)</f>
        <v>0</v>
      </c>
      <c r="L148" s="232">
        <f t="shared" si="103"/>
        <v>0</v>
      </c>
      <c r="M148" s="232">
        <f t="shared" si="103"/>
        <v>0</v>
      </c>
      <c r="N148" s="232">
        <f t="shared" si="103"/>
        <v>0</v>
      </c>
      <c r="O148" s="232">
        <f t="shared" si="103"/>
        <v>0</v>
      </c>
      <c r="P148" s="232">
        <f t="shared" si="103"/>
        <v>0</v>
      </c>
      <c r="Q148" s="232">
        <f t="shared" si="103"/>
        <v>0</v>
      </c>
      <c r="R148" s="232">
        <f t="shared" si="103"/>
        <v>0</v>
      </c>
      <c r="S148" s="232">
        <f t="shared" si="103"/>
        <v>0</v>
      </c>
      <c r="T148" s="232">
        <f t="shared" si="103"/>
        <v>0</v>
      </c>
      <c r="U148" s="232">
        <f t="shared" si="103"/>
        <v>0</v>
      </c>
      <c r="V148" s="232">
        <f t="shared" si="103"/>
        <v>0</v>
      </c>
      <c r="W148" s="232">
        <f t="shared" si="103"/>
        <v>0</v>
      </c>
      <c r="X148" s="232">
        <f t="shared" si="103"/>
        <v>0</v>
      </c>
    </row>
    <row r="149" spans="1:24">
      <c r="A149" s="225">
        <v>2069999</v>
      </c>
      <c r="B149" s="222" t="s">
        <v>208</v>
      </c>
      <c r="C149" s="224">
        <v>216</v>
      </c>
      <c r="D149" s="221">
        <f>E149+F149+G149+H149+I149</f>
        <v>20</v>
      </c>
      <c r="E149" s="221">
        <v>0</v>
      </c>
      <c r="F149" s="221">
        <v>0</v>
      </c>
      <c r="G149" s="221">
        <v>20</v>
      </c>
      <c r="H149" s="221"/>
      <c r="I149" s="221">
        <f>SUM(K149:X149)</f>
        <v>0</v>
      </c>
      <c r="J149" s="233">
        <f>C149+D149</f>
        <v>236</v>
      </c>
      <c r="K149" s="234">
        <v>0</v>
      </c>
      <c r="L149" s="234">
        <v>0</v>
      </c>
      <c r="M149" s="234">
        <v>0</v>
      </c>
      <c r="N149" s="234">
        <v>0</v>
      </c>
      <c r="O149" s="234">
        <v>0</v>
      </c>
      <c r="P149" s="234">
        <v>0</v>
      </c>
      <c r="Q149" s="234">
        <v>0</v>
      </c>
      <c r="R149" s="234"/>
      <c r="S149" s="234">
        <v>0</v>
      </c>
      <c r="T149" s="237">
        <v>0</v>
      </c>
      <c r="U149" s="234">
        <v>0</v>
      </c>
      <c r="V149" s="238"/>
      <c r="W149" s="238"/>
      <c r="X149" s="238"/>
    </row>
    <row r="150" spans="1:24">
      <c r="A150" s="225">
        <v>207</v>
      </c>
      <c r="B150" s="223" t="s">
        <v>552</v>
      </c>
      <c r="C150" s="224">
        <f>SUM(C151,C162,C165,C168,C171,C175)</f>
        <v>12492</v>
      </c>
      <c r="D150" s="226">
        <f t="shared" ref="D150:J150" si="104">SUM(D151,D162,D165,D168,D171,D175)</f>
        <v>2825.1</v>
      </c>
      <c r="E150" s="226">
        <f t="shared" si="104"/>
        <v>182</v>
      </c>
      <c r="F150" s="226">
        <f t="shared" si="104"/>
        <v>198</v>
      </c>
      <c r="G150" s="226">
        <f t="shared" si="104"/>
        <v>737</v>
      </c>
      <c r="H150" s="226">
        <f t="shared" si="104"/>
        <v>0</v>
      </c>
      <c r="I150" s="226">
        <f t="shared" si="104"/>
        <v>1708.1</v>
      </c>
      <c r="J150" s="226">
        <f t="shared" si="104"/>
        <v>15317.1</v>
      </c>
      <c r="K150" s="232">
        <f t="shared" ref="K150:X150" si="105">SUM(K151,K162,K165,K168,K171,K175)</f>
        <v>-2044</v>
      </c>
      <c r="L150" s="232">
        <f t="shared" si="105"/>
        <v>1491</v>
      </c>
      <c r="M150" s="232">
        <f t="shared" si="105"/>
        <v>0</v>
      </c>
      <c r="N150" s="232">
        <f t="shared" si="105"/>
        <v>1</v>
      </c>
      <c r="O150" s="232">
        <f t="shared" si="105"/>
        <v>630.1</v>
      </c>
      <c r="P150" s="232">
        <f t="shared" si="105"/>
        <v>1092</v>
      </c>
      <c r="Q150" s="232">
        <f t="shared" si="105"/>
        <v>264</v>
      </c>
      <c r="R150" s="232">
        <f t="shared" ref="R150" si="106">SUM(R151,R162,R165,R168,R171,R175)</f>
        <v>0</v>
      </c>
      <c r="S150" s="232">
        <f t="shared" si="105"/>
        <v>-46</v>
      </c>
      <c r="T150" s="232">
        <f t="shared" si="105"/>
        <v>-40</v>
      </c>
      <c r="U150" s="232">
        <f t="shared" si="105"/>
        <v>360</v>
      </c>
      <c r="V150" s="232">
        <f t="shared" si="105"/>
        <v>0</v>
      </c>
      <c r="W150" s="232">
        <f t="shared" si="105"/>
        <v>0</v>
      </c>
      <c r="X150" s="232">
        <f t="shared" si="105"/>
        <v>0</v>
      </c>
    </row>
    <row r="151" spans="1:24">
      <c r="A151" s="225">
        <v>20701</v>
      </c>
      <c r="B151" s="223" t="s">
        <v>210</v>
      </c>
      <c r="C151" s="224">
        <f>SUM(C152:C161)</f>
        <v>8203</v>
      </c>
      <c r="D151" s="226">
        <f t="shared" ref="D151:J151" si="107">SUM(D152:D161)</f>
        <v>1094</v>
      </c>
      <c r="E151" s="226">
        <f t="shared" si="107"/>
        <v>303</v>
      </c>
      <c r="F151" s="226">
        <f t="shared" si="107"/>
        <v>198</v>
      </c>
      <c r="G151" s="226">
        <f t="shared" si="107"/>
        <v>50</v>
      </c>
      <c r="H151" s="226">
        <f t="shared" si="107"/>
        <v>0</v>
      </c>
      <c r="I151" s="226">
        <f t="shared" si="107"/>
        <v>543</v>
      </c>
      <c r="J151" s="226">
        <f t="shared" si="107"/>
        <v>9297</v>
      </c>
      <c r="K151" s="232">
        <f t="shared" ref="K151:X151" si="108">SUM(K152:K161)</f>
        <v>-2032</v>
      </c>
      <c r="L151" s="232">
        <f t="shared" si="108"/>
        <v>1428</v>
      </c>
      <c r="M151" s="232">
        <f t="shared" si="108"/>
        <v>0</v>
      </c>
      <c r="N151" s="232">
        <f t="shared" si="108"/>
        <v>0</v>
      </c>
      <c r="O151" s="232">
        <f t="shared" si="108"/>
        <v>0</v>
      </c>
      <c r="P151" s="232">
        <f t="shared" si="108"/>
        <v>1092</v>
      </c>
      <c r="Q151" s="232">
        <f t="shared" si="108"/>
        <v>16</v>
      </c>
      <c r="R151" s="232">
        <f t="shared" ref="R151" si="109">SUM(R152:R161)</f>
        <v>0</v>
      </c>
      <c r="S151" s="232">
        <f t="shared" si="108"/>
        <v>-3</v>
      </c>
      <c r="T151" s="232">
        <f t="shared" si="108"/>
        <v>-18</v>
      </c>
      <c r="U151" s="232">
        <f t="shared" si="108"/>
        <v>60</v>
      </c>
      <c r="V151" s="232">
        <f t="shared" si="108"/>
        <v>0</v>
      </c>
      <c r="W151" s="232">
        <f t="shared" si="108"/>
        <v>0</v>
      </c>
      <c r="X151" s="232">
        <f t="shared" si="108"/>
        <v>0</v>
      </c>
    </row>
    <row r="152" spans="1:24">
      <c r="A152" s="225">
        <v>2070101</v>
      </c>
      <c r="B152" s="222" t="s">
        <v>98</v>
      </c>
      <c r="C152" s="224">
        <v>772</v>
      </c>
      <c r="D152" s="221">
        <f t="shared" ref="D152:D161" si="110">E152+F152+G152+H152+I152</f>
        <v>-9</v>
      </c>
      <c r="E152" s="221">
        <v>0</v>
      </c>
      <c r="F152" s="221">
        <v>0</v>
      </c>
      <c r="G152" s="221">
        <v>0</v>
      </c>
      <c r="H152" s="221"/>
      <c r="I152" s="227">
        <f t="shared" ref="I152:I161" si="111">SUM(K152:X152)</f>
        <v>-9</v>
      </c>
      <c r="J152" s="233">
        <f t="shared" ref="J152:J161" si="112">C152+D152</f>
        <v>763</v>
      </c>
      <c r="K152" s="234">
        <v>0</v>
      </c>
      <c r="L152" s="234">
        <v>0</v>
      </c>
      <c r="M152" s="234">
        <v>0</v>
      </c>
      <c r="N152" s="234">
        <v>0</v>
      </c>
      <c r="O152" s="234">
        <v>0</v>
      </c>
      <c r="P152" s="234">
        <v>0</v>
      </c>
      <c r="Q152" s="234">
        <v>0</v>
      </c>
      <c r="R152" s="234"/>
      <c r="S152" s="234">
        <v>0</v>
      </c>
      <c r="T152" s="237">
        <v>-9</v>
      </c>
      <c r="U152" s="234">
        <v>0</v>
      </c>
      <c r="V152" s="238"/>
      <c r="W152" s="238"/>
      <c r="X152" s="238"/>
    </row>
    <row r="153" spans="1:24">
      <c r="A153" s="225">
        <v>2070104</v>
      </c>
      <c r="B153" s="222" t="s">
        <v>211</v>
      </c>
      <c r="C153" s="224">
        <v>814</v>
      </c>
      <c r="D153" s="221">
        <f t="shared" si="110"/>
        <v>67</v>
      </c>
      <c r="E153" s="221">
        <v>70</v>
      </c>
      <c r="F153" s="221">
        <v>0</v>
      </c>
      <c r="G153" s="221">
        <v>0</v>
      </c>
      <c r="H153" s="221"/>
      <c r="I153" s="227">
        <f t="shared" si="111"/>
        <v>-3</v>
      </c>
      <c r="J153" s="233">
        <f t="shared" si="112"/>
        <v>881</v>
      </c>
      <c r="K153" s="234">
        <v>0</v>
      </c>
      <c r="L153" s="234">
        <v>0</v>
      </c>
      <c r="M153" s="234">
        <v>0</v>
      </c>
      <c r="N153" s="234">
        <v>0</v>
      </c>
      <c r="O153" s="234">
        <v>0</v>
      </c>
      <c r="P153" s="234">
        <v>0</v>
      </c>
      <c r="Q153" s="234">
        <v>0</v>
      </c>
      <c r="R153" s="234"/>
      <c r="S153" s="234">
        <v>0</v>
      </c>
      <c r="T153" s="237">
        <v>-3</v>
      </c>
      <c r="U153" s="234">
        <v>0</v>
      </c>
      <c r="V153" s="238"/>
      <c r="W153" s="238"/>
      <c r="X153" s="238"/>
    </row>
    <row r="154" spans="1:24">
      <c r="A154" s="225">
        <v>2070105</v>
      </c>
      <c r="B154" s="222" t="s">
        <v>212</v>
      </c>
      <c r="C154" s="224">
        <v>21</v>
      </c>
      <c r="D154" s="221">
        <f t="shared" si="110"/>
        <v>0</v>
      </c>
      <c r="E154" s="221">
        <v>0</v>
      </c>
      <c r="F154" s="221">
        <v>0</v>
      </c>
      <c r="G154" s="221">
        <v>0</v>
      </c>
      <c r="H154" s="221"/>
      <c r="I154" s="227">
        <f t="shared" si="111"/>
        <v>0</v>
      </c>
      <c r="J154" s="233">
        <f t="shared" si="112"/>
        <v>21</v>
      </c>
      <c r="K154" s="234">
        <v>0</v>
      </c>
      <c r="L154" s="234">
        <v>0</v>
      </c>
      <c r="M154" s="234">
        <v>0</v>
      </c>
      <c r="N154" s="234">
        <v>0</v>
      </c>
      <c r="O154" s="234">
        <v>0</v>
      </c>
      <c r="P154" s="234">
        <v>0</v>
      </c>
      <c r="Q154" s="234">
        <v>0</v>
      </c>
      <c r="R154" s="234"/>
      <c r="S154" s="234">
        <v>0</v>
      </c>
      <c r="T154" s="237">
        <v>0</v>
      </c>
      <c r="U154" s="234">
        <v>0</v>
      </c>
      <c r="V154" s="238"/>
      <c r="W154" s="238"/>
      <c r="X154" s="238"/>
    </row>
    <row r="155" spans="1:24">
      <c r="A155" s="225">
        <v>2070106</v>
      </c>
      <c r="B155" s="222" t="s">
        <v>213</v>
      </c>
      <c r="C155" s="224">
        <v>561</v>
      </c>
      <c r="D155" s="221">
        <f t="shared" si="110"/>
        <v>0</v>
      </c>
      <c r="E155" s="221">
        <v>0</v>
      </c>
      <c r="F155" s="221">
        <v>0</v>
      </c>
      <c r="G155" s="221">
        <v>0</v>
      </c>
      <c r="H155" s="221"/>
      <c r="I155" s="227">
        <f t="shared" si="111"/>
        <v>0</v>
      </c>
      <c r="J155" s="233">
        <f t="shared" si="112"/>
        <v>561</v>
      </c>
      <c r="K155" s="234">
        <v>0</v>
      </c>
      <c r="L155" s="234">
        <v>0</v>
      </c>
      <c r="M155" s="234">
        <v>0</v>
      </c>
      <c r="N155" s="234">
        <v>0</v>
      </c>
      <c r="O155" s="234">
        <v>0</v>
      </c>
      <c r="P155" s="234">
        <v>0</v>
      </c>
      <c r="Q155" s="234">
        <v>0</v>
      </c>
      <c r="R155" s="234"/>
      <c r="S155" s="234">
        <v>0</v>
      </c>
      <c r="T155" s="237">
        <v>0</v>
      </c>
      <c r="U155" s="234">
        <v>0</v>
      </c>
      <c r="V155" s="238"/>
      <c r="W155" s="238"/>
      <c r="X155" s="238"/>
    </row>
    <row r="156" spans="1:24">
      <c r="A156" s="225">
        <v>2070107</v>
      </c>
      <c r="B156" s="222" t="s">
        <v>214</v>
      </c>
      <c r="C156" s="224">
        <v>255</v>
      </c>
      <c r="D156" s="221">
        <f t="shared" si="110"/>
        <v>-20</v>
      </c>
      <c r="E156" s="221">
        <v>0</v>
      </c>
      <c r="F156" s="221">
        <v>0</v>
      </c>
      <c r="G156" s="221">
        <v>0</v>
      </c>
      <c r="H156" s="221"/>
      <c r="I156" s="227">
        <f t="shared" si="111"/>
        <v>-20</v>
      </c>
      <c r="J156" s="233">
        <f t="shared" si="112"/>
        <v>235</v>
      </c>
      <c r="K156" s="234">
        <v>-20</v>
      </c>
      <c r="L156" s="234">
        <v>0</v>
      </c>
      <c r="M156" s="234">
        <v>0</v>
      </c>
      <c r="N156" s="234">
        <v>0</v>
      </c>
      <c r="O156" s="234">
        <v>0</v>
      </c>
      <c r="P156" s="234">
        <v>0</v>
      </c>
      <c r="Q156" s="234">
        <v>0</v>
      </c>
      <c r="R156" s="234"/>
      <c r="S156" s="234">
        <v>0</v>
      </c>
      <c r="T156" s="237">
        <v>0</v>
      </c>
      <c r="U156" s="234">
        <v>0</v>
      </c>
      <c r="V156" s="238"/>
      <c r="W156" s="238"/>
      <c r="X156" s="238"/>
    </row>
    <row r="157" spans="1:24">
      <c r="A157" s="225">
        <v>2070108</v>
      </c>
      <c r="B157" s="222" t="s">
        <v>215</v>
      </c>
      <c r="C157" s="224">
        <v>211</v>
      </c>
      <c r="D157" s="221">
        <f t="shared" si="110"/>
        <v>-5</v>
      </c>
      <c r="E157" s="221">
        <v>0</v>
      </c>
      <c r="F157" s="221">
        <v>0</v>
      </c>
      <c r="G157" s="221">
        <v>0</v>
      </c>
      <c r="H157" s="221"/>
      <c r="I157" s="227">
        <f t="shared" si="111"/>
        <v>-5</v>
      </c>
      <c r="J157" s="233">
        <f t="shared" si="112"/>
        <v>206</v>
      </c>
      <c r="K157" s="234">
        <v>-5</v>
      </c>
      <c r="L157" s="234">
        <v>0</v>
      </c>
      <c r="M157" s="234">
        <v>0</v>
      </c>
      <c r="N157" s="234">
        <v>0</v>
      </c>
      <c r="O157" s="234">
        <v>0</v>
      </c>
      <c r="P157" s="234">
        <v>0</v>
      </c>
      <c r="Q157" s="234">
        <v>0</v>
      </c>
      <c r="R157" s="234"/>
      <c r="S157" s="234">
        <v>0</v>
      </c>
      <c r="T157" s="237">
        <v>0</v>
      </c>
      <c r="U157" s="234">
        <v>0</v>
      </c>
      <c r="V157" s="238"/>
      <c r="W157" s="238"/>
      <c r="X157" s="238"/>
    </row>
    <row r="158" spans="1:24">
      <c r="A158" s="225">
        <v>2070109</v>
      </c>
      <c r="B158" s="222" t="s">
        <v>216</v>
      </c>
      <c r="C158" s="224">
        <v>930</v>
      </c>
      <c r="D158" s="221">
        <f t="shared" si="110"/>
        <v>-3</v>
      </c>
      <c r="E158" s="221">
        <v>0</v>
      </c>
      <c r="F158" s="221">
        <v>0</v>
      </c>
      <c r="G158" s="221">
        <v>0</v>
      </c>
      <c r="H158" s="221"/>
      <c r="I158" s="227">
        <f t="shared" si="111"/>
        <v>-3</v>
      </c>
      <c r="J158" s="233">
        <f t="shared" si="112"/>
        <v>927</v>
      </c>
      <c r="K158" s="234">
        <v>0</v>
      </c>
      <c r="L158" s="234">
        <v>0</v>
      </c>
      <c r="M158" s="234">
        <v>0</v>
      </c>
      <c r="N158" s="234">
        <v>0</v>
      </c>
      <c r="O158" s="234">
        <v>0</v>
      </c>
      <c r="P158" s="234">
        <v>0</v>
      </c>
      <c r="Q158" s="234">
        <v>0</v>
      </c>
      <c r="R158" s="234"/>
      <c r="S158" s="234">
        <v>0</v>
      </c>
      <c r="T158" s="237">
        <v>-3</v>
      </c>
      <c r="U158" s="234">
        <v>0</v>
      </c>
      <c r="V158" s="238"/>
      <c r="W158" s="238"/>
      <c r="X158" s="238"/>
    </row>
    <row r="159" spans="1:24">
      <c r="A159" s="225">
        <v>2070112</v>
      </c>
      <c r="B159" s="222" t="s">
        <v>217</v>
      </c>
      <c r="C159" s="224">
        <v>278</v>
      </c>
      <c r="D159" s="221">
        <f t="shared" si="110"/>
        <v>-2</v>
      </c>
      <c r="E159" s="221">
        <v>0</v>
      </c>
      <c r="F159" s="221">
        <v>0</v>
      </c>
      <c r="G159" s="221">
        <v>0</v>
      </c>
      <c r="H159" s="221"/>
      <c r="I159" s="227">
        <f t="shared" si="111"/>
        <v>-2</v>
      </c>
      <c r="J159" s="233">
        <f t="shared" si="112"/>
        <v>276</v>
      </c>
      <c r="K159" s="234">
        <v>0</v>
      </c>
      <c r="L159" s="234">
        <v>0</v>
      </c>
      <c r="M159" s="234">
        <v>0</v>
      </c>
      <c r="N159" s="234">
        <v>0</v>
      </c>
      <c r="O159" s="234">
        <v>0</v>
      </c>
      <c r="P159" s="234">
        <v>0</v>
      </c>
      <c r="Q159" s="234">
        <v>0</v>
      </c>
      <c r="R159" s="234"/>
      <c r="S159" s="234">
        <v>0</v>
      </c>
      <c r="T159" s="237">
        <v>-2</v>
      </c>
      <c r="U159" s="234">
        <v>0</v>
      </c>
      <c r="V159" s="238"/>
      <c r="W159" s="238"/>
      <c r="X159" s="238"/>
    </row>
    <row r="160" spans="1:24">
      <c r="A160" s="225">
        <v>2070113</v>
      </c>
      <c r="B160" s="222" t="s">
        <v>218</v>
      </c>
      <c r="C160" s="224">
        <v>80</v>
      </c>
      <c r="D160" s="221">
        <f t="shared" si="110"/>
        <v>0</v>
      </c>
      <c r="E160" s="221">
        <v>0</v>
      </c>
      <c r="F160" s="221">
        <v>0</v>
      </c>
      <c r="G160" s="221">
        <v>0</v>
      </c>
      <c r="H160" s="221"/>
      <c r="I160" s="227">
        <f t="shared" si="111"/>
        <v>0</v>
      </c>
      <c r="J160" s="233">
        <f t="shared" si="112"/>
        <v>80</v>
      </c>
      <c r="K160" s="234">
        <v>0</v>
      </c>
      <c r="L160" s="234">
        <v>0</v>
      </c>
      <c r="M160" s="234">
        <v>0</v>
      </c>
      <c r="N160" s="234">
        <v>0</v>
      </c>
      <c r="O160" s="234">
        <v>0</v>
      </c>
      <c r="P160" s="234">
        <v>0</v>
      </c>
      <c r="Q160" s="234">
        <v>0</v>
      </c>
      <c r="R160" s="234"/>
      <c r="S160" s="234">
        <v>0</v>
      </c>
      <c r="T160" s="237">
        <v>0</v>
      </c>
      <c r="U160" s="234">
        <v>0</v>
      </c>
      <c r="V160" s="238"/>
      <c r="W160" s="238"/>
      <c r="X160" s="238"/>
    </row>
    <row r="161" spans="1:24">
      <c r="A161" s="225">
        <v>2070199</v>
      </c>
      <c r="B161" s="222" t="s">
        <v>219</v>
      </c>
      <c r="C161" s="224">
        <v>4281</v>
      </c>
      <c r="D161" s="221">
        <f t="shared" si="110"/>
        <v>1066</v>
      </c>
      <c r="E161" s="221">
        <v>233</v>
      </c>
      <c r="F161" s="221">
        <v>198</v>
      </c>
      <c r="G161" s="221">
        <v>50</v>
      </c>
      <c r="H161" s="221"/>
      <c r="I161" s="227">
        <f t="shared" si="111"/>
        <v>585</v>
      </c>
      <c r="J161" s="233">
        <f t="shared" si="112"/>
        <v>5347</v>
      </c>
      <c r="K161" s="234">
        <v>-2007</v>
      </c>
      <c r="L161" s="234">
        <v>1428</v>
      </c>
      <c r="M161" s="234">
        <v>0</v>
      </c>
      <c r="N161" s="234">
        <v>0</v>
      </c>
      <c r="O161" s="234">
        <v>0</v>
      </c>
      <c r="P161" s="234">
        <v>1092</v>
      </c>
      <c r="Q161" s="234">
        <v>16</v>
      </c>
      <c r="R161" s="234"/>
      <c r="S161" s="234">
        <v>-3</v>
      </c>
      <c r="T161" s="237">
        <v>-1</v>
      </c>
      <c r="U161" s="234">
        <v>60</v>
      </c>
      <c r="V161" s="238"/>
      <c r="W161" s="238"/>
      <c r="X161" s="238"/>
    </row>
    <row r="162" spans="1:24">
      <c r="A162" s="225">
        <v>20702</v>
      </c>
      <c r="B162" s="223" t="s">
        <v>220</v>
      </c>
      <c r="C162" s="224">
        <f t="shared" ref="C162:J162" si="113">SUM(C163:C164)</f>
        <v>708</v>
      </c>
      <c r="D162" s="226">
        <f t="shared" si="113"/>
        <v>1018.1</v>
      </c>
      <c r="E162" s="226">
        <f t="shared" si="113"/>
        <v>13</v>
      </c>
      <c r="F162" s="226">
        <f t="shared" si="113"/>
        <v>0</v>
      </c>
      <c r="G162" s="226">
        <f t="shared" si="113"/>
        <v>10</v>
      </c>
      <c r="H162" s="226">
        <f t="shared" si="113"/>
        <v>0</v>
      </c>
      <c r="I162" s="226">
        <f t="shared" si="113"/>
        <v>995.1</v>
      </c>
      <c r="J162" s="226">
        <f t="shared" si="113"/>
        <v>1726.1</v>
      </c>
      <c r="K162" s="232">
        <f t="shared" ref="K162:X162" si="114">SUM(K163:K164)</f>
        <v>0</v>
      </c>
      <c r="L162" s="232">
        <f t="shared" si="114"/>
        <v>63</v>
      </c>
      <c r="M162" s="232">
        <f t="shared" si="114"/>
        <v>0</v>
      </c>
      <c r="N162" s="232">
        <f t="shared" si="114"/>
        <v>1</v>
      </c>
      <c r="O162" s="232">
        <f t="shared" si="114"/>
        <v>630.1</v>
      </c>
      <c r="P162" s="232">
        <f t="shared" si="114"/>
        <v>0</v>
      </c>
      <c r="Q162" s="232">
        <f t="shared" si="114"/>
        <v>5</v>
      </c>
      <c r="R162" s="232">
        <f t="shared" si="114"/>
        <v>0</v>
      </c>
      <c r="S162" s="232">
        <f t="shared" si="114"/>
        <v>0</v>
      </c>
      <c r="T162" s="232">
        <f t="shared" si="114"/>
        <v>-4</v>
      </c>
      <c r="U162" s="232">
        <f t="shared" si="114"/>
        <v>300</v>
      </c>
      <c r="V162" s="232">
        <f t="shared" si="114"/>
        <v>0</v>
      </c>
      <c r="W162" s="232">
        <f t="shared" si="114"/>
        <v>0</v>
      </c>
      <c r="X162" s="232">
        <f t="shared" si="114"/>
        <v>0</v>
      </c>
    </row>
    <row r="163" spans="1:24">
      <c r="A163" s="225">
        <v>2070204</v>
      </c>
      <c r="B163" s="222" t="s">
        <v>221</v>
      </c>
      <c r="C163" s="224">
        <v>504</v>
      </c>
      <c r="D163" s="221">
        <f>E163+F163+G163+H163+I163</f>
        <v>1008.1</v>
      </c>
      <c r="E163" s="221">
        <v>13</v>
      </c>
      <c r="F163" s="221">
        <v>0</v>
      </c>
      <c r="G163" s="221">
        <v>0</v>
      </c>
      <c r="H163" s="221"/>
      <c r="I163" s="227">
        <f>SUM(K163:X163)</f>
        <v>995.1</v>
      </c>
      <c r="J163" s="233">
        <f>C163+D163</f>
        <v>1512.1</v>
      </c>
      <c r="K163" s="234">
        <v>0</v>
      </c>
      <c r="L163" s="234">
        <v>63</v>
      </c>
      <c r="M163" s="234">
        <v>0</v>
      </c>
      <c r="N163" s="234">
        <v>0</v>
      </c>
      <c r="O163" s="234">
        <v>630.1</v>
      </c>
      <c r="P163" s="234">
        <v>0</v>
      </c>
      <c r="Q163" s="234">
        <v>5</v>
      </c>
      <c r="R163" s="234"/>
      <c r="S163" s="234">
        <v>0</v>
      </c>
      <c r="T163" s="237">
        <v>-3</v>
      </c>
      <c r="U163" s="234">
        <v>300</v>
      </c>
      <c r="V163" s="238"/>
      <c r="W163" s="238"/>
      <c r="X163" s="238"/>
    </row>
    <row r="164" spans="1:24">
      <c r="A164" s="225">
        <v>2070205</v>
      </c>
      <c r="B164" s="222" t="s">
        <v>222</v>
      </c>
      <c r="C164" s="224">
        <v>204</v>
      </c>
      <c r="D164" s="221">
        <f>E164+F164+G164+H164+I164</f>
        <v>10</v>
      </c>
      <c r="E164" s="221">
        <v>0</v>
      </c>
      <c r="F164" s="221">
        <v>0</v>
      </c>
      <c r="G164" s="221">
        <v>10</v>
      </c>
      <c r="H164" s="221"/>
      <c r="I164" s="227">
        <f>SUM(K164:X164)</f>
        <v>0</v>
      </c>
      <c r="J164" s="233">
        <f>C164+D164</f>
        <v>214</v>
      </c>
      <c r="K164" s="234">
        <v>0</v>
      </c>
      <c r="L164" s="234">
        <v>0</v>
      </c>
      <c r="M164" s="234">
        <v>0</v>
      </c>
      <c r="N164" s="234">
        <v>1</v>
      </c>
      <c r="O164" s="234">
        <v>0</v>
      </c>
      <c r="P164" s="234">
        <v>0</v>
      </c>
      <c r="Q164" s="234">
        <v>0</v>
      </c>
      <c r="R164" s="234"/>
      <c r="S164" s="234">
        <v>0</v>
      </c>
      <c r="T164" s="237">
        <v>-1</v>
      </c>
      <c r="U164" s="234">
        <v>0</v>
      </c>
      <c r="V164" s="238"/>
      <c r="W164" s="238"/>
      <c r="X164" s="238"/>
    </row>
    <row r="165" spans="1:24">
      <c r="A165" s="225">
        <v>20703</v>
      </c>
      <c r="B165" s="223" t="s">
        <v>223</v>
      </c>
      <c r="C165" s="224">
        <f t="shared" ref="C165:J165" si="115">SUM(C166:C167)</f>
        <v>286</v>
      </c>
      <c r="D165" s="226">
        <f t="shared" si="115"/>
        <v>-5</v>
      </c>
      <c r="E165" s="226">
        <f t="shared" si="115"/>
        <v>5</v>
      </c>
      <c r="F165" s="226">
        <f t="shared" si="115"/>
        <v>0</v>
      </c>
      <c r="G165" s="226">
        <f t="shared" si="115"/>
        <v>0</v>
      </c>
      <c r="H165" s="226">
        <f t="shared" si="115"/>
        <v>0</v>
      </c>
      <c r="I165" s="226">
        <f t="shared" si="115"/>
        <v>-10</v>
      </c>
      <c r="J165" s="226">
        <f t="shared" si="115"/>
        <v>281</v>
      </c>
      <c r="K165" s="232">
        <f t="shared" ref="K165:X165" si="116">SUM(K166:K167)</f>
        <v>-10</v>
      </c>
      <c r="L165" s="232">
        <f t="shared" si="116"/>
        <v>0</v>
      </c>
      <c r="M165" s="232">
        <f t="shared" si="116"/>
        <v>0</v>
      </c>
      <c r="N165" s="232">
        <f t="shared" si="116"/>
        <v>0</v>
      </c>
      <c r="O165" s="232">
        <f t="shared" si="116"/>
        <v>0</v>
      </c>
      <c r="P165" s="232">
        <f t="shared" si="116"/>
        <v>0</v>
      </c>
      <c r="Q165" s="232">
        <f t="shared" si="116"/>
        <v>0</v>
      </c>
      <c r="R165" s="232">
        <f t="shared" si="116"/>
        <v>0</v>
      </c>
      <c r="S165" s="232">
        <f t="shared" si="116"/>
        <v>0</v>
      </c>
      <c r="T165" s="232">
        <f t="shared" si="116"/>
        <v>0</v>
      </c>
      <c r="U165" s="232">
        <f t="shared" si="116"/>
        <v>0</v>
      </c>
      <c r="V165" s="232">
        <f t="shared" si="116"/>
        <v>0</v>
      </c>
      <c r="W165" s="232">
        <f t="shared" si="116"/>
        <v>0</v>
      </c>
      <c r="X165" s="232">
        <f t="shared" si="116"/>
        <v>0</v>
      </c>
    </row>
    <row r="166" spans="1:24">
      <c r="A166" s="225">
        <v>2070308</v>
      </c>
      <c r="B166" s="222" t="s">
        <v>224</v>
      </c>
      <c r="C166" s="224">
        <v>204</v>
      </c>
      <c r="D166" s="221">
        <f>E166+F166+G166+H166+I166</f>
        <v>0</v>
      </c>
      <c r="E166" s="221">
        <v>0</v>
      </c>
      <c r="F166" s="221">
        <v>0</v>
      </c>
      <c r="G166" s="221">
        <v>0</v>
      </c>
      <c r="H166" s="221"/>
      <c r="I166" s="227">
        <f>SUM(K166:X166)</f>
        <v>0</v>
      </c>
      <c r="J166" s="233">
        <f>C166+D166</f>
        <v>204</v>
      </c>
      <c r="K166" s="234">
        <v>0</v>
      </c>
      <c r="L166" s="234">
        <v>0</v>
      </c>
      <c r="M166" s="234">
        <v>0</v>
      </c>
      <c r="N166" s="234">
        <v>0</v>
      </c>
      <c r="O166" s="234">
        <v>0</v>
      </c>
      <c r="P166" s="234">
        <v>0</v>
      </c>
      <c r="Q166" s="234">
        <v>0</v>
      </c>
      <c r="R166" s="234"/>
      <c r="S166" s="234">
        <v>0</v>
      </c>
      <c r="T166" s="237"/>
      <c r="U166" s="234">
        <v>0</v>
      </c>
      <c r="V166" s="238"/>
      <c r="W166" s="238"/>
      <c r="X166" s="238"/>
    </row>
    <row r="167" spans="1:24">
      <c r="A167" s="225">
        <v>2070399</v>
      </c>
      <c r="B167" s="222" t="s">
        <v>225</v>
      </c>
      <c r="C167" s="224">
        <v>82</v>
      </c>
      <c r="D167" s="221">
        <f>E167+F167+G167+H167+I167</f>
        <v>-5</v>
      </c>
      <c r="E167" s="221">
        <v>5</v>
      </c>
      <c r="F167" s="221">
        <v>0</v>
      </c>
      <c r="G167" s="221">
        <v>0</v>
      </c>
      <c r="H167" s="221"/>
      <c r="I167" s="227">
        <f>SUM(K167:X167)</f>
        <v>-10</v>
      </c>
      <c r="J167" s="233">
        <f>C167+D167</f>
        <v>77</v>
      </c>
      <c r="K167" s="234">
        <v>-10</v>
      </c>
      <c r="L167" s="234">
        <v>0</v>
      </c>
      <c r="M167" s="234">
        <v>0</v>
      </c>
      <c r="N167" s="234">
        <v>0</v>
      </c>
      <c r="O167" s="234">
        <v>0</v>
      </c>
      <c r="P167" s="234">
        <v>0</v>
      </c>
      <c r="Q167" s="234">
        <v>0</v>
      </c>
      <c r="R167" s="234"/>
      <c r="S167" s="234">
        <v>0</v>
      </c>
      <c r="T167" s="237">
        <v>0</v>
      </c>
      <c r="U167" s="234">
        <v>0</v>
      </c>
      <c r="V167" s="238"/>
      <c r="W167" s="238"/>
      <c r="X167" s="238"/>
    </row>
    <row r="168" spans="1:24">
      <c r="A168" s="225">
        <v>20706</v>
      </c>
      <c r="B168" s="223" t="s">
        <v>226</v>
      </c>
      <c r="C168" s="224">
        <f t="shared" ref="C168:J168" si="117">SUM(C169:C170)</f>
        <v>80</v>
      </c>
      <c r="D168" s="226">
        <f t="shared" si="117"/>
        <v>50</v>
      </c>
      <c r="E168" s="226">
        <f t="shared" si="117"/>
        <v>0</v>
      </c>
      <c r="F168" s="226">
        <f t="shared" si="117"/>
        <v>0</v>
      </c>
      <c r="G168" s="226">
        <f t="shared" si="117"/>
        <v>0</v>
      </c>
      <c r="H168" s="226">
        <f t="shared" si="117"/>
        <v>0</v>
      </c>
      <c r="I168" s="226">
        <f t="shared" si="117"/>
        <v>50</v>
      </c>
      <c r="J168" s="226">
        <f t="shared" si="117"/>
        <v>130</v>
      </c>
      <c r="K168" s="232">
        <f t="shared" ref="K168:X168" si="118">SUM(K169:K170)</f>
        <v>0</v>
      </c>
      <c r="L168" s="232">
        <f t="shared" si="118"/>
        <v>0</v>
      </c>
      <c r="M168" s="232">
        <f t="shared" si="118"/>
        <v>0</v>
      </c>
      <c r="N168" s="232">
        <f t="shared" si="118"/>
        <v>0</v>
      </c>
      <c r="O168" s="232">
        <f t="shared" si="118"/>
        <v>0</v>
      </c>
      <c r="P168" s="232">
        <f t="shared" si="118"/>
        <v>0</v>
      </c>
      <c r="Q168" s="232">
        <f t="shared" si="118"/>
        <v>50</v>
      </c>
      <c r="R168" s="232">
        <f t="shared" si="118"/>
        <v>0</v>
      </c>
      <c r="S168" s="232">
        <f t="shared" si="118"/>
        <v>0</v>
      </c>
      <c r="T168" s="232">
        <f t="shared" si="118"/>
        <v>0</v>
      </c>
      <c r="U168" s="232">
        <f t="shared" si="118"/>
        <v>0</v>
      </c>
      <c r="V168" s="232">
        <f t="shared" si="118"/>
        <v>0</v>
      </c>
      <c r="W168" s="232">
        <f t="shared" si="118"/>
        <v>0</v>
      </c>
      <c r="X168" s="232">
        <f t="shared" si="118"/>
        <v>0</v>
      </c>
    </row>
    <row r="169" spans="1:24">
      <c r="A169" s="225">
        <v>2070607</v>
      </c>
      <c r="B169" s="222" t="s">
        <v>227</v>
      </c>
      <c r="C169" s="224">
        <v>30</v>
      </c>
      <c r="D169" s="221">
        <f>E169+F169+G169+H169+I169</f>
        <v>0</v>
      </c>
      <c r="E169" s="221">
        <v>0</v>
      </c>
      <c r="F169" s="221">
        <v>0</v>
      </c>
      <c r="G169" s="221">
        <v>0</v>
      </c>
      <c r="H169" s="221"/>
      <c r="I169" s="227">
        <f>SUM(K169:X169)</f>
        <v>0</v>
      </c>
      <c r="J169" s="233">
        <f>C169+D169</f>
        <v>30</v>
      </c>
      <c r="K169" s="234">
        <v>0</v>
      </c>
      <c r="L169" s="234">
        <v>0</v>
      </c>
      <c r="M169" s="234">
        <v>0</v>
      </c>
      <c r="N169" s="234">
        <v>0</v>
      </c>
      <c r="O169" s="234">
        <v>0</v>
      </c>
      <c r="P169" s="234">
        <v>0</v>
      </c>
      <c r="Q169" s="234">
        <v>0</v>
      </c>
      <c r="R169" s="234"/>
      <c r="S169" s="234">
        <v>0</v>
      </c>
      <c r="T169" s="237">
        <v>0</v>
      </c>
      <c r="U169" s="234">
        <v>0</v>
      </c>
      <c r="V169" s="238"/>
      <c r="W169" s="238"/>
      <c r="X169" s="238"/>
    </row>
    <row r="170" spans="1:24">
      <c r="A170" s="225">
        <v>2070699</v>
      </c>
      <c r="B170" s="222" t="s">
        <v>228</v>
      </c>
      <c r="C170" s="224">
        <v>50</v>
      </c>
      <c r="D170" s="221">
        <f>E170+F170+G170+H170+I170</f>
        <v>50</v>
      </c>
      <c r="E170" s="221">
        <v>0</v>
      </c>
      <c r="F170" s="221">
        <v>0</v>
      </c>
      <c r="G170" s="221">
        <v>0</v>
      </c>
      <c r="H170" s="221"/>
      <c r="I170" s="227">
        <f>SUM(K170:X170)</f>
        <v>50</v>
      </c>
      <c r="J170" s="233">
        <f>C170+D170</f>
        <v>100</v>
      </c>
      <c r="K170" s="234">
        <v>0</v>
      </c>
      <c r="L170" s="234">
        <v>0</v>
      </c>
      <c r="M170" s="234">
        <v>0</v>
      </c>
      <c r="N170" s="234">
        <v>0</v>
      </c>
      <c r="O170" s="234">
        <v>0</v>
      </c>
      <c r="P170" s="234">
        <v>0</v>
      </c>
      <c r="Q170" s="234">
        <v>50</v>
      </c>
      <c r="R170" s="234"/>
      <c r="S170" s="234">
        <v>0</v>
      </c>
      <c r="T170" s="237">
        <v>0</v>
      </c>
      <c r="U170" s="234">
        <v>0</v>
      </c>
      <c r="V170" s="238"/>
      <c r="W170" s="238"/>
      <c r="X170" s="238"/>
    </row>
    <row r="171" spans="1:24">
      <c r="A171" s="225">
        <v>20708</v>
      </c>
      <c r="B171" s="223" t="s">
        <v>229</v>
      </c>
      <c r="C171" s="224">
        <f t="shared" ref="C171:J171" si="119">SUM(C172:C174)</f>
        <v>3062</v>
      </c>
      <c r="D171" s="226">
        <f t="shared" si="119"/>
        <v>24</v>
      </c>
      <c r="E171" s="226">
        <f t="shared" si="119"/>
        <v>-139</v>
      </c>
      <c r="F171" s="226">
        <f t="shared" si="119"/>
        <v>0</v>
      </c>
      <c r="G171" s="226">
        <f t="shared" si="119"/>
        <v>33</v>
      </c>
      <c r="H171" s="226">
        <f t="shared" si="119"/>
        <v>0</v>
      </c>
      <c r="I171" s="226">
        <f t="shared" si="119"/>
        <v>130</v>
      </c>
      <c r="J171" s="226">
        <f t="shared" si="119"/>
        <v>3086</v>
      </c>
      <c r="K171" s="232">
        <f t="shared" ref="K171:X171" si="120">SUM(K172:K174)</f>
        <v>-2</v>
      </c>
      <c r="L171" s="232">
        <f t="shared" si="120"/>
        <v>0</v>
      </c>
      <c r="M171" s="232">
        <f t="shared" si="120"/>
        <v>0</v>
      </c>
      <c r="N171" s="232">
        <f t="shared" si="120"/>
        <v>0</v>
      </c>
      <c r="O171" s="232">
        <f t="shared" si="120"/>
        <v>0</v>
      </c>
      <c r="P171" s="232">
        <f t="shared" si="120"/>
        <v>0</v>
      </c>
      <c r="Q171" s="232">
        <f t="shared" si="120"/>
        <v>193</v>
      </c>
      <c r="R171" s="232">
        <f t="shared" si="120"/>
        <v>0</v>
      </c>
      <c r="S171" s="232">
        <f t="shared" si="120"/>
        <v>-43</v>
      </c>
      <c r="T171" s="232">
        <f t="shared" si="120"/>
        <v>-18</v>
      </c>
      <c r="U171" s="232">
        <f t="shared" si="120"/>
        <v>0</v>
      </c>
      <c r="V171" s="232">
        <f t="shared" si="120"/>
        <v>0</v>
      </c>
      <c r="W171" s="232">
        <f t="shared" si="120"/>
        <v>0</v>
      </c>
      <c r="X171" s="232">
        <f t="shared" si="120"/>
        <v>0</v>
      </c>
    </row>
    <row r="172" spans="1:24">
      <c r="A172" s="225">
        <v>2070804</v>
      </c>
      <c r="B172" s="222" t="s">
        <v>230</v>
      </c>
      <c r="C172" s="224">
        <v>2</v>
      </c>
      <c r="D172" s="221">
        <f>E172+F172+G172+H172+I172</f>
        <v>0</v>
      </c>
      <c r="E172" s="221">
        <v>0</v>
      </c>
      <c r="F172" s="221">
        <v>0</v>
      </c>
      <c r="G172" s="221">
        <v>0</v>
      </c>
      <c r="H172" s="221"/>
      <c r="I172" s="227">
        <f>SUM(K172:X172)</f>
        <v>0</v>
      </c>
      <c r="J172" s="233">
        <f>C172+D172</f>
        <v>2</v>
      </c>
      <c r="K172" s="234">
        <v>0</v>
      </c>
      <c r="L172" s="234">
        <v>0</v>
      </c>
      <c r="M172" s="234">
        <v>0</v>
      </c>
      <c r="N172" s="234">
        <v>0</v>
      </c>
      <c r="O172" s="234">
        <v>0</v>
      </c>
      <c r="P172" s="234">
        <v>0</v>
      </c>
      <c r="Q172" s="234">
        <v>0</v>
      </c>
      <c r="R172" s="234"/>
      <c r="S172" s="234">
        <v>0</v>
      </c>
      <c r="T172" s="237">
        <v>0</v>
      </c>
      <c r="U172" s="234">
        <v>0</v>
      </c>
      <c r="V172" s="238"/>
      <c r="W172" s="238"/>
      <c r="X172" s="238"/>
    </row>
    <row r="173" spans="1:24">
      <c r="A173" s="225">
        <v>2070805</v>
      </c>
      <c r="B173" s="222" t="s">
        <v>231</v>
      </c>
      <c r="C173" s="224">
        <v>612</v>
      </c>
      <c r="D173" s="221">
        <f>E173+F173+G173+H173+I173</f>
        <v>-267</v>
      </c>
      <c r="E173" s="221">
        <v>-249</v>
      </c>
      <c r="F173" s="221">
        <v>0</v>
      </c>
      <c r="G173" s="221">
        <v>0</v>
      </c>
      <c r="H173" s="221"/>
      <c r="I173" s="227">
        <f>SUM(K173:X173)</f>
        <v>-18</v>
      </c>
      <c r="J173" s="233">
        <f>C173+D173</f>
        <v>345</v>
      </c>
      <c r="K173" s="234">
        <v>0</v>
      </c>
      <c r="L173" s="234">
        <v>0</v>
      </c>
      <c r="M173" s="234">
        <v>0</v>
      </c>
      <c r="N173" s="234">
        <v>0</v>
      </c>
      <c r="O173" s="234">
        <v>0</v>
      </c>
      <c r="P173" s="234">
        <v>0</v>
      </c>
      <c r="Q173" s="234">
        <v>0</v>
      </c>
      <c r="R173" s="234"/>
      <c r="S173" s="234">
        <v>0</v>
      </c>
      <c r="T173" s="237">
        <v>-18</v>
      </c>
      <c r="U173" s="234">
        <v>0</v>
      </c>
      <c r="V173" s="238"/>
      <c r="W173" s="238"/>
      <c r="X173" s="238"/>
    </row>
    <row r="174" spans="1:24">
      <c r="A174" s="225">
        <v>2070899</v>
      </c>
      <c r="B174" s="222" t="s">
        <v>232</v>
      </c>
      <c r="C174" s="224">
        <v>2448</v>
      </c>
      <c r="D174" s="221">
        <f>E174+F174+G174+H174+I174</f>
        <v>291</v>
      </c>
      <c r="E174" s="221">
        <v>110</v>
      </c>
      <c r="F174" s="221">
        <v>0</v>
      </c>
      <c r="G174" s="221">
        <v>33</v>
      </c>
      <c r="H174" s="221"/>
      <c r="I174" s="227">
        <f>SUM(K174:X174)</f>
        <v>148</v>
      </c>
      <c r="J174" s="233">
        <f>C174+D174</f>
        <v>2739</v>
      </c>
      <c r="K174" s="234">
        <v>-2</v>
      </c>
      <c r="L174" s="234">
        <v>0</v>
      </c>
      <c r="M174" s="234">
        <v>0</v>
      </c>
      <c r="N174" s="234">
        <v>0</v>
      </c>
      <c r="O174" s="234">
        <v>0</v>
      </c>
      <c r="P174" s="234">
        <v>0</v>
      </c>
      <c r="Q174" s="234">
        <v>193</v>
      </c>
      <c r="R174" s="234"/>
      <c r="S174" s="234">
        <v>-43</v>
      </c>
      <c r="T174" s="237">
        <v>0</v>
      </c>
      <c r="U174" s="234">
        <v>0</v>
      </c>
      <c r="V174" s="238"/>
      <c r="W174" s="238"/>
      <c r="X174" s="238"/>
    </row>
    <row r="175" ht="24" spans="1:24">
      <c r="A175" s="225">
        <v>20799</v>
      </c>
      <c r="B175" s="223" t="s">
        <v>233</v>
      </c>
      <c r="C175" s="224">
        <f t="shared" ref="C175:J175" si="121">SUM(C176:C178)</f>
        <v>153</v>
      </c>
      <c r="D175" s="226">
        <f t="shared" si="121"/>
        <v>644</v>
      </c>
      <c r="E175" s="226">
        <f t="shared" si="121"/>
        <v>0</v>
      </c>
      <c r="F175" s="226">
        <f t="shared" si="121"/>
        <v>0</v>
      </c>
      <c r="G175" s="226">
        <f t="shared" si="121"/>
        <v>644</v>
      </c>
      <c r="H175" s="226">
        <f t="shared" si="121"/>
        <v>0</v>
      </c>
      <c r="I175" s="226">
        <f t="shared" si="121"/>
        <v>0</v>
      </c>
      <c r="J175" s="226">
        <f t="shared" si="121"/>
        <v>797</v>
      </c>
      <c r="K175" s="232">
        <f t="shared" ref="K175:X175" si="122">SUM(K176:K178)</f>
        <v>0</v>
      </c>
      <c r="L175" s="232">
        <f t="shared" si="122"/>
        <v>0</v>
      </c>
      <c r="M175" s="232">
        <f t="shared" si="122"/>
        <v>0</v>
      </c>
      <c r="N175" s="232">
        <f t="shared" si="122"/>
        <v>0</v>
      </c>
      <c r="O175" s="232">
        <f t="shared" si="122"/>
        <v>0</v>
      </c>
      <c r="P175" s="232">
        <f t="shared" si="122"/>
        <v>0</v>
      </c>
      <c r="Q175" s="232">
        <f t="shared" si="122"/>
        <v>0</v>
      </c>
      <c r="R175" s="232">
        <f t="shared" si="122"/>
        <v>0</v>
      </c>
      <c r="S175" s="232">
        <f t="shared" si="122"/>
        <v>0</v>
      </c>
      <c r="T175" s="232">
        <f t="shared" si="122"/>
        <v>0</v>
      </c>
      <c r="U175" s="232">
        <f t="shared" si="122"/>
        <v>0</v>
      </c>
      <c r="V175" s="232">
        <f t="shared" si="122"/>
        <v>0</v>
      </c>
      <c r="W175" s="232">
        <f t="shared" si="122"/>
        <v>0</v>
      </c>
      <c r="X175" s="232">
        <f t="shared" si="122"/>
        <v>0</v>
      </c>
    </row>
    <row r="176" spans="1:24">
      <c r="A176" s="225">
        <v>2079902</v>
      </c>
      <c r="B176" s="222" t="s">
        <v>234</v>
      </c>
      <c r="C176" s="224">
        <v>100</v>
      </c>
      <c r="D176" s="221">
        <f>E176+F176+G176+H176+I176</f>
        <v>0</v>
      </c>
      <c r="E176" s="221">
        <v>0</v>
      </c>
      <c r="F176" s="221">
        <v>0</v>
      </c>
      <c r="G176" s="221">
        <v>0</v>
      </c>
      <c r="H176" s="221"/>
      <c r="I176" s="227">
        <f>SUM(K176:X176)</f>
        <v>0</v>
      </c>
      <c r="J176" s="233">
        <f>C176+D176</f>
        <v>100</v>
      </c>
      <c r="K176" s="234">
        <v>0</v>
      </c>
      <c r="L176" s="234">
        <v>0</v>
      </c>
      <c r="M176" s="234">
        <v>0</v>
      </c>
      <c r="N176" s="234">
        <v>0</v>
      </c>
      <c r="O176" s="234">
        <v>0</v>
      </c>
      <c r="P176" s="234">
        <v>0</v>
      </c>
      <c r="Q176" s="234">
        <v>0</v>
      </c>
      <c r="R176" s="234"/>
      <c r="S176" s="234">
        <v>0</v>
      </c>
      <c r="T176" s="237">
        <v>0</v>
      </c>
      <c r="U176" s="234">
        <v>0</v>
      </c>
      <c r="V176" s="238"/>
      <c r="W176" s="238"/>
      <c r="X176" s="238"/>
    </row>
    <row r="177" spans="1:24">
      <c r="A177" s="225">
        <v>2079903</v>
      </c>
      <c r="B177" s="222" t="s">
        <v>235</v>
      </c>
      <c r="C177" s="224"/>
      <c r="D177" s="221">
        <f>E177+F177+G177+H177+I177</f>
        <v>35</v>
      </c>
      <c r="E177" s="221">
        <v>0</v>
      </c>
      <c r="F177" s="221">
        <v>0</v>
      </c>
      <c r="G177" s="221">
        <v>35</v>
      </c>
      <c r="H177" s="221"/>
      <c r="I177" s="221">
        <f>SUM(K177:X177)</f>
        <v>0</v>
      </c>
      <c r="J177" s="233">
        <f>C177+D177</f>
        <v>35</v>
      </c>
      <c r="K177" s="234">
        <v>0</v>
      </c>
      <c r="L177" s="234">
        <v>0</v>
      </c>
      <c r="M177" s="234">
        <v>0</v>
      </c>
      <c r="N177" s="234">
        <v>0</v>
      </c>
      <c r="O177" s="234">
        <v>0</v>
      </c>
      <c r="P177" s="234">
        <v>0</v>
      </c>
      <c r="Q177" s="234">
        <v>0</v>
      </c>
      <c r="R177" s="234"/>
      <c r="S177" s="234">
        <v>0</v>
      </c>
      <c r="T177" s="237">
        <v>0</v>
      </c>
      <c r="U177" s="234">
        <v>0</v>
      </c>
      <c r="V177" s="238"/>
      <c r="W177" s="238"/>
      <c r="X177" s="238"/>
    </row>
    <row r="178" ht="24" spans="1:24">
      <c r="A178" s="225">
        <v>2079999</v>
      </c>
      <c r="B178" s="222" t="s">
        <v>236</v>
      </c>
      <c r="C178" s="224">
        <v>53</v>
      </c>
      <c r="D178" s="221">
        <f>E178+F178+G178+H178+I178</f>
        <v>609</v>
      </c>
      <c r="E178" s="221">
        <v>0</v>
      </c>
      <c r="F178" s="221">
        <v>0</v>
      </c>
      <c r="G178" s="221">
        <f>909-300</f>
        <v>609</v>
      </c>
      <c r="H178" s="221"/>
      <c r="I178" s="221">
        <f>SUM(K178:X178)</f>
        <v>0</v>
      </c>
      <c r="J178" s="233">
        <f>C178+D178</f>
        <v>662</v>
      </c>
      <c r="K178" s="234">
        <v>0</v>
      </c>
      <c r="L178" s="234">
        <v>0</v>
      </c>
      <c r="M178" s="234">
        <v>0</v>
      </c>
      <c r="N178" s="234">
        <v>0</v>
      </c>
      <c r="O178" s="234">
        <v>0</v>
      </c>
      <c r="P178" s="234">
        <v>0</v>
      </c>
      <c r="Q178" s="234">
        <v>0</v>
      </c>
      <c r="R178" s="234"/>
      <c r="S178" s="234">
        <v>0</v>
      </c>
      <c r="T178" s="237">
        <v>0</v>
      </c>
      <c r="U178" s="234">
        <v>0</v>
      </c>
      <c r="V178" s="238"/>
      <c r="W178" s="238"/>
      <c r="X178" s="238"/>
    </row>
    <row r="179" spans="1:24">
      <c r="A179" s="225">
        <v>208</v>
      </c>
      <c r="B179" s="223" t="s">
        <v>553</v>
      </c>
      <c r="C179" s="224">
        <f>C180+C188+C194+C196+C198+C204+C210+C217+C223+C226+C229+C232+C235+C238+C244+C247</f>
        <v>75973</v>
      </c>
      <c r="D179" s="224">
        <f t="shared" ref="D179:X179" si="123">D180+D188+D194+D196+D198+D204+D210+D217+D223+D226+D229+D232+D235+D238+D244+D247</f>
        <v>17010</v>
      </c>
      <c r="E179" s="224">
        <f t="shared" si="123"/>
        <v>20281</v>
      </c>
      <c r="F179" s="224">
        <f t="shared" si="123"/>
        <v>9</v>
      </c>
      <c r="G179" s="224">
        <f t="shared" si="123"/>
        <v>779</v>
      </c>
      <c r="H179" s="224">
        <f t="shared" si="123"/>
        <v>0</v>
      </c>
      <c r="I179" s="224">
        <f t="shared" si="123"/>
        <v>-4059</v>
      </c>
      <c r="J179" s="224">
        <f t="shared" si="123"/>
        <v>92983</v>
      </c>
      <c r="K179" s="224">
        <f t="shared" si="123"/>
        <v>-4445</v>
      </c>
      <c r="L179" s="224">
        <f t="shared" si="123"/>
        <v>123</v>
      </c>
      <c r="M179" s="224">
        <f t="shared" si="123"/>
        <v>0</v>
      </c>
      <c r="N179" s="224">
        <f t="shared" si="123"/>
        <v>-849</v>
      </c>
      <c r="O179" s="224">
        <f t="shared" si="123"/>
        <v>12</v>
      </c>
      <c r="P179" s="224">
        <f t="shared" si="123"/>
        <v>0</v>
      </c>
      <c r="Q179" s="224">
        <f t="shared" si="123"/>
        <v>1279</v>
      </c>
      <c r="R179" s="224">
        <f t="shared" ref="R179" si="124">R180+R188+R194+R196+R198+R204+R210+R217+R223+R226+R229+R232+R235+R238+R244+R247</f>
        <v>0</v>
      </c>
      <c r="S179" s="224">
        <f t="shared" si="123"/>
        <v>-131</v>
      </c>
      <c r="T179" s="224">
        <f t="shared" si="123"/>
        <v>-48</v>
      </c>
      <c r="U179" s="224">
        <f t="shared" si="123"/>
        <v>0</v>
      </c>
      <c r="V179" s="224">
        <f t="shared" si="123"/>
        <v>0</v>
      </c>
      <c r="W179" s="224">
        <f t="shared" si="123"/>
        <v>0</v>
      </c>
      <c r="X179" s="224">
        <f t="shared" si="123"/>
        <v>0</v>
      </c>
    </row>
    <row r="180" ht="24" spans="1:24">
      <c r="A180" s="225">
        <v>20801</v>
      </c>
      <c r="B180" s="223" t="s">
        <v>238</v>
      </c>
      <c r="C180" s="224">
        <f>SUM(C181:C187)</f>
        <v>5002</v>
      </c>
      <c r="D180" s="226">
        <f t="shared" ref="D180:J180" si="125">SUM(D181:D187)</f>
        <v>75</v>
      </c>
      <c r="E180" s="226">
        <f t="shared" si="125"/>
        <v>0</v>
      </c>
      <c r="F180" s="226">
        <f t="shared" si="125"/>
        <v>0</v>
      </c>
      <c r="G180" s="226">
        <f t="shared" si="125"/>
        <v>111</v>
      </c>
      <c r="H180" s="226">
        <f t="shared" si="125"/>
        <v>0</v>
      </c>
      <c r="I180" s="226">
        <f t="shared" si="125"/>
        <v>-36</v>
      </c>
      <c r="J180" s="226">
        <f t="shared" si="125"/>
        <v>5077</v>
      </c>
      <c r="K180" s="232">
        <f t="shared" ref="K180:X180" si="126">SUM(K181:K187)</f>
        <v>-10</v>
      </c>
      <c r="L180" s="232">
        <f t="shared" si="126"/>
        <v>0</v>
      </c>
      <c r="M180" s="232">
        <f t="shared" si="126"/>
        <v>0</v>
      </c>
      <c r="N180" s="232">
        <f t="shared" si="126"/>
        <v>1</v>
      </c>
      <c r="O180" s="232">
        <f t="shared" si="126"/>
        <v>0</v>
      </c>
      <c r="P180" s="232">
        <f t="shared" si="126"/>
        <v>0</v>
      </c>
      <c r="Q180" s="232">
        <f t="shared" si="126"/>
        <v>10</v>
      </c>
      <c r="R180" s="232">
        <f t="shared" ref="R180" si="127">SUM(R181:R187)</f>
        <v>0</v>
      </c>
      <c r="S180" s="232">
        <f t="shared" si="126"/>
        <v>-8</v>
      </c>
      <c r="T180" s="232">
        <f t="shared" si="126"/>
        <v>-29</v>
      </c>
      <c r="U180" s="232">
        <f t="shared" si="126"/>
        <v>0</v>
      </c>
      <c r="V180" s="232">
        <f t="shared" si="126"/>
        <v>0</v>
      </c>
      <c r="W180" s="232">
        <f t="shared" si="126"/>
        <v>0</v>
      </c>
      <c r="X180" s="232">
        <f t="shared" si="126"/>
        <v>0</v>
      </c>
    </row>
    <row r="181" spans="1:24">
      <c r="A181" s="225">
        <v>2080101</v>
      </c>
      <c r="B181" s="222" t="s">
        <v>98</v>
      </c>
      <c r="C181" s="224">
        <v>1297</v>
      </c>
      <c r="D181" s="221">
        <f t="shared" ref="D181:D187" si="128">E181+F181+G181+H181+I181</f>
        <v>-9</v>
      </c>
      <c r="E181" s="221">
        <v>0</v>
      </c>
      <c r="F181" s="221">
        <v>0</v>
      </c>
      <c r="G181" s="221">
        <v>0</v>
      </c>
      <c r="H181" s="221"/>
      <c r="I181" s="227">
        <f t="shared" ref="I181:I187" si="129">SUM(K181:X181)</f>
        <v>-9</v>
      </c>
      <c r="J181" s="233">
        <f t="shared" ref="J181:J187" si="130">C181+D181</f>
        <v>1288</v>
      </c>
      <c r="K181" s="234">
        <v>0</v>
      </c>
      <c r="L181" s="234">
        <v>0</v>
      </c>
      <c r="M181" s="234">
        <v>0</v>
      </c>
      <c r="N181" s="234">
        <v>0</v>
      </c>
      <c r="O181" s="234">
        <v>0</v>
      </c>
      <c r="P181" s="234">
        <v>0</v>
      </c>
      <c r="Q181" s="234">
        <v>0</v>
      </c>
      <c r="R181" s="234"/>
      <c r="S181" s="234">
        <v>0</v>
      </c>
      <c r="T181" s="237">
        <v>-9</v>
      </c>
      <c r="U181" s="234">
        <v>0</v>
      </c>
      <c r="V181" s="238"/>
      <c r="W181" s="238"/>
      <c r="X181" s="238"/>
    </row>
    <row r="182" spans="1:24">
      <c r="A182" s="225">
        <v>2080102</v>
      </c>
      <c r="B182" s="222" t="s">
        <v>99</v>
      </c>
      <c r="C182" s="224">
        <v>82</v>
      </c>
      <c r="D182" s="221">
        <f t="shared" si="128"/>
        <v>1</v>
      </c>
      <c r="E182" s="221">
        <v>0</v>
      </c>
      <c r="F182" s="221">
        <v>0</v>
      </c>
      <c r="G182" s="221">
        <v>0</v>
      </c>
      <c r="H182" s="221"/>
      <c r="I182" s="227">
        <f t="shared" si="129"/>
        <v>1</v>
      </c>
      <c r="J182" s="233">
        <f t="shared" si="130"/>
        <v>83</v>
      </c>
      <c r="K182" s="234">
        <v>0</v>
      </c>
      <c r="L182" s="234">
        <v>0</v>
      </c>
      <c r="M182" s="234">
        <v>0</v>
      </c>
      <c r="N182" s="234">
        <v>1</v>
      </c>
      <c r="O182" s="234">
        <v>0</v>
      </c>
      <c r="P182" s="234">
        <v>0</v>
      </c>
      <c r="Q182" s="234">
        <v>0</v>
      </c>
      <c r="R182" s="234"/>
      <c r="S182" s="234">
        <v>0</v>
      </c>
      <c r="T182" s="237">
        <v>0</v>
      </c>
      <c r="U182" s="234">
        <v>0</v>
      </c>
      <c r="V182" s="238"/>
      <c r="W182" s="238"/>
      <c r="X182" s="238"/>
    </row>
    <row r="183" spans="1:24">
      <c r="A183" s="225">
        <v>2080104</v>
      </c>
      <c r="B183" s="222" t="s">
        <v>239</v>
      </c>
      <c r="C183" s="224">
        <v>33</v>
      </c>
      <c r="D183" s="221">
        <f t="shared" si="128"/>
        <v>0</v>
      </c>
      <c r="E183" s="221">
        <v>0</v>
      </c>
      <c r="F183" s="221">
        <v>0</v>
      </c>
      <c r="G183" s="221">
        <v>0</v>
      </c>
      <c r="H183" s="221"/>
      <c r="I183" s="227">
        <f t="shared" si="129"/>
        <v>0</v>
      </c>
      <c r="J183" s="233">
        <f t="shared" si="130"/>
        <v>33</v>
      </c>
      <c r="K183" s="234">
        <v>0</v>
      </c>
      <c r="L183" s="234">
        <v>0</v>
      </c>
      <c r="M183" s="234">
        <v>0</v>
      </c>
      <c r="N183" s="234">
        <v>0</v>
      </c>
      <c r="O183" s="234">
        <v>0</v>
      </c>
      <c r="P183" s="234">
        <v>0</v>
      </c>
      <c r="Q183" s="234">
        <v>0</v>
      </c>
      <c r="R183" s="234"/>
      <c r="S183" s="234">
        <v>0</v>
      </c>
      <c r="T183" s="237">
        <v>0</v>
      </c>
      <c r="U183" s="234">
        <v>0</v>
      </c>
      <c r="V183" s="238"/>
      <c r="W183" s="238"/>
      <c r="X183" s="238"/>
    </row>
    <row r="184" spans="1:24">
      <c r="A184" s="225">
        <v>2080106</v>
      </c>
      <c r="B184" s="222" t="s">
        <v>240</v>
      </c>
      <c r="C184" s="224">
        <v>675</v>
      </c>
      <c r="D184" s="221">
        <f t="shared" si="128"/>
        <v>-3</v>
      </c>
      <c r="E184" s="221">
        <v>0</v>
      </c>
      <c r="F184" s="221">
        <v>0</v>
      </c>
      <c r="G184" s="221">
        <v>0</v>
      </c>
      <c r="H184" s="221"/>
      <c r="I184" s="227">
        <f t="shared" si="129"/>
        <v>-3</v>
      </c>
      <c r="J184" s="233">
        <f t="shared" si="130"/>
        <v>672</v>
      </c>
      <c r="K184" s="234">
        <v>0</v>
      </c>
      <c r="L184" s="234">
        <v>0</v>
      </c>
      <c r="M184" s="234">
        <v>0</v>
      </c>
      <c r="N184" s="234">
        <v>0</v>
      </c>
      <c r="O184" s="234">
        <v>0</v>
      </c>
      <c r="P184" s="234">
        <v>0</v>
      </c>
      <c r="Q184" s="234">
        <v>0</v>
      </c>
      <c r="R184" s="234"/>
      <c r="S184" s="234">
        <v>0</v>
      </c>
      <c r="T184" s="237">
        <v>-3</v>
      </c>
      <c r="U184" s="234">
        <v>0</v>
      </c>
      <c r="V184" s="238"/>
      <c r="W184" s="238"/>
      <c r="X184" s="238"/>
    </row>
    <row r="185" spans="1:24">
      <c r="A185" s="225">
        <v>2080109</v>
      </c>
      <c r="B185" s="222" t="s">
        <v>241</v>
      </c>
      <c r="C185" s="224">
        <v>2287</v>
      </c>
      <c r="D185" s="221">
        <f t="shared" si="128"/>
        <v>-30</v>
      </c>
      <c r="E185" s="221">
        <v>0</v>
      </c>
      <c r="F185" s="221">
        <v>0</v>
      </c>
      <c r="G185" s="221">
        <v>0</v>
      </c>
      <c r="H185" s="221"/>
      <c r="I185" s="227">
        <f t="shared" si="129"/>
        <v>-30</v>
      </c>
      <c r="J185" s="233">
        <f t="shared" si="130"/>
        <v>2257</v>
      </c>
      <c r="K185" s="234">
        <v>-10</v>
      </c>
      <c r="L185" s="234">
        <v>0</v>
      </c>
      <c r="M185" s="234">
        <v>0</v>
      </c>
      <c r="N185" s="234">
        <v>0</v>
      </c>
      <c r="O185" s="234">
        <v>0</v>
      </c>
      <c r="P185" s="234">
        <v>0</v>
      </c>
      <c r="Q185" s="234">
        <v>0</v>
      </c>
      <c r="R185" s="234"/>
      <c r="S185" s="234">
        <v>-6</v>
      </c>
      <c r="T185" s="237">
        <v>-14</v>
      </c>
      <c r="U185" s="234">
        <v>0</v>
      </c>
      <c r="V185" s="238"/>
      <c r="W185" s="238"/>
      <c r="X185" s="238"/>
    </row>
    <row r="186" spans="1:24">
      <c r="A186" s="225">
        <v>2080110</v>
      </c>
      <c r="B186" s="222" t="s">
        <v>242</v>
      </c>
      <c r="C186" s="224"/>
      <c r="D186" s="221">
        <f t="shared" si="128"/>
        <v>5</v>
      </c>
      <c r="E186" s="221">
        <v>0</v>
      </c>
      <c r="F186" s="221">
        <v>0</v>
      </c>
      <c r="G186" s="221">
        <v>0</v>
      </c>
      <c r="H186" s="221"/>
      <c r="I186" s="227">
        <f t="shared" si="129"/>
        <v>5</v>
      </c>
      <c r="J186" s="233">
        <f t="shared" si="130"/>
        <v>5</v>
      </c>
      <c r="K186" s="234">
        <v>0</v>
      </c>
      <c r="L186" s="234">
        <v>0</v>
      </c>
      <c r="M186" s="234">
        <v>0</v>
      </c>
      <c r="N186" s="234">
        <v>0</v>
      </c>
      <c r="O186" s="234">
        <v>0</v>
      </c>
      <c r="P186" s="234">
        <v>0</v>
      </c>
      <c r="Q186" s="234">
        <v>5</v>
      </c>
      <c r="R186" s="234"/>
      <c r="S186" s="234">
        <v>0</v>
      </c>
      <c r="T186" s="237">
        <v>0</v>
      </c>
      <c r="U186" s="234">
        <v>0</v>
      </c>
      <c r="V186" s="238"/>
      <c r="W186" s="238"/>
      <c r="X186" s="238"/>
    </row>
    <row r="187" ht="24" spans="1:24">
      <c r="A187" s="225">
        <v>2080199</v>
      </c>
      <c r="B187" s="222" t="s">
        <v>243</v>
      </c>
      <c r="C187" s="224">
        <v>628</v>
      </c>
      <c r="D187" s="221">
        <f t="shared" si="128"/>
        <v>111</v>
      </c>
      <c r="E187" s="221">
        <v>0</v>
      </c>
      <c r="F187" s="221">
        <v>0</v>
      </c>
      <c r="G187" s="221">
        <v>111</v>
      </c>
      <c r="H187" s="221"/>
      <c r="I187" s="227">
        <f t="shared" si="129"/>
        <v>0</v>
      </c>
      <c r="J187" s="233">
        <f t="shared" si="130"/>
        <v>739</v>
      </c>
      <c r="K187" s="234">
        <v>0</v>
      </c>
      <c r="L187" s="234">
        <v>0</v>
      </c>
      <c r="M187" s="234">
        <v>0</v>
      </c>
      <c r="N187" s="234">
        <v>0</v>
      </c>
      <c r="O187" s="234">
        <v>0</v>
      </c>
      <c r="P187" s="234">
        <v>0</v>
      </c>
      <c r="Q187" s="234">
        <v>5</v>
      </c>
      <c r="R187" s="234"/>
      <c r="S187" s="234">
        <v>-2</v>
      </c>
      <c r="T187" s="237">
        <v>-3</v>
      </c>
      <c r="U187" s="234">
        <v>0</v>
      </c>
      <c r="V187" s="238"/>
      <c r="W187" s="238"/>
      <c r="X187" s="238"/>
    </row>
    <row r="188" spans="1:24">
      <c r="A188" s="225">
        <v>20802</v>
      </c>
      <c r="B188" s="223" t="s">
        <v>244</v>
      </c>
      <c r="C188" s="224">
        <f t="shared" ref="C188:J188" si="131">SUM(C189:C193)</f>
        <v>1980</v>
      </c>
      <c r="D188" s="226">
        <f t="shared" si="131"/>
        <v>225</v>
      </c>
      <c r="E188" s="226">
        <f t="shared" si="131"/>
        <v>210</v>
      </c>
      <c r="F188" s="226">
        <f t="shared" si="131"/>
        <v>0</v>
      </c>
      <c r="G188" s="226">
        <f t="shared" si="131"/>
        <v>19</v>
      </c>
      <c r="H188" s="226">
        <f t="shared" si="131"/>
        <v>0</v>
      </c>
      <c r="I188" s="226">
        <f t="shared" si="131"/>
        <v>-4</v>
      </c>
      <c r="J188" s="226">
        <f t="shared" si="131"/>
        <v>2205</v>
      </c>
      <c r="K188" s="232">
        <f t="shared" ref="K188:X188" si="132">SUM(K189:K193)</f>
        <v>-20</v>
      </c>
      <c r="L188" s="232">
        <f t="shared" si="132"/>
        <v>0</v>
      </c>
      <c r="M188" s="232">
        <f t="shared" si="132"/>
        <v>0</v>
      </c>
      <c r="N188" s="232">
        <f t="shared" si="132"/>
        <v>0</v>
      </c>
      <c r="O188" s="232">
        <f t="shared" si="132"/>
        <v>0</v>
      </c>
      <c r="P188" s="232">
        <f t="shared" si="132"/>
        <v>0</v>
      </c>
      <c r="Q188" s="232">
        <f t="shared" si="132"/>
        <v>30</v>
      </c>
      <c r="R188" s="232">
        <f t="shared" si="132"/>
        <v>0</v>
      </c>
      <c r="S188" s="232">
        <f t="shared" si="132"/>
        <v>-2</v>
      </c>
      <c r="T188" s="232">
        <f t="shared" si="132"/>
        <v>-12</v>
      </c>
      <c r="U188" s="232">
        <f t="shared" si="132"/>
        <v>0</v>
      </c>
      <c r="V188" s="232">
        <f t="shared" si="132"/>
        <v>0</v>
      </c>
      <c r="W188" s="232">
        <f t="shared" si="132"/>
        <v>0</v>
      </c>
      <c r="X188" s="232">
        <f t="shared" si="132"/>
        <v>0</v>
      </c>
    </row>
    <row r="189" spans="1:24">
      <c r="A189" s="225">
        <v>2080201</v>
      </c>
      <c r="B189" s="222" t="s">
        <v>98</v>
      </c>
      <c r="C189" s="224">
        <v>984</v>
      </c>
      <c r="D189" s="221">
        <f>E189+F189+G189+H189+I189</f>
        <v>-7</v>
      </c>
      <c r="E189" s="221">
        <v>0</v>
      </c>
      <c r="F189" s="221">
        <v>0</v>
      </c>
      <c r="G189" s="221">
        <v>0</v>
      </c>
      <c r="H189" s="221"/>
      <c r="I189" s="227">
        <f>SUM(K189:X189)</f>
        <v>-7</v>
      </c>
      <c r="J189" s="233">
        <f>C189+D189</f>
        <v>977</v>
      </c>
      <c r="K189" s="234">
        <v>0</v>
      </c>
      <c r="L189" s="234">
        <v>0</v>
      </c>
      <c r="M189" s="234">
        <v>0</v>
      </c>
      <c r="N189" s="234">
        <v>0</v>
      </c>
      <c r="O189" s="234">
        <v>0</v>
      </c>
      <c r="P189" s="234">
        <v>0</v>
      </c>
      <c r="Q189" s="234">
        <v>0</v>
      </c>
      <c r="R189" s="234"/>
      <c r="S189" s="234">
        <v>0</v>
      </c>
      <c r="T189" s="237">
        <v>-7</v>
      </c>
      <c r="U189" s="234">
        <v>0</v>
      </c>
      <c r="V189" s="238"/>
      <c r="W189" s="238"/>
      <c r="X189" s="238"/>
    </row>
    <row r="190" spans="1:24">
      <c r="A190" s="225">
        <v>2080202</v>
      </c>
      <c r="B190" s="222" t="s">
        <v>99</v>
      </c>
      <c r="C190" s="224">
        <v>223</v>
      </c>
      <c r="D190" s="221">
        <f>E190+F190+G190+H190+I190</f>
        <v>-5</v>
      </c>
      <c r="E190" s="221">
        <v>0</v>
      </c>
      <c r="F190" s="221">
        <v>0</v>
      </c>
      <c r="G190" s="221">
        <v>0</v>
      </c>
      <c r="H190" s="221"/>
      <c r="I190" s="227">
        <f>SUM(K190:X190)</f>
        <v>-5</v>
      </c>
      <c r="J190" s="233">
        <f>C190+D190</f>
        <v>218</v>
      </c>
      <c r="K190" s="234">
        <v>0</v>
      </c>
      <c r="L190" s="234">
        <v>0</v>
      </c>
      <c r="M190" s="234">
        <v>0</v>
      </c>
      <c r="N190" s="234">
        <v>0</v>
      </c>
      <c r="O190" s="234">
        <v>0</v>
      </c>
      <c r="P190" s="234">
        <v>0</v>
      </c>
      <c r="Q190" s="234">
        <v>0</v>
      </c>
      <c r="R190" s="234"/>
      <c r="S190" s="234">
        <v>0</v>
      </c>
      <c r="T190" s="237">
        <v>-5</v>
      </c>
      <c r="U190" s="234">
        <v>0</v>
      </c>
      <c r="V190" s="238"/>
      <c r="W190" s="238"/>
      <c r="X190" s="238"/>
    </row>
    <row r="191" spans="1:24">
      <c r="A191" s="225">
        <v>2080207</v>
      </c>
      <c r="B191" s="222" t="s">
        <v>245</v>
      </c>
      <c r="C191" s="224">
        <v>10</v>
      </c>
      <c r="D191" s="221">
        <f>E191+F191+G191+H191+I191</f>
        <v>19</v>
      </c>
      <c r="E191" s="221">
        <v>0</v>
      </c>
      <c r="F191" s="221">
        <v>0</v>
      </c>
      <c r="G191" s="221">
        <v>19</v>
      </c>
      <c r="H191" s="221"/>
      <c r="I191" s="227">
        <f>SUM(K191:X191)</f>
        <v>0</v>
      </c>
      <c r="J191" s="233">
        <f>C191+D191</f>
        <v>29</v>
      </c>
      <c r="K191" s="234">
        <v>0</v>
      </c>
      <c r="L191" s="234">
        <v>0</v>
      </c>
      <c r="M191" s="234">
        <v>0</v>
      </c>
      <c r="N191" s="234">
        <v>0</v>
      </c>
      <c r="O191" s="234">
        <v>0</v>
      </c>
      <c r="P191" s="234">
        <v>0</v>
      </c>
      <c r="Q191" s="234">
        <v>0</v>
      </c>
      <c r="R191" s="234"/>
      <c r="S191" s="234">
        <v>0</v>
      </c>
      <c r="T191" s="237">
        <v>0</v>
      </c>
      <c r="U191" s="234">
        <v>0</v>
      </c>
      <c r="V191" s="238"/>
      <c r="W191" s="238"/>
      <c r="X191" s="238"/>
    </row>
    <row r="192" spans="1:24">
      <c r="A192" s="225">
        <v>2080208</v>
      </c>
      <c r="B192" s="222" t="s">
        <v>246</v>
      </c>
      <c r="C192" s="224"/>
      <c r="D192" s="221">
        <f>E192+F192+G192+H192+I192</f>
        <v>150</v>
      </c>
      <c r="E192" s="221">
        <v>120</v>
      </c>
      <c r="F192" s="221">
        <v>0</v>
      </c>
      <c r="G192" s="221">
        <v>0</v>
      </c>
      <c r="H192" s="221"/>
      <c r="I192" s="227">
        <f>SUM(K192:X192)</f>
        <v>30</v>
      </c>
      <c r="J192" s="233">
        <f>C192+D192</f>
        <v>150</v>
      </c>
      <c r="K192" s="234">
        <v>0</v>
      </c>
      <c r="L192" s="234">
        <v>0</v>
      </c>
      <c r="M192" s="234">
        <v>0</v>
      </c>
      <c r="N192" s="234">
        <v>0</v>
      </c>
      <c r="O192" s="234">
        <v>0</v>
      </c>
      <c r="P192" s="234">
        <v>0</v>
      </c>
      <c r="Q192" s="234">
        <v>30</v>
      </c>
      <c r="R192" s="234"/>
      <c r="S192" s="234">
        <v>0</v>
      </c>
      <c r="T192" s="237">
        <v>0</v>
      </c>
      <c r="U192" s="234">
        <v>0</v>
      </c>
      <c r="V192" s="238"/>
      <c r="W192" s="238"/>
      <c r="X192" s="238"/>
    </row>
    <row r="193" spans="1:24">
      <c r="A193" s="225">
        <v>2080299</v>
      </c>
      <c r="B193" s="222" t="s">
        <v>247</v>
      </c>
      <c r="C193" s="224">
        <v>763</v>
      </c>
      <c r="D193" s="221">
        <f>E193+F193+G193+H193+I193</f>
        <v>68</v>
      </c>
      <c r="E193" s="221">
        <v>90</v>
      </c>
      <c r="F193" s="221">
        <v>0</v>
      </c>
      <c r="G193" s="221">
        <v>0</v>
      </c>
      <c r="H193" s="221"/>
      <c r="I193" s="227">
        <f>SUM(K193:X193)</f>
        <v>-22</v>
      </c>
      <c r="J193" s="233">
        <f>C193+D193</f>
        <v>831</v>
      </c>
      <c r="K193" s="234">
        <v>-20</v>
      </c>
      <c r="L193" s="234">
        <v>0</v>
      </c>
      <c r="M193" s="234">
        <v>0</v>
      </c>
      <c r="N193" s="234">
        <v>0</v>
      </c>
      <c r="O193" s="234">
        <v>0</v>
      </c>
      <c r="P193" s="234">
        <v>0</v>
      </c>
      <c r="Q193" s="234">
        <v>0</v>
      </c>
      <c r="R193" s="234"/>
      <c r="S193" s="234">
        <v>-2</v>
      </c>
      <c r="T193" s="237">
        <v>0</v>
      </c>
      <c r="U193" s="234">
        <v>0</v>
      </c>
      <c r="V193" s="238"/>
      <c r="W193" s="238"/>
      <c r="X193" s="238"/>
    </row>
    <row r="194" spans="1:24">
      <c r="A194" s="225">
        <v>20805</v>
      </c>
      <c r="B194" s="223" t="s">
        <v>248</v>
      </c>
      <c r="C194" s="224">
        <f t="shared" ref="C194:J194" si="133">SUM(C195:C195)</f>
        <v>2091</v>
      </c>
      <c r="D194" s="226">
        <f t="shared" si="133"/>
        <v>1551</v>
      </c>
      <c r="E194" s="226">
        <f t="shared" si="133"/>
        <v>1551</v>
      </c>
      <c r="F194" s="226">
        <f t="shared" si="133"/>
        <v>0</v>
      </c>
      <c r="G194" s="226">
        <f t="shared" si="133"/>
        <v>0</v>
      </c>
      <c r="H194" s="226">
        <f t="shared" si="133"/>
        <v>0</v>
      </c>
      <c r="I194" s="226">
        <f t="shared" si="133"/>
        <v>0</v>
      </c>
      <c r="J194" s="226">
        <f t="shared" si="133"/>
        <v>3642</v>
      </c>
      <c r="K194" s="232">
        <f t="shared" ref="K194:X194" si="134">SUM(K195:K195)</f>
        <v>0</v>
      </c>
      <c r="L194" s="232">
        <f t="shared" si="134"/>
        <v>0</v>
      </c>
      <c r="M194" s="232">
        <f t="shared" si="134"/>
        <v>0</v>
      </c>
      <c r="N194" s="232">
        <f t="shared" si="134"/>
        <v>0</v>
      </c>
      <c r="O194" s="232">
        <f t="shared" si="134"/>
        <v>0</v>
      </c>
      <c r="P194" s="232">
        <f t="shared" si="134"/>
        <v>0</v>
      </c>
      <c r="Q194" s="232">
        <f t="shared" si="134"/>
        <v>0</v>
      </c>
      <c r="R194" s="232">
        <f t="shared" si="134"/>
        <v>0</v>
      </c>
      <c r="S194" s="232">
        <f t="shared" si="134"/>
        <v>0</v>
      </c>
      <c r="T194" s="232">
        <f t="shared" si="134"/>
        <v>0</v>
      </c>
      <c r="U194" s="232">
        <f t="shared" si="134"/>
        <v>0</v>
      </c>
      <c r="V194" s="232">
        <f t="shared" si="134"/>
        <v>0</v>
      </c>
      <c r="W194" s="232">
        <f t="shared" si="134"/>
        <v>0</v>
      </c>
      <c r="X194" s="232">
        <f t="shared" si="134"/>
        <v>0</v>
      </c>
    </row>
    <row r="195" ht="24" spans="1:24">
      <c r="A195" s="225">
        <v>2080507</v>
      </c>
      <c r="B195" s="222" t="s">
        <v>249</v>
      </c>
      <c r="C195" s="224">
        <v>2091</v>
      </c>
      <c r="D195" s="221">
        <f>E195+F195+G195+H195+I195</f>
        <v>1551</v>
      </c>
      <c r="E195" s="221">
        <v>1551</v>
      </c>
      <c r="F195" s="221">
        <v>0</v>
      </c>
      <c r="G195" s="221">
        <v>0</v>
      </c>
      <c r="H195" s="221"/>
      <c r="I195" s="221">
        <f>SUM(K195:X195)</f>
        <v>0</v>
      </c>
      <c r="J195" s="233">
        <f>C195+D195</f>
        <v>3642</v>
      </c>
      <c r="K195" s="234">
        <v>0</v>
      </c>
      <c r="L195" s="234">
        <v>0</v>
      </c>
      <c r="M195" s="234">
        <v>0</v>
      </c>
      <c r="N195" s="234">
        <v>0</v>
      </c>
      <c r="O195" s="234">
        <v>0</v>
      </c>
      <c r="P195" s="234">
        <v>0</v>
      </c>
      <c r="Q195" s="234">
        <v>0</v>
      </c>
      <c r="R195" s="234"/>
      <c r="S195" s="234">
        <v>0</v>
      </c>
      <c r="T195" s="237">
        <v>0</v>
      </c>
      <c r="U195" s="234">
        <v>0</v>
      </c>
      <c r="V195" s="238"/>
      <c r="W195" s="238"/>
      <c r="X195" s="238"/>
    </row>
    <row r="196" spans="1:24">
      <c r="A196" s="225">
        <v>20807</v>
      </c>
      <c r="B196" s="223" t="s">
        <v>250</v>
      </c>
      <c r="C196" s="224">
        <f t="shared" ref="C196:J196" si="135">SUM(C197:C197)</f>
        <v>4867</v>
      </c>
      <c r="D196" s="226">
        <f t="shared" si="135"/>
        <v>556</v>
      </c>
      <c r="E196" s="226">
        <f t="shared" si="135"/>
        <v>1438</v>
      </c>
      <c r="F196" s="226">
        <f t="shared" si="135"/>
        <v>0</v>
      </c>
      <c r="G196" s="226">
        <f t="shared" si="135"/>
        <v>0</v>
      </c>
      <c r="H196" s="226">
        <f t="shared" si="135"/>
        <v>0</v>
      </c>
      <c r="I196" s="226">
        <f t="shared" si="135"/>
        <v>-882</v>
      </c>
      <c r="J196" s="226">
        <f t="shared" si="135"/>
        <v>5423</v>
      </c>
      <c r="K196" s="232">
        <f t="shared" ref="K196:X196" si="136">SUM(K197:K197)</f>
        <v>-1000</v>
      </c>
      <c r="L196" s="232">
        <f t="shared" si="136"/>
        <v>118</v>
      </c>
      <c r="M196" s="232">
        <f t="shared" si="136"/>
        <v>0</v>
      </c>
      <c r="N196" s="232">
        <f t="shared" si="136"/>
        <v>0</v>
      </c>
      <c r="O196" s="232">
        <f t="shared" si="136"/>
        <v>0</v>
      </c>
      <c r="P196" s="232">
        <f t="shared" si="136"/>
        <v>0</v>
      </c>
      <c r="Q196" s="232">
        <f t="shared" si="136"/>
        <v>0</v>
      </c>
      <c r="R196" s="232">
        <f t="shared" si="136"/>
        <v>0</v>
      </c>
      <c r="S196" s="232">
        <f t="shared" si="136"/>
        <v>0</v>
      </c>
      <c r="T196" s="232">
        <f t="shared" si="136"/>
        <v>0</v>
      </c>
      <c r="U196" s="232">
        <f t="shared" si="136"/>
        <v>0</v>
      </c>
      <c r="V196" s="232">
        <f t="shared" si="136"/>
        <v>0</v>
      </c>
      <c r="W196" s="232">
        <f t="shared" si="136"/>
        <v>0</v>
      </c>
      <c r="X196" s="232">
        <f t="shared" si="136"/>
        <v>0</v>
      </c>
    </row>
    <row r="197" spans="1:24">
      <c r="A197" s="225">
        <v>2080799</v>
      </c>
      <c r="B197" s="222" t="s">
        <v>251</v>
      </c>
      <c r="C197" s="224">
        <v>4867</v>
      </c>
      <c r="D197" s="221">
        <f>E197+F197+G197+H197+I197</f>
        <v>556</v>
      </c>
      <c r="E197" s="221">
        <v>1438</v>
      </c>
      <c r="F197" s="221">
        <v>0</v>
      </c>
      <c r="G197" s="221">
        <v>0</v>
      </c>
      <c r="H197" s="221"/>
      <c r="I197" s="221">
        <f>SUM(K197:X197)</f>
        <v>-882</v>
      </c>
      <c r="J197" s="233">
        <f>C197+D197</f>
        <v>5423</v>
      </c>
      <c r="K197" s="234">
        <v>-1000</v>
      </c>
      <c r="L197" s="234">
        <v>118</v>
      </c>
      <c r="M197" s="234">
        <v>0</v>
      </c>
      <c r="N197" s="234">
        <v>0</v>
      </c>
      <c r="O197" s="234">
        <v>0</v>
      </c>
      <c r="P197" s="234">
        <v>0</v>
      </c>
      <c r="Q197" s="234">
        <v>0</v>
      </c>
      <c r="R197" s="234"/>
      <c r="S197" s="234">
        <v>0</v>
      </c>
      <c r="T197" s="237">
        <v>0</v>
      </c>
      <c r="U197" s="234">
        <v>0</v>
      </c>
      <c r="V197" s="238"/>
      <c r="W197" s="238"/>
      <c r="X197" s="238"/>
    </row>
    <row r="198" spans="1:24">
      <c r="A198" s="225">
        <v>20808</v>
      </c>
      <c r="B198" s="223" t="s">
        <v>252</v>
      </c>
      <c r="C198" s="224">
        <f t="shared" ref="C198:J198" si="137">SUM(C199:C203)</f>
        <v>4380</v>
      </c>
      <c r="D198" s="226">
        <f t="shared" si="137"/>
        <v>1017</v>
      </c>
      <c r="E198" s="226">
        <f t="shared" si="137"/>
        <v>1660</v>
      </c>
      <c r="F198" s="226">
        <f t="shared" si="137"/>
        <v>0</v>
      </c>
      <c r="G198" s="226">
        <f t="shared" si="137"/>
        <v>99</v>
      </c>
      <c r="H198" s="226">
        <f t="shared" si="137"/>
        <v>0</v>
      </c>
      <c r="I198" s="226">
        <f t="shared" si="137"/>
        <v>-742</v>
      </c>
      <c r="J198" s="226">
        <f t="shared" si="137"/>
        <v>5397</v>
      </c>
      <c r="K198" s="232">
        <f t="shared" ref="K198:X198" si="138">SUM(K199:K203)</f>
        <v>-682</v>
      </c>
      <c r="L198" s="232">
        <f t="shared" si="138"/>
        <v>0</v>
      </c>
      <c r="M198" s="232">
        <f t="shared" si="138"/>
        <v>0</v>
      </c>
      <c r="N198" s="232">
        <f t="shared" si="138"/>
        <v>-850</v>
      </c>
      <c r="O198" s="232">
        <f t="shared" si="138"/>
        <v>0</v>
      </c>
      <c r="P198" s="232">
        <f t="shared" si="138"/>
        <v>0</v>
      </c>
      <c r="Q198" s="232">
        <f t="shared" si="138"/>
        <v>790</v>
      </c>
      <c r="R198" s="232">
        <f t="shared" si="138"/>
        <v>0</v>
      </c>
      <c r="S198" s="232">
        <f t="shared" si="138"/>
        <v>0</v>
      </c>
      <c r="T198" s="232">
        <f t="shared" si="138"/>
        <v>0</v>
      </c>
      <c r="U198" s="232">
        <f t="shared" si="138"/>
        <v>0</v>
      </c>
      <c r="V198" s="232">
        <f t="shared" si="138"/>
        <v>0</v>
      </c>
      <c r="W198" s="232">
        <f t="shared" si="138"/>
        <v>0</v>
      </c>
      <c r="X198" s="232">
        <f t="shared" si="138"/>
        <v>0</v>
      </c>
    </row>
    <row r="199" spans="1:24">
      <c r="A199" s="225">
        <v>2080801</v>
      </c>
      <c r="B199" s="222" t="s">
        <v>253</v>
      </c>
      <c r="C199" s="224">
        <v>1000</v>
      </c>
      <c r="D199" s="221">
        <f>E199+F199+G199+H199+I199</f>
        <v>-850</v>
      </c>
      <c r="E199" s="221">
        <v>0</v>
      </c>
      <c r="F199" s="221">
        <v>0</v>
      </c>
      <c r="G199" s="221">
        <v>0</v>
      </c>
      <c r="H199" s="221"/>
      <c r="I199" s="221">
        <f>SUM(K199:X199)</f>
        <v>-850</v>
      </c>
      <c r="J199" s="233">
        <f>C199+D199</f>
        <v>150</v>
      </c>
      <c r="K199" s="234">
        <v>0</v>
      </c>
      <c r="L199" s="234">
        <v>0</v>
      </c>
      <c r="M199" s="234">
        <v>0</v>
      </c>
      <c r="N199" s="234">
        <f>150-1000</f>
        <v>-850</v>
      </c>
      <c r="O199" s="234">
        <v>0</v>
      </c>
      <c r="P199" s="234">
        <v>0</v>
      </c>
      <c r="Q199" s="234">
        <v>0</v>
      </c>
      <c r="R199" s="234"/>
      <c r="S199" s="234">
        <v>0</v>
      </c>
      <c r="T199" s="237">
        <v>0</v>
      </c>
      <c r="U199" s="234">
        <v>0</v>
      </c>
      <c r="V199" s="238"/>
      <c r="W199" s="238"/>
      <c r="X199" s="238"/>
    </row>
    <row r="200" spans="1:24">
      <c r="A200" s="225">
        <v>2080802</v>
      </c>
      <c r="B200" s="222" t="s">
        <v>254</v>
      </c>
      <c r="C200" s="224">
        <v>180</v>
      </c>
      <c r="D200" s="221">
        <f>E200+F200+G200+H200+I200</f>
        <v>3</v>
      </c>
      <c r="E200" s="221">
        <v>0</v>
      </c>
      <c r="F200" s="221">
        <v>0</v>
      </c>
      <c r="G200" s="221">
        <v>3</v>
      </c>
      <c r="H200" s="221"/>
      <c r="I200" s="221">
        <f>SUM(K200:X200)</f>
        <v>0</v>
      </c>
      <c r="J200" s="233">
        <f>C200+D200</f>
        <v>183</v>
      </c>
      <c r="K200" s="234">
        <v>0</v>
      </c>
      <c r="L200" s="234">
        <v>0</v>
      </c>
      <c r="M200" s="234">
        <v>0</v>
      </c>
      <c r="N200" s="234">
        <v>0</v>
      </c>
      <c r="O200" s="234">
        <v>0</v>
      </c>
      <c r="P200" s="234">
        <v>0</v>
      </c>
      <c r="Q200" s="234">
        <v>0</v>
      </c>
      <c r="R200" s="234"/>
      <c r="S200" s="234">
        <v>0</v>
      </c>
      <c r="T200" s="237">
        <v>0</v>
      </c>
      <c r="U200" s="234">
        <v>0</v>
      </c>
      <c r="V200" s="238"/>
      <c r="W200" s="238"/>
      <c r="X200" s="238"/>
    </row>
    <row r="201" ht="24" spans="1:24">
      <c r="A201" s="225">
        <v>2080803</v>
      </c>
      <c r="B201" s="222" t="s">
        <v>255</v>
      </c>
      <c r="C201" s="224"/>
      <c r="D201" s="221">
        <f>E201+F201+G201+H201+I201</f>
        <v>1269</v>
      </c>
      <c r="E201" s="221">
        <f>1358-183</f>
        <v>1175</v>
      </c>
      <c r="F201" s="221">
        <v>0</v>
      </c>
      <c r="G201" s="221">
        <v>94</v>
      </c>
      <c r="H201" s="221"/>
      <c r="I201" s="221">
        <f>SUM(K201:X201)</f>
        <v>0</v>
      </c>
      <c r="J201" s="233">
        <f>C201+D201</f>
        <v>1269</v>
      </c>
      <c r="K201" s="234">
        <v>0</v>
      </c>
      <c r="L201" s="234">
        <v>0</v>
      </c>
      <c r="M201" s="234">
        <v>0</v>
      </c>
      <c r="N201" s="234">
        <v>0</v>
      </c>
      <c r="O201" s="234">
        <v>0</v>
      </c>
      <c r="P201" s="234">
        <v>0</v>
      </c>
      <c r="Q201" s="234">
        <v>0</v>
      </c>
      <c r="R201" s="234"/>
      <c r="S201" s="234">
        <v>0</v>
      </c>
      <c r="T201" s="237">
        <v>0</v>
      </c>
      <c r="U201" s="234">
        <v>0</v>
      </c>
      <c r="V201" s="238"/>
      <c r="W201" s="238"/>
      <c r="X201" s="238"/>
    </row>
    <row r="202" spans="1:24">
      <c r="A202" s="225">
        <v>2080805</v>
      </c>
      <c r="B202" s="222" t="s">
        <v>256</v>
      </c>
      <c r="C202" s="224">
        <v>1860</v>
      </c>
      <c r="D202" s="221">
        <f>E202+F202+G202+H202+I202</f>
        <v>-396</v>
      </c>
      <c r="E202" s="221">
        <v>260</v>
      </c>
      <c r="F202" s="221">
        <v>0</v>
      </c>
      <c r="G202" s="221">
        <v>0</v>
      </c>
      <c r="H202" s="221"/>
      <c r="I202" s="227">
        <f>SUM(K202:X202)</f>
        <v>-656</v>
      </c>
      <c r="J202" s="233">
        <f>C202+D202</f>
        <v>1464</v>
      </c>
      <c r="K202" s="234">
        <v>-662</v>
      </c>
      <c r="L202" s="234">
        <v>0</v>
      </c>
      <c r="M202" s="234">
        <v>0</v>
      </c>
      <c r="N202" s="234">
        <v>0</v>
      </c>
      <c r="O202" s="234">
        <v>0</v>
      </c>
      <c r="P202" s="234">
        <v>0</v>
      </c>
      <c r="Q202" s="234">
        <v>6</v>
      </c>
      <c r="R202" s="234"/>
      <c r="S202" s="234">
        <v>0</v>
      </c>
      <c r="T202" s="237">
        <v>0</v>
      </c>
      <c r="U202" s="234">
        <v>0</v>
      </c>
      <c r="V202" s="238"/>
      <c r="W202" s="238"/>
      <c r="X202" s="238"/>
    </row>
    <row r="203" spans="1:24">
      <c r="A203" s="225">
        <v>2080899</v>
      </c>
      <c r="B203" s="222" t="s">
        <v>257</v>
      </c>
      <c r="C203" s="224">
        <v>1340</v>
      </c>
      <c r="D203" s="221">
        <f>E203+F203+G203+H203+I203</f>
        <v>991</v>
      </c>
      <c r="E203" s="221">
        <v>225</v>
      </c>
      <c r="F203" s="221">
        <v>0</v>
      </c>
      <c r="G203" s="221">
        <v>2</v>
      </c>
      <c r="H203" s="221"/>
      <c r="I203" s="227">
        <f>SUM(K203:X203)</f>
        <v>764</v>
      </c>
      <c r="J203" s="233">
        <f>C203+D203</f>
        <v>2331</v>
      </c>
      <c r="K203" s="234">
        <v>-20</v>
      </c>
      <c r="L203" s="234">
        <v>0</v>
      </c>
      <c r="M203" s="234">
        <v>0</v>
      </c>
      <c r="N203" s="234">
        <v>0</v>
      </c>
      <c r="O203" s="234">
        <v>0</v>
      </c>
      <c r="P203" s="234">
        <v>0</v>
      </c>
      <c r="Q203" s="234">
        <v>784</v>
      </c>
      <c r="R203" s="234"/>
      <c r="S203" s="234">
        <v>0</v>
      </c>
      <c r="T203" s="237">
        <v>0</v>
      </c>
      <c r="U203" s="234">
        <v>0</v>
      </c>
      <c r="V203" s="238"/>
      <c r="W203" s="238"/>
      <c r="X203" s="238"/>
    </row>
    <row r="204" spans="1:24">
      <c r="A204" s="225">
        <v>20809</v>
      </c>
      <c r="B204" s="223" t="s">
        <v>258</v>
      </c>
      <c r="C204" s="224">
        <f t="shared" ref="C204:J204" si="139">SUM(C205:C209)</f>
        <v>650</v>
      </c>
      <c r="D204" s="226">
        <f t="shared" si="139"/>
        <v>245</v>
      </c>
      <c r="E204" s="226">
        <f t="shared" si="139"/>
        <v>414</v>
      </c>
      <c r="F204" s="226">
        <f t="shared" si="139"/>
        <v>0</v>
      </c>
      <c r="G204" s="226">
        <f t="shared" si="139"/>
        <v>258</v>
      </c>
      <c r="H204" s="226">
        <f t="shared" si="139"/>
        <v>0</v>
      </c>
      <c r="I204" s="226">
        <f t="shared" si="139"/>
        <v>-427</v>
      </c>
      <c r="J204" s="226">
        <f t="shared" si="139"/>
        <v>895</v>
      </c>
      <c r="K204" s="232">
        <f t="shared" ref="K204:X204" si="140">SUM(K205:K209)</f>
        <v>-427</v>
      </c>
      <c r="L204" s="232">
        <f t="shared" si="140"/>
        <v>0</v>
      </c>
      <c r="M204" s="232">
        <f t="shared" si="140"/>
        <v>0</v>
      </c>
      <c r="N204" s="232">
        <f t="shared" si="140"/>
        <v>0</v>
      </c>
      <c r="O204" s="232">
        <f t="shared" si="140"/>
        <v>0</v>
      </c>
      <c r="P204" s="232">
        <f t="shared" si="140"/>
        <v>0</v>
      </c>
      <c r="Q204" s="232">
        <f t="shared" si="140"/>
        <v>0</v>
      </c>
      <c r="R204" s="232">
        <f t="shared" si="140"/>
        <v>0</v>
      </c>
      <c r="S204" s="232">
        <f t="shared" si="140"/>
        <v>0</v>
      </c>
      <c r="T204" s="232">
        <f t="shared" si="140"/>
        <v>0</v>
      </c>
      <c r="U204" s="232">
        <f t="shared" si="140"/>
        <v>0</v>
      </c>
      <c r="V204" s="232">
        <f t="shared" si="140"/>
        <v>0</v>
      </c>
      <c r="W204" s="232">
        <f t="shared" si="140"/>
        <v>0</v>
      </c>
      <c r="X204" s="232">
        <f t="shared" si="140"/>
        <v>0</v>
      </c>
    </row>
    <row r="205" spans="1:24">
      <c r="A205" s="225">
        <v>2080901</v>
      </c>
      <c r="B205" s="222" t="s">
        <v>259</v>
      </c>
      <c r="C205" s="224"/>
      <c r="D205" s="221">
        <f>E205+F205+G205+H205+I205</f>
        <v>26</v>
      </c>
      <c r="E205" s="221">
        <v>0</v>
      </c>
      <c r="F205" s="221">
        <v>0</v>
      </c>
      <c r="G205" s="221">
        <v>26</v>
      </c>
      <c r="H205" s="221"/>
      <c r="I205" s="227">
        <f>SUM(K205:X205)</f>
        <v>0</v>
      </c>
      <c r="J205" s="233">
        <f>C205+D205</f>
        <v>26</v>
      </c>
      <c r="K205" s="234">
        <v>0</v>
      </c>
      <c r="L205" s="234">
        <v>0</v>
      </c>
      <c r="M205" s="234">
        <v>0</v>
      </c>
      <c r="N205" s="234">
        <v>0</v>
      </c>
      <c r="O205" s="234">
        <v>0</v>
      </c>
      <c r="P205" s="234">
        <v>0</v>
      </c>
      <c r="Q205" s="234">
        <v>0</v>
      </c>
      <c r="R205" s="234"/>
      <c r="S205" s="234">
        <v>0</v>
      </c>
      <c r="T205" s="237">
        <v>0</v>
      </c>
      <c r="U205" s="234">
        <v>0</v>
      </c>
      <c r="V205" s="238"/>
      <c r="W205" s="238"/>
      <c r="X205" s="238"/>
    </row>
    <row r="206" ht="24" spans="1:24">
      <c r="A206" s="225">
        <v>2080902</v>
      </c>
      <c r="B206" s="222" t="s">
        <v>260</v>
      </c>
      <c r="C206" s="224"/>
      <c r="D206" s="221">
        <f>E206+F206+G206+H206+I206</f>
        <v>21</v>
      </c>
      <c r="E206" s="221"/>
      <c r="F206" s="221">
        <v>0</v>
      </c>
      <c r="G206" s="221">
        <v>21</v>
      </c>
      <c r="H206" s="221"/>
      <c r="I206" s="227">
        <f>SUM(K206:X206)</f>
        <v>0</v>
      </c>
      <c r="J206" s="233">
        <f>C206+D206</f>
        <v>21</v>
      </c>
      <c r="K206" s="234">
        <v>0</v>
      </c>
      <c r="L206" s="234"/>
      <c r="M206" s="234"/>
      <c r="N206" s="234"/>
      <c r="O206" s="234"/>
      <c r="P206" s="234"/>
      <c r="Q206" s="234"/>
      <c r="R206" s="234"/>
      <c r="S206" s="234"/>
      <c r="T206" s="237">
        <v>0</v>
      </c>
      <c r="U206" s="234">
        <v>0</v>
      </c>
      <c r="V206" s="238"/>
      <c r="W206" s="238"/>
      <c r="X206" s="238"/>
    </row>
    <row r="207" spans="1:24">
      <c r="A207" s="225">
        <v>2080904</v>
      </c>
      <c r="B207" s="222" t="s">
        <v>261</v>
      </c>
      <c r="C207" s="224"/>
      <c r="D207" s="221">
        <f>E207+F207+G207+H207+I207</f>
        <v>11</v>
      </c>
      <c r="E207" s="221">
        <v>0</v>
      </c>
      <c r="F207" s="221">
        <v>0</v>
      </c>
      <c r="G207" s="221">
        <v>11</v>
      </c>
      <c r="H207" s="221"/>
      <c r="I207" s="227">
        <f>SUM(K207:X207)</f>
        <v>0</v>
      </c>
      <c r="J207" s="233">
        <f>C207+D207</f>
        <v>11</v>
      </c>
      <c r="K207" s="234">
        <v>0</v>
      </c>
      <c r="L207" s="234">
        <v>0</v>
      </c>
      <c r="M207" s="234">
        <v>0</v>
      </c>
      <c r="N207" s="234">
        <v>0</v>
      </c>
      <c r="O207" s="234">
        <v>0</v>
      </c>
      <c r="P207" s="234">
        <v>0</v>
      </c>
      <c r="Q207" s="234">
        <v>0</v>
      </c>
      <c r="R207" s="234"/>
      <c r="S207" s="234">
        <v>0</v>
      </c>
      <c r="T207" s="237">
        <v>0</v>
      </c>
      <c r="U207" s="234">
        <v>0</v>
      </c>
      <c r="V207" s="238"/>
      <c r="W207" s="238"/>
      <c r="X207" s="238"/>
    </row>
    <row r="208" spans="1:24">
      <c r="A208" s="225">
        <v>2080905</v>
      </c>
      <c r="B208" s="222" t="s">
        <v>262</v>
      </c>
      <c r="C208" s="224"/>
      <c r="D208" s="221">
        <f>E208+F208+G208+H208+I208</f>
        <v>35</v>
      </c>
      <c r="E208" s="221">
        <v>35</v>
      </c>
      <c r="F208" s="221">
        <v>0</v>
      </c>
      <c r="G208" s="221">
        <v>0</v>
      </c>
      <c r="H208" s="221"/>
      <c r="I208" s="227">
        <f>SUM(K208:X208)</f>
        <v>0</v>
      </c>
      <c r="J208" s="233">
        <f>C208+D208</f>
        <v>35</v>
      </c>
      <c r="K208" s="234">
        <v>0</v>
      </c>
      <c r="L208" s="234">
        <v>0</v>
      </c>
      <c r="M208" s="234">
        <v>0</v>
      </c>
      <c r="N208" s="234">
        <v>0</v>
      </c>
      <c r="O208" s="234">
        <v>0</v>
      </c>
      <c r="P208" s="234">
        <v>0</v>
      </c>
      <c r="Q208" s="234">
        <v>0</v>
      </c>
      <c r="R208" s="234"/>
      <c r="S208" s="234">
        <v>0</v>
      </c>
      <c r="T208" s="237">
        <v>0</v>
      </c>
      <c r="U208" s="234">
        <v>0</v>
      </c>
      <c r="V208" s="238"/>
      <c r="W208" s="238"/>
      <c r="X208" s="238"/>
    </row>
    <row r="209" spans="1:24">
      <c r="A209" s="225">
        <v>2080999</v>
      </c>
      <c r="B209" s="222" t="s">
        <v>263</v>
      </c>
      <c r="C209" s="224">
        <v>650</v>
      </c>
      <c r="D209" s="221">
        <f>E209+F209+G209+H209+I209</f>
        <v>152</v>
      </c>
      <c r="E209" s="221">
        <v>379</v>
      </c>
      <c r="F209" s="221">
        <v>0</v>
      </c>
      <c r="G209" s="221">
        <v>200</v>
      </c>
      <c r="H209" s="221"/>
      <c r="I209" s="227">
        <f>SUM(K209:X209)</f>
        <v>-427</v>
      </c>
      <c r="J209" s="233">
        <f>C209+D209</f>
        <v>802</v>
      </c>
      <c r="K209" s="234">
        <v>-427</v>
      </c>
      <c r="L209" s="234">
        <v>0</v>
      </c>
      <c r="M209" s="234">
        <v>0</v>
      </c>
      <c r="N209" s="234">
        <v>0</v>
      </c>
      <c r="O209" s="234">
        <v>0</v>
      </c>
      <c r="P209" s="234">
        <v>0</v>
      </c>
      <c r="Q209" s="234">
        <v>0</v>
      </c>
      <c r="R209" s="234"/>
      <c r="S209" s="234">
        <v>0</v>
      </c>
      <c r="T209" s="237">
        <v>0</v>
      </c>
      <c r="U209" s="234">
        <v>0</v>
      </c>
      <c r="V209" s="238"/>
      <c r="W209" s="238"/>
      <c r="X209" s="238"/>
    </row>
    <row r="210" spans="1:24">
      <c r="A210" s="225">
        <v>20810</v>
      </c>
      <c r="B210" s="223" t="s">
        <v>264</v>
      </c>
      <c r="C210" s="224">
        <f t="shared" ref="C210:J210" si="141">SUM(C211:C216)</f>
        <v>3916</v>
      </c>
      <c r="D210" s="226">
        <f t="shared" si="141"/>
        <v>513</v>
      </c>
      <c r="E210" s="226">
        <f t="shared" si="141"/>
        <v>171</v>
      </c>
      <c r="F210" s="226">
        <f t="shared" si="141"/>
        <v>0</v>
      </c>
      <c r="G210" s="226">
        <f t="shared" si="141"/>
        <v>248</v>
      </c>
      <c r="H210" s="226">
        <f t="shared" si="141"/>
        <v>0</v>
      </c>
      <c r="I210" s="226">
        <f t="shared" si="141"/>
        <v>94</v>
      </c>
      <c r="J210" s="226">
        <f t="shared" si="141"/>
        <v>4429</v>
      </c>
      <c r="K210" s="232">
        <f t="shared" ref="K210:X210" si="142">SUM(K211:K216)</f>
        <v>194</v>
      </c>
      <c r="L210" s="232">
        <f t="shared" si="142"/>
        <v>0</v>
      </c>
      <c r="M210" s="232">
        <f t="shared" si="142"/>
        <v>0</v>
      </c>
      <c r="N210" s="232">
        <f t="shared" si="142"/>
        <v>0</v>
      </c>
      <c r="O210" s="232">
        <f t="shared" si="142"/>
        <v>12</v>
      </c>
      <c r="P210" s="232">
        <f t="shared" si="142"/>
        <v>0</v>
      </c>
      <c r="Q210" s="232">
        <f t="shared" si="142"/>
        <v>0</v>
      </c>
      <c r="R210" s="232">
        <f t="shared" si="142"/>
        <v>0</v>
      </c>
      <c r="S210" s="232">
        <f t="shared" si="142"/>
        <v>-108</v>
      </c>
      <c r="T210" s="232">
        <f t="shared" si="142"/>
        <v>-4</v>
      </c>
      <c r="U210" s="232">
        <f t="shared" si="142"/>
        <v>0</v>
      </c>
      <c r="V210" s="232">
        <f t="shared" si="142"/>
        <v>0</v>
      </c>
      <c r="W210" s="232">
        <f t="shared" si="142"/>
        <v>0</v>
      </c>
      <c r="X210" s="232">
        <f t="shared" si="142"/>
        <v>0</v>
      </c>
    </row>
    <row r="211" spans="1:24">
      <c r="A211" s="225">
        <v>2081001</v>
      </c>
      <c r="B211" s="222" t="s">
        <v>265</v>
      </c>
      <c r="C211" s="224">
        <v>436</v>
      </c>
      <c r="D211" s="221">
        <f t="shared" ref="D211:D216" si="143">E211+F211+G211+H211+I211</f>
        <v>-14</v>
      </c>
      <c r="E211" s="221">
        <v>0</v>
      </c>
      <c r="F211" s="221">
        <v>0</v>
      </c>
      <c r="G211" s="221">
        <v>0</v>
      </c>
      <c r="H211" s="221"/>
      <c r="I211" s="227">
        <f t="shared" ref="I211:I216" si="144">SUM(K211:X211)</f>
        <v>-14</v>
      </c>
      <c r="J211" s="233">
        <f t="shared" ref="J211:J216" si="145">C211+D211</f>
        <v>422</v>
      </c>
      <c r="K211" s="234">
        <v>-14</v>
      </c>
      <c r="L211" s="234">
        <v>0</v>
      </c>
      <c r="M211" s="234">
        <v>0</v>
      </c>
      <c r="N211" s="234">
        <v>0</v>
      </c>
      <c r="O211" s="234">
        <v>0</v>
      </c>
      <c r="P211" s="234">
        <v>0</v>
      </c>
      <c r="Q211" s="234">
        <v>0</v>
      </c>
      <c r="R211" s="234"/>
      <c r="S211" s="234">
        <v>0</v>
      </c>
      <c r="T211" s="237">
        <v>0</v>
      </c>
      <c r="U211" s="234">
        <v>0</v>
      </c>
      <c r="V211" s="238"/>
      <c r="W211" s="238"/>
      <c r="X211" s="238"/>
    </row>
    <row r="212" spans="1:24">
      <c r="A212" s="225">
        <v>2081002</v>
      </c>
      <c r="B212" s="222" t="s">
        <v>266</v>
      </c>
      <c r="C212" s="224">
        <v>1227</v>
      </c>
      <c r="D212" s="221">
        <f t="shared" si="143"/>
        <v>451</v>
      </c>
      <c r="E212" s="221">
        <v>0</v>
      </c>
      <c r="F212" s="221">
        <v>0</v>
      </c>
      <c r="G212" s="221">
        <v>158</v>
      </c>
      <c r="H212" s="221"/>
      <c r="I212" s="227">
        <f t="shared" si="144"/>
        <v>293</v>
      </c>
      <c r="J212" s="233">
        <f t="shared" si="145"/>
        <v>1678</v>
      </c>
      <c r="K212" s="234">
        <v>281</v>
      </c>
      <c r="L212" s="234">
        <v>0</v>
      </c>
      <c r="M212" s="234">
        <v>0</v>
      </c>
      <c r="N212" s="234">
        <v>0</v>
      </c>
      <c r="O212" s="234">
        <v>12</v>
      </c>
      <c r="P212" s="234">
        <v>0</v>
      </c>
      <c r="Q212" s="234">
        <v>0</v>
      </c>
      <c r="R212" s="234"/>
      <c r="S212" s="234">
        <v>0</v>
      </c>
      <c r="T212" s="237">
        <v>0</v>
      </c>
      <c r="U212" s="234">
        <v>0</v>
      </c>
      <c r="V212" s="238"/>
      <c r="W212" s="238"/>
      <c r="X212" s="238"/>
    </row>
    <row r="213" spans="1:24">
      <c r="A213" s="225">
        <v>2081004</v>
      </c>
      <c r="B213" s="222" t="s">
        <v>267</v>
      </c>
      <c r="C213" s="224">
        <v>1623</v>
      </c>
      <c r="D213" s="221">
        <f t="shared" si="143"/>
        <v>-57</v>
      </c>
      <c r="E213" s="221">
        <v>8</v>
      </c>
      <c r="F213" s="221">
        <v>0</v>
      </c>
      <c r="G213" s="221">
        <v>0</v>
      </c>
      <c r="H213" s="221"/>
      <c r="I213" s="227">
        <f t="shared" si="144"/>
        <v>-65</v>
      </c>
      <c r="J213" s="233">
        <f t="shared" si="145"/>
        <v>1566</v>
      </c>
      <c r="K213" s="234">
        <v>-63</v>
      </c>
      <c r="L213" s="234">
        <v>0</v>
      </c>
      <c r="M213" s="234">
        <v>0</v>
      </c>
      <c r="N213" s="234">
        <v>0</v>
      </c>
      <c r="O213" s="234">
        <v>0</v>
      </c>
      <c r="P213" s="234">
        <v>0</v>
      </c>
      <c r="Q213" s="234">
        <v>0</v>
      </c>
      <c r="R213" s="234"/>
      <c r="S213" s="234">
        <v>0</v>
      </c>
      <c r="T213" s="237">
        <v>-2</v>
      </c>
      <c r="U213" s="234">
        <v>0</v>
      </c>
      <c r="V213" s="238"/>
      <c r="W213" s="238"/>
      <c r="X213" s="238"/>
    </row>
    <row r="214" spans="1:24">
      <c r="A214" s="225">
        <v>2081005</v>
      </c>
      <c r="B214" s="222" t="s">
        <v>268</v>
      </c>
      <c r="C214" s="224">
        <v>372</v>
      </c>
      <c r="D214" s="221">
        <f t="shared" si="143"/>
        <v>-20</v>
      </c>
      <c r="E214" s="221">
        <v>0</v>
      </c>
      <c r="F214" s="221">
        <v>0</v>
      </c>
      <c r="G214" s="221">
        <v>90</v>
      </c>
      <c r="H214" s="221"/>
      <c r="I214" s="227">
        <f t="shared" si="144"/>
        <v>-110</v>
      </c>
      <c r="J214" s="233">
        <f t="shared" si="145"/>
        <v>352</v>
      </c>
      <c r="K214" s="234">
        <v>0</v>
      </c>
      <c r="L214" s="234">
        <v>0</v>
      </c>
      <c r="M214" s="234">
        <v>0</v>
      </c>
      <c r="N214" s="234">
        <v>0</v>
      </c>
      <c r="O214" s="234">
        <v>0</v>
      </c>
      <c r="P214" s="234">
        <v>0</v>
      </c>
      <c r="Q214" s="234">
        <v>0</v>
      </c>
      <c r="R214" s="234"/>
      <c r="S214" s="234">
        <v>-108</v>
      </c>
      <c r="T214" s="237">
        <v>-2</v>
      </c>
      <c r="U214" s="234">
        <v>0</v>
      </c>
      <c r="V214" s="238"/>
      <c r="W214" s="238"/>
      <c r="X214" s="238"/>
    </row>
    <row r="215" spans="1:24">
      <c r="A215" s="225">
        <v>2081006</v>
      </c>
      <c r="B215" s="222" t="s">
        <v>269</v>
      </c>
      <c r="C215" s="224"/>
      <c r="D215" s="221">
        <f t="shared" si="143"/>
        <v>163</v>
      </c>
      <c r="E215" s="221">
        <v>163</v>
      </c>
      <c r="F215" s="221">
        <v>0</v>
      </c>
      <c r="G215" s="221">
        <v>0</v>
      </c>
      <c r="H215" s="221"/>
      <c r="I215" s="221">
        <f t="shared" si="144"/>
        <v>0</v>
      </c>
      <c r="J215" s="233">
        <f t="shared" si="145"/>
        <v>163</v>
      </c>
      <c r="K215" s="234">
        <v>0</v>
      </c>
      <c r="L215" s="234">
        <v>0</v>
      </c>
      <c r="M215" s="234">
        <v>0</v>
      </c>
      <c r="N215" s="234">
        <v>0</v>
      </c>
      <c r="O215" s="234">
        <v>0</v>
      </c>
      <c r="P215" s="234">
        <v>0</v>
      </c>
      <c r="Q215" s="234">
        <v>0</v>
      </c>
      <c r="R215" s="234"/>
      <c r="S215" s="234">
        <v>0</v>
      </c>
      <c r="T215" s="237">
        <v>0</v>
      </c>
      <c r="U215" s="234">
        <v>0</v>
      </c>
      <c r="V215" s="238"/>
      <c r="W215" s="238"/>
      <c r="X215" s="238"/>
    </row>
    <row r="216" spans="1:24">
      <c r="A216" s="225">
        <v>2081099</v>
      </c>
      <c r="B216" s="222" t="s">
        <v>270</v>
      </c>
      <c r="C216" s="224">
        <v>258</v>
      </c>
      <c r="D216" s="221">
        <f t="shared" si="143"/>
        <v>-10</v>
      </c>
      <c r="E216" s="221">
        <v>0</v>
      </c>
      <c r="F216" s="221">
        <v>0</v>
      </c>
      <c r="G216" s="221">
        <v>0</v>
      </c>
      <c r="H216" s="221"/>
      <c r="I216" s="227">
        <f t="shared" si="144"/>
        <v>-10</v>
      </c>
      <c r="J216" s="233">
        <f t="shared" si="145"/>
        <v>248</v>
      </c>
      <c r="K216" s="234">
        <v>-10</v>
      </c>
      <c r="L216" s="234">
        <v>0</v>
      </c>
      <c r="M216" s="234">
        <v>0</v>
      </c>
      <c r="N216" s="234">
        <v>0</v>
      </c>
      <c r="O216" s="234">
        <v>0</v>
      </c>
      <c r="P216" s="234">
        <v>0</v>
      </c>
      <c r="Q216" s="234">
        <v>0</v>
      </c>
      <c r="R216" s="234"/>
      <c r="S216" s="234">
        <v>0</v>
      </c>
      <c r="T216" s="237">
        <v>0</v>
      </c>
      <c r="U216" s="234">
        <v>0</v>
      </c>
      <c r="V216" s="238"/>
      <c r="W216" s="238"/>
      <c r="X216" s="238"/>
    </row>
    <row r="217" spans="1:24">
      <c r="A217" s="225">
        <v>20811</v>
      </c>
      <c r="B217" s="223" t="s">
        <v>271</v>
      </c>
      <c r="C217" s="224">
        <f t="shared" ref="C217:J217" si="146">SUM(C218:C222)</f>
        <v>2417</v>
      </c>
      <c r="D217" s="226">
        <f t="shared" si="146"/>
        <v>243</v>
      </c>
      <c r="E217" s="226">
        <f t="shared" si="146"/>
        <v>149</v>
      </c>
      <c r="F217" s="226">
        <f t="shared" si="146"/>
        <v>0</v>
      </c>
      <c r="G217" s="226">
        <f t="shared" si="146"/>
        <v>0</v>
      </c>
      <c r="H217" s="226">
        <f t="shared" si="146"/>
        <v>0</v>
      </c>
      <c r="I217" s="226">
        <f t="shared" si="146"/>
        <v>94</v>
      </c>
      <c r="J217" s="226">
        <f t="shared" si="146"/>
        <v>2660</v>
      </c>
      <c r="K217" s="232">
        <f t="shared" ref="K217:X217" si="147">SUM(K218:K222)</f>
        <v>61</v>
      </c>
      <c r="L217" s="232">
        <f t="shared" si="147"/>
        <v>0</v>
      </c>
      <c r="M217" s="232">
        <f t="shared" si="147"/>
        <v>0</v>
      </c>
      <c r="N217" s="232">
        <f t="shared" si="147"/>
        <v>0</v>
      </c>
      <c r="O217" s="232">
        <f t="shared" si="147"/>
        <v>0</v>
      </c>
      <c r="P217" s="232">
        <f t="shared" si="147"/>
        <v>0</v>
      </c>
      <c r="Q217" s="232">
        <f t="shared" si="147"/>
        <v>49</v>
      </c>
      <c r="R217" s="232">
        <f t="shared" si="147"/>
        <v>0</v>
      </c>
      <c r="S217" s="232">
        <f t="shared" si="147"/>
        <v>-13</v>
      </c>
      <c r="T217" s="232">
        <f t="shared" si="147"/>
        <v>-3</v>
      </c>
      <c r="U217" s="232">
        <f t="shared" si="147"/>
        <v>0</v>
      </c>
      <c r="V217" s="232">
        <f t="shared" si="147"/>
        <v>0</v>
      </c>
      <c r="W217" s="232">
        <f t="shared" si="147"/>
        <v>0</v>
      </c>
      <c r="X217" s="232">
        <f t="shared" si="147"/>
        <v>0</v>
      </c>
    </row>
    <row r="218" spans="1:24">
      <c r="A218" s="225">
        <v>2081101</v>
      </c>
      <c r="B218" s="222" t="s">
        <v>98</v>
      </c>
      <c r="C218" s="224">
        <v>465</v>
      </c>
      <c r="D218" s="221">
        <f>E218+F218+G218+H218+I218</f>
        <v>-3</v>
      </c>
      <c r="E218" s="221">
        <v>0</v>
      </c>
      <c r="F218" s="221">
        <v>0</v>
      </c>
      <c r="G218" s="221">
        <v>0</v>
      </c>
      <c r="H218" s="221"/>
      <c r="I218" s="227">
        <f>SUM(K218:X218)</f>
        <v>-3</v>
      </c>
      <c r="J218" s="233">
        <f>C218+D218</f>
        <v>462</v>
      </c>
      <c r="K218" s="234">
        <v>0</v>
      </c>
      <c r="L218" s="234">
        <v>0</v>
      </c>
      <c r="M218" s="234">
        <v>0</v>
      </c>
      <c r="N218" s="234">
        <v>0</v>
      </c>
      <c r="O218" s="234">
        <v>0</v>
      </c>
      <c r="P218" s="234">
        <v>0</v>
      </c>
      <c r="Q218" s="234">
        <v>0</v>
      </c>
      <c r="R218" s="234"/>
      <c r="S218" s="234">
        <v>0</v>
      </c>
      <c r="T218" s="237">
        <v>-3</v>
      </c>
      <c r="U218" s="234">
        <v>0</v>
      </c>
      <c r="V218" s="238"/>
      <c r="W218" s="238"/>
      <c r="X218" s="238"/>
    </row>
    <row r="219" spans="1:24">
      <c r="A219" s="225">
        <v>2081104</v>
      </c>
      <c r="B219" s="222" t="s">
        <v>272</v>
      </c>
      <c r="C219" s="224">
        <v>452</v>
      </c>
      <c r="D219" s="221">
        <f>E219+F219+G219+H219+I219</f>
        <v>0</v>
      </c>
      <c r="E219" s="221">
        <v>26</v>
      </c>
      <c r="F219" s="221">
        <v>0</v>
      </c>
      <c r="G219" s="221">
        <v>0</v>
      </c>
      <c r="H219" s="221"/>
      <c r="I219" s="227">
        <f>SUM(K219:X219)</f>
        <v>-26</v>
      </c>
      <c r="J219" s="233">
        <f>C219+D219</f>
        <v>452</v>
      </c>
      <c r="K219" s="234">
        <v>-16</v>
      </c>
      <c r="L219" s="234">
        <v>0</v>
      </c>
      <c r="M219" s="234">
        <v>0</v>
      </c>
      <c r="N219" s="234">
        <v>0</v>
      </c>
      <c r="O219" s="234">
        <v>0</v>
      </c>
      <c r="P219" s="234">
        <v>0</v>
      </c>
      <c r="Q219" s="234">
        <v>0</v>
      </c>
      <c r="R219" s="234"/>
      <c r="S219" s="234">
        <v>-10</v>
      </c>
      <c r="T219" s="237">
        <v>0</v>
      </c>
      <c r="U219" s="234">
        <v>0</v>
      </c>
      <c r="V219" s="238"/>
      <c r="W219" s="238"/>
      <c r="X219" s="238"/>
    </row>
    <row r="220" spans="1:24">
      <c r="A220" s="225">
        <v>2081105</v>
      </c>
      <c r="B220" s="222" t="s">
        <v>273</v>
      </c>
      <c r="C220" s="224">
        <v>88</v>
      </c>
      <c r="D220" s="221">
        <f>E220+F220+G220+H220+I220</f>
        <v>0</v>
      </c>
      <c r="E220" s="221">
        <v>0</v>
      </c>
      <c r="F220" s="221">
        <v>0</v>
      </c>
      <c r="G220" s="221">
        <v>0</v>
      </c>
      <c r="H220" s="221"/>
      <c r="I220" s="227">
        <f>SUM(K220:X220)</f>
        <v>0</v>
      </c>
      <c r="J220" s="233">
        <f>C220+D220</f>
        <v>88</v>
      </c>
      <c r="K220" s="234">
        <v>0</v>
      </c>
      <c r="L220" s="234">
        <v>0</v>
      </c>
      <c r="M220" s="234">
        <v>0</v>
      </c>
      <c r="N220" s="234">
        <v>0</v>
      </c>
      <c r="O220" s="234">
        <v>0</v>
      </c>
      <c r="P220" s="234">
        <v>0</v>
      </c>
      <c r="Q220" s="234">
        <v>0</v>
      </c>
      <c r="R220" s="234"/>
      <c r="S220" s="234">
        <v>0</v>
      </c>
      <c r="T220" s="237">
        <v>0</v>
      </c>
      <c r="U220" s="234">
        <v>0</v>
      </c>
      <c r="V220" s="238"/>
      <c r="W220" s="238"/>
      <c r="X220" s="238"/>
    </row>
    <row r="221" spans="1:24">
      <c r="A221" s="225">
        <v>2081107</v>
      </c>
      <c r="B221" s="222" t="s">
        <v>274</v>
      </c>
      <c r="C221" s="224">
        <v>1086</v>
      </c>
      <c r="D221" s="221">
        <f>E221+F221+G221+H221+I221</f>
        <v>167</v>
      </c>
      <c r="E221" s="221">
        <v>46</v>
      </c>
      <c r="F221" s="221">
        <v>0</v>
      </c>
      <c r="G221" s="221">
        <v>0</v>
      </c>
      <c r="H221" s="221"/>
      <c r="I221" s="227">
        <f>SUM(K221:X221)</f>
        <v>121</v>
      </c>
      <c r="J221" s="233">
        <f>C221+D221</f>
        <v>1253</v>
      </c>
      <c r="K221" s="234">
        <v>121</v>
      </c>
      <c r="L221" s="234">
        <v>0</v>
      </c>
      <c r="M221" s="234">
        <v>0</v>
      </c>
      <c r="N221" s="234">
        <v>0</v>
      </c>
      <c r="O221" s="234">
        <v>0</v>
      </c>
      <c r="P221" s="234">
        <v>0</v>
      </c>
      <c r="Q221" s="234">
        <v>0</v>
      </c>
      <c r="R221" s="234"/>
      <c r="S221" s="234">
        <v>0</v>
      </c>
      <c r="T221" s="237">
        <v>0</v>
      </c>
      <c r="U221" s="234">
        <v>0</v>
      </c>
      <c r="V221" s="238"/>
      <c r="W221" s="238"/>
      <c r="X221" s="238"/>
    </row>
    <row r="222" spans="1:24">
      <c r="A222" s="225">
        <v>2081199</v>
      </c>
      <c r="B222" s="222" t="s">
        <v>275</v>
      </c>
      <c r="C222" s="224">
        <v>326</v>
      </c>
      <c r="D222" s="221">
        <f>E222+F222+G222+H222+I222</f>
        <v>79</v>
      </c>
      <c r="E222" s="221">
        <v>77</v>
      </c>
      <c r="F222" s="221">
        <v>0</v>
      </c>
      <c r="G222" s="221">
        <v>0</v>
      </c>
      <c r="H222" s="221"/>
      <c r="I222" s="227">
        <f>SUM(K222:X222)</f>
        <v>2</v>
      </c>
      <c r="J222" s="233">
        <f>C222+D222</f>
        <v>405</v>
      </c>
      <c r="K222" s="234">
        <v>-44</v>
      </c>
      <c r="L222" s="234">
        <v>0</v>
      </c>
      <c r="M222" s="234">
        <v>0</v>
      </c>
      <c r="N222" s="234">
        <v>0</v>
      </c>
      <c r="O222" s="234">
        <v>0</v>
      </c>
      <c r="P222" s="234">
        <v>0</v>
      </c>
      <c r="Q222" s="234">
        <v>49</v>
      </c>
      <c r="R222" s="234"/>
      <c r="S222" s="234">
        <v>-3</v>
      </c>
      <c r="T222" s="237">
        <v>0</v>
      </c>
      <c r="U222" s="234">
        <v>0</v>
      </c>
      <c r="V222" s="238"/>
      <c r="W222" s="238"/>
      <c r="X222" s="238"/>
    </row>
    <row r="223" spans="1:24">
      <c r="A223" s="225">
        <v>20819</v>
      </c>
      <c r="B223" s="223" t="s">
        <v>276</v>
      </c>
      <c r="C223" s="224">
        <f t="shared" ref="C223:J223" si="148">SUM(C224:C225)</f>
        <v>2500</v>
      </c>
      <c r="D223" s="226">
        <f t="shared" si="148"/>
        <v>5347</v>
      </c>
      <c r="E223" s="226">
        <f t="shared" si="148"/>
        <v>6287</v>
      </c>
      <c r="F223" s="226">
        <f t="shared" si="148"/>
        <v>0</v>
      </c>
      <c r="G223" s="226">
        <f t="shared" si="148"/>
        <v>0</v>
      </c>
      <c r="H223" s="226">
        <f t="shared" si="148"/>
        <v>0</v>
      </c>
      <c r="I223" s="226">
        <f t="shared" si="148"/>
        <v>-940</v>
      </c>
      <c r="J223" s="226">
        <f t="shared" si="148"/>
        <v>7847</v>
      </c>
      <c r="K223" s="232">
        <f t="shared" ref="K223:X223" si="149">SUM(K224:K225)</f>
        <v>-1237</v>
      </c>
      <c r="L223" s="232">
        <f t="shared" si="149"/>
        <v>4</v>
      </c>
      <c r="M223" s="232">
        <f t="shared" si="149"/>
        <v>0</v>
      </c>
      <c r="N223" s="232">
        <f t="shared" si="149"/>
        <v>0</v>
      </c>
      <c r="O223" s="232">
        <f t="shared" si="149"/>
        <v>0</v>
      </c>
      <c r="P223" s="232">
        <f t="shared" si="149"/>
        <v>0</v>
      </c>
      <c r="Q223" s="232">
        <f t="shared" si="149"/>
        <v>293</v>
      </c>
      <c r="R223" s="232">
        <f t="shared" si="149"/>
        <v>0</v>
      </c>
      <c r="S223" s="232">
        <f t="shared" si="149"/>
        <v>0</v>
      </c>
      <c r="T223" s="232">
        <f t="shared" si="149"/>
        <v>0</v>
      </c>
      <c r="U223" s="232">
        <f t="shared" si="149"/>
        <v>0</v>
      </c>
      <c r="V223" s="232">
        <f t="shared" si="149"/>
        <v>0</v>
      </c>
      <c r="W223" s="232">
        <f t="shared" si="149"/>
        <v>0</v>
      </c>
      <c r="X223" s="232">
        <f t="shared" si="149"/>
        <v>0</v>
      </c>
    </row>
    <row r="224" spans="1:24">
      <c r="A224" s="225">
        <v>2081901</v>
      </c>
      <c r="B224" s="222" t="s">
        <v>277</v>
      </c>
      <c r="C224" s="224"/>
      <c r="D224" s="221">
        <f>E224+F224+G224+H224+I224</f>
        <v>6340</v>
      </c>
      <c r="E224" s="221">
        <v>6287</v>
      </c>
      <c r="F224" s="221">
        <v>0</v>
      </c>
      <c r="G224" s="221">
        <v>0</v>
      </c>
      <c r="H224" s="221"/>
      <c r="I224" s="227">
        <f>SUM(K224:X224)</f>
        <v>53</v>
      </c>
      <c r="J224" s="233">
        <f>C224+D224</f>
        <v>6340</v>
      </c>
      <c r="K224" s="234">
        <v>0</v>
      </c>
      <c r="L224" s="234">
        <v>0</v>
      </c>
      <c r="M224" s="234">
        <v>0</v>
      </c>
      <c r="N224" s="234">
        <v>0</v>
      </c>
      <c r="O224" s="234">
        <v>0</v>
      </c>
      <c r="P224" s="234">
        <v>0</v>
      </c>
      <c r="Q224" s="234">
        <v>53</v>
      </c>
      <c r="R224" s="234"/>
      <c r="S224" s="234">
        <v>0</v>
      </c>
      <c r="T224" s="237">
        <v>0</v>
      </c>
      <c r="U224" s="234">
        <v>0</v>
      </c>
      <c r="V224" s="238"/>
      <c r="W224" s="238"/>
      <c r="X224" s="238"/>
    </row>
    <row r="225" spans="1:24">
      <c r="A225" s="225">
        <v>2081902</v>
      </c>
      <c r="B225" s="222" t="s">
        <v>278</v>
      </c>
      <c r="C225" s="224">
        <v>2500</v>
      </c>
      <c r="D225" s="221">
        <f>E225+F225+G225+H225+I225</f>
        <v>-993</v>
      </c>
      <c r="E225" s="221">
        <v>0</v>
      </c>
      <c r="F225" s="221">
        <v>0</v>
      </c>
      <c r="G225" s="221">
        <v>0</v>
      </c>
      <c r="H225" s="221"/>
      <c r="I225" s="227">
        <f>SUM(K225:X225)</f>
        <v>-993</v>
      </c>
      <c r="J225" s="233">
        <f>C225+D225</f>
        <v>1507</v>
      </c>
      <c r="K225" s="234">
        <v>-1237</v>
      </c>
      <c r="L225" s="234">
        <v>4</v>
      </c>
      <c r="M225" s="234">
        <v>0</v>
      </c>
      <c r="N225" s="234">
        <v>0</v>
      </c>
      <c r="O225" s="234">
        <v>0</v>
      </c>
      <c r="P225" s="234">
        <v>0</v>
      </c>
      <c r="Q225" s="234">
        <v>240</v>
      </c>
      <c r="R225" s="234"/>
      <c r="S225" s="234">
        <v>0</v>
      </c>
      <c r="T225" s="237">
        <v>0</v>
      </c>
      <c r="U225" s="234">
        <v>0</v>
      </c>
      <c r="V225" s="238"/>
      <c r="W225" s="238"/>
      <c r="X225" s="238"/>
    </row>
    <row r="226" spans="1:24">
      <c r="A226" s="225">
        <v>20820</v>
      </c>
      <c r="B226" s="223" t="s">
        <v>279</v>
      </c>
      <c r="C226" s="224">
        <f t="shared" ref="C226:J226" si="150">SUM(C227:C228)</f>
        <v>5157</v>
      </c>
      <c r="D226" s="226">
        <f t="shared" si="150"/>
        <v>189</v>
      </c>
      <c r="E226" s="226">
        <f t="shared" si="150"/>
        <v>189</v>
      </c>
      <c r="F226" s="226">
        <f t="shared" si="150"/>
        <v>0</v>
      </c>
      <c r="G226" s="226">
        <f t="shared" si="150"/>
        <v>0</v>
      </c>
      <c r="H226" s="226">
        <f t="shared" si="150"/>
        <v>0</v>
      </c>
      <c r="I226" s="226">
        <f t="shared" si="150"/>
        <v>0</v>
      </c>
      <c r="J226" s="226">
        <f t="shared" si="150"/>
        <v>5346</v>
      </c>
      <c r="K226" s="232">
        <f t="shared" ref="K226:X226" si="151">SUM(K227:K228)</f>
        <v>0</v>
      </c>
      <c r="L226" s="232">
        <f t="shared" si="151"/>
        <v>0</v>
      </c>
      <c r="M226" s="232">
        <f t="shared" si="151"/>
        <v>0</v>
      </c>
      <c r="N226" s="232">
        <f t="shared" si="151"/>
        <v>0</v>
      </c>
      <c r="O226" s="232">
        <f t="shared" si="151"/>
        <v>0</v>
      </c>
      <c r="P226" s="232">
        <f t="shared" si="151"/>
        <v>0</v>
      </c>
      <c r="Q226" s="232">
        <f t="shared" si="151"/>
        <v>0</v>
      </c>
      <c r="R226" s="232">
        <f t="shared" si="151"/>
        <v>0</v>
      </c>
      <c r="S226" s="232">
        <f t="shared" si="151"/>
        <v>0</v>
      </c>
      <c r="T226" s="232">
        <f t="shared" si="151"/>
        <v>0</v>
      </c>
      <c r="U226" s="232">
        <f t="shared" si="151"/>
        <v>0</v>
      </c>
      <c r="V226" s="232">
        <f t="shared" si="151"/>
        <v>0</v>
      </c>
      <c r="W226" s="232">
        <f t="shared" si="151"/>
        <v>0</v>
      </c>
      <c r="X226" s="232">
        <f t="shared" si="151"/>
        <v>0</v>
      </c>
    </row>
    <row r="227" spans="1:24">
      <c r="A227" s="225">
        <v>2082001</v>
      </c>
      <c r="B227" s="222" t="s">
        <v>280</v>
      </c>
      <c r="C227" s="224">
        <v>5046</v>
      </c>
      <c r="D227" s="221">
        <f>E227+F227+G227+H227+I227</f>
        <v>189</v>
      </c>
      <c r="E227" s="221">
        <v>189</v>
      </c>
      <c r="F227" s="221">
        <v>0</v>
      </c>
      <c r="G227" s="221">
        <v>0</v>
      </c>
      <c r="H227" s="221"/>
      <c r="I227" s="227">
        <f>SUM(K227:X227)</f>
        <v>0</v>
      </c>
      <c r="J227" s="233">
        <f>C227+D227</f>
        <v>5235</v>
      </c>
      <c r="K227" s="234">
        <v>0</v>
      </c>
      <c r="L227" s="234">
        <v>0</v>
      </c>
      <c r="M227" s="234">
        <v>0</v>
      </c>
      <c r="N227" s="234">
        <v>0</v>
      </c>
      <c r="O227" s="234">
        <v>0</v>
      </c>
      <c r="P227" s="234">
        <v>0</v>
      </c>
      <c r="Q227" s="234">
        <v>0</v>
      </c>
      <c r="R227" s="234"/>
      <c r="S227" s="234">
        <v>0</v>
      </c>
      <c r="T227" s="237">
        <v>0</v>
      </c>
      <c r="U227" s="234">
        <v>0</v>
      </c>
      <c r="V227" s="238"/>
      <c r="W227" s="238"/>
      <c r="X227" s="238"/>
    </row>
    <row r="228" spans="1:24">
      <c r="A228" s="225">
        <v>2082002</v>
      </c>
      <c r="B228" s="222" t="s">
        <v>281</v>
      </c>
      <c r="C228" s="224">
        <v>111</v>
      </c>
      <c r="D228" s="221">
        <f>E228+F228+G228+H228+I228</f>
        <v>0</v>
      </c>
      <c r="E228" s="221">
        <v>0</v>
      </c>
      <c r="F228" s="221">
        <v>0</v>
      </c>
      <c r="G228" s="221">
        <v>0</v>
      </c>
      <c r="H228" s="221"/>
      <c r="I228" s="227">
        <f>SUM(K228:X228)</f>
        <v>0</v>
      </c>
      <c r="J228" s="233">
        <f>C228+D228</f>
        <v>111</v>
      </c>
      <c r="K228" s="234">
        <v>0</v>
      </c>
      <c r="L228" s="234">
        <v>0</v>
      </c>
      <c r="M228" s="234">
        <v>0</v>
      </c>
      <c r="N228" s="234">
        <v>0</v>
      </c>
      <c r="O228" s="234">
        <v>0</v>
      </c>
      <c r="P228" s="234">
        <v>0</v>
      </c>
      <c r="Q228" s="234">
        <v>0</v>
      </c>
      <c r="R228" s="234"/>
      <c r="S228" s="234">
        <v>0</v>
      </c>
      <c r="T228" s="237">
        <v>0</v>
      </c>
      <c r="U228" s="234">
        <v>0</v>
      </c>
      <c r="V228" s="238"/>
      <c r="W228" s="238"/>
      <c r="X228" s="238"/>
    </row>
    <row r="229" spans="1:24">
      <c r="A229" s="225">
        <v>20821</v>
      </c>
      <c r="B229" s="223" t="s">
        <v>282</v>
      </c>
      <c r="C229" s="224">
        <f t="shared" ref="C229:J229" si="152">SUM(C230:C231)</f>
        <v>2000</v>
      </c>
      <c r="D229" s="226">
        <f t="shared" si="152"/>
        <v>78</v>
      </c>
      <c r="E229" s="226">
        <f t="shared" si="152"/>
        <v>1195</v>
      </c>
      <c r="F229" s="226">
        <f t="shared" si="152"/>
        <v>0</v>
      </c>
      <c r="G229" s="226">
        <f t="shared" si="152"/>
        <v>0</v>
      </c>
      <c r="H229" s="226">
        <f t="shared" si="152"/>
        <v>0</v>
      </c>
      <c r="I229" s="226">
        <f t="shared" si="152"/>
        <v>-1117</v>
      </c>
      <c r="J229" s="226">
        <f t="shared" si="152"/>
        <v>2078</v>
      </c>
      <c r="K229" s="232">
        <f t="shared" ref="K229:X229" si="153">SUM(K230:K231)</f>
        <v>-1197</v>
      </c>
      <c r="L229" s="232">
        <f t="shared" si="153"/>
        <v>1</v>
      </c>
      <c r="M229" s="232">
        <f t="shared" si="153"/>
        <v>0</v>
      </c>
      <c r="N229" s="232">
        <f t="shared" si="153"/>
        <v>0</v>
      </c>
      <c r="O229" s="232">
        <f t="shared" si="153"/>
        <v>0</v>
      </c>
      <c r="P229" s="232">
        <f t="shared" si="153"/>
        <v>0</v>
      </c>
      <c r="Q229" s="232">
        <f t="shared" si="153"/>
        <v>79</v>
      </c>
      <c r="R229" s="232">
        <f t="shared" si="153"/>
        <v>0</v>
      </c>
      <c r="S229" s="232">
        <f t="shared" si="153"/>
        <v>0</v>
      </c>
      <c r="T229" s="232">
        <f t="shared" si="153"/>
        <v>0</v>
      </c>
      <c r="U229" s="232">
        <f t="shared" si="153"/>
        <v>0</v>
      </c>
      <c r="V229" s="232">
        <f t="shared" si="153"/>
        <v>0</v>
      </c>
      <c r="W229" s="232">
        <f t="shared" si="153"/>
        <v>0</v>
      </c>
      <c r="X229" s="232">
        <f t="shared" si="153"/>
        <v>0</v>
      </c>
    </row>
    <row r="230" spans="1:24">
      <c r="A230" s="225">
        <v>2082101</v>
      </c>
      <c r="B230" s="222" t="s">
        <v>283</v>
      </c>
      <c r="C230" s="224">
        <v>2000</v>
      </c>
      <c r="D230" s="221">
        <f>E230+F230+G230+H230+I230</f>
        <v>-1154</v>
      </c>
      <c r="E230" s="221">
        <v>0</v>
      </c>
      <c r="F230" s="221">
        <v>0</v>
      </c>
      <c r="G230" s="221">
        <v>0</v>
      </c>
      <c r="H230" s="221"/>
      <c r="I230" s="227">
        <f>SUM(K230:X230)</f>
        <v>-1154</v>
      </c>
      <c r="J230" s="233">
        <f>C230+D230</f>
        <v>846</v>
      </c>
      <c r="K230" s="234">
        <v>-1197</v>
      </c>
      <c r="L230" s="234">
        <v>1</v>
      </c>
      <c r="M230" s="234">
        <v>0</v>
      </c>
      <c r="N230" s="234">
        <v>0</v>
      </c>
      <c r="O230" s="234">
        <v>0</v>
      </c>
      <c r="P230" s="234">
        <v>0</v>
      </c>
      <c r="Q230" s="234">
        <v>42</v>
      </c>
      <c r="R230" s="234"/>
      <c r="S230" s="234">
        <v>0</v>
      </c>
      <c r="T230" s="237">
        <v>0</v>
      </c>
      <c r="U230" s="234">
        <v>0</v>
      </c>
      <c r="V230" s="238"/>
      <c r="W230" s="238"/>
      <c r="X230" s="238"/>
    </row>
    <row r="231" spans="1:24">
      <c r="A231" s="225">
        <v>2082102</v>
      </c>
      <c r="B231" s="222" t="s">
        <v>284</v>
      </c>
      <c r="C231" s="224"/>
      <c r="D231" s="221">
        <f>E231+F231+G231+H231+I231</f>
        <v>1232</v>
      </c>
      <c r="E231" s="221">
        <v>1195</v>
      </c>
      <c r="F231" s="221">
        <v>0</v>
      </c>
      <c r="G231" s="221">
        <v>0</v>
      </c>
      <c r="H231" s="221"/>
      <c r="I231" s="227">
        <f>SUM(K231:X231)</f>
        <v>37</v>
      </c>
      <c r="J231" s="233">
        <f>C231+D231</f>
        <v>1232</v>
      </c>
      <c r="K231" s="234">
        <v>0</v>
      </c>
      <c r="L231" s="234">
        <v>0</v>
      </c>
      <c r="M231" s="234">
        <v>0</v>
      </c>
      <c r="N231" s="234">
        <v>0</v>
      </c>
      <c r="O231" s="234">
        <v>0</v>
      </c>
      <c r="P231" s="234">
        <v>0</v>
      </c>
      <c r="Q231" s="234">
        <v>37</v>
      </c>
      <c r="R231" s="234"/>
      <c r="S231" s="234">
        <v>0</v>
      </c>
      <c r="T231" s="237">
        <v>0</v>
      </c>
      <c r="U231" s="234">
        <v>0</v>
      </c>
      <c r="V231" s="238"/>
      <c r="W231" s="238"/>
      <c r="X231" s="238"/>
    </row>
    <row r="232" spans="1:24">
      <c r="A232" s="225">
        <v>20825</v>
      </c>
      <c r="B232" s="223" t="s">
        <v>285</v>
      </c>
      <c r="C232" s="224">
        <f t="shared" ref="C232:J232" si="154">SUM(C233:C234)</f>
        <v>100</v>
      </c>
      <c r="D232" s="226">
        <f t="shared" si="154"/>
        <v>930</v>
      </c>
      <c r="E232" s="226">
        <f t="shared" si="154"/>
        <v>893</v>
      </c>
      <c r="F232" s="226">
        <f t="shared" si="154"/>
        <v>9</v>
      </c>
      <c r="G232" s="226">
        <f t="shared" si="154"/>
        <v>0</v>
      </c>
      <c r="H232" s="226">
        <f t="shared" si="154"/>
        <v>0</v>
      </c>
      <c r="I232" s="226">
        <f t="shared" si="154"/>
        <v>28</v>
      </c>
      <c r="J232" s="226">
        <f t="shared" si="154"/>
        <v>1030</v>
      </c>
      <c r="K232" s="232">
        <f t="shared" ref="K232:X232" si="155">SUM(K233:K234)</f>
        <v>0</v>
      </c>
      <c r="L232" s="232">
        <f t="shared" si="155"/>
        <v>0</v>
      </c>
      <c r="M232" s="232">
        <f t="shared" si="155"/>
        <v>0</v>
      </c>
      <c r="N232" s="232">
        <f t="shared" si="155"/>
        <v>0</v>
      </c>
      <c r="O232" s="232">
        <f t="shared" si="155"/>
        <v>0</v>
      </c>
      <c r="P232" s="232">
        <f t="shared" si="155"/>
        <v>0</v>
      </c>
      <c r="Q232" s="232">
        <f t="shared" si="155"/>
        <v>28</v>
      </c>
      <c r="R232" s="232">
        <f t="shared" si="155"/>
        <v>0</v>
      </c>
      <c r="S232" s="232">
        <f t="shared" si="155"/>
        <v>0</v>
      </c>
      <c r="T232" s="232">
        <f t="shared" si="155"/>
        <v>0</v>
      </c>
      <c r="U232" s="232">
        <f t="shared" si="155"/>
        <v>0</v>
      </c>
      <c r="V232" s="232">
        <f t="shared" si="155"/>
        <v>0</v>
      </c>
      <c r="W232" s="232">
        <f t="shared" si="155"/>
        <v>0</v>
      </c>
      <c r="X232" s="232">
        <f t="shared" si="155"/>
        <v>0</v>
      </c>
    </row>
    <row r="233" spans="1:24">
      <c r="A233" s="225">
        <v>2082501</v>
      </c>
      <c r="B233" s="222" t="s">
        <v>286</v>
      </c>
      <c r="C233" s="224"/>
      <c r="D233" s="221">
        <f>E233+F233+G233+H233+I233</f>
        <v>37</v>
      </c>
      <c r="E233" s="221">
        <v>0</v>
      </c>
      <c r="F233" s="221">
        <v>9</v>
      </c>
      <c r="G233" s="221">
        <v>0</v>
      </c>
      <c r="H233" s="221"/>
      <c r="I233" s="227">
        <f>SUM(K233:X233)</f>
        <v>28</v>
      </c>
      <c r="J233" s="233">
        <f>C233+D233</f>
        <v>37</v>
      </c>
      <c r="K233" s="234">
        <v>0</v>
      </c>
      <c r="L233" s="234">
        <v>0</v>
      </c>
      <c r="M233" s="234">
        <v>0</v>
      </c>
      <c r="N233" s="234">
        <v>0</v>
      </c>
      <c r="O233" s="234">
        <v>0</v>
      </c>
      <c r="P233" s="234">
        <v>0</v>
      </c>
      <c r="Q233" s="234">
        <v>28</v>
      </c>
      <c r="R233" s="234"/>
      <c r="S233" s="234">
        <v>0</v>
      </c>
      <c r="T233" s="237">
        <v>0</v>
      </c>
      <c r="U233" s="234">
        <v>0</v>
      </c>
      <c r="V233" s="238"/>
      <c r="W233" s="238"/>
      <c r="X233" s="238"/>
    </row>
    <row r="234" spans="1:24">
      <c r="A234" s="225">
        <v>2082502</v>
      </c>
      <c r="B234" s="222" t="s">
        <v>287</v>
      </c>
      <c r="C234" s="224">
        <v>100</v>
      </c>
      <c r="D234" s="221">
        <f>E234+F234+G234+H234+I234</f>
        <v>893</v>
      </c>
      <c r="E234" s="221">
        <v>893</v>
      </c>
      <c r="F234" s="221">
        <v>0</v>
      </c>
      <c r="G234" s="221">
        <v>0</v>
      </c>
      <c r="H234" s="221"/>
      <c r="I234" s="227">
        <f>SUM(K234:X234)</f>
        <v>0</v>
      </c>
      <c r="J234" s="233">
        <f>C234+D234</f>
        <v>993</v>
      </c>
      <c r="K234" s="234">
        <v>0</v>
      </c>
      <c r="L234" s="234">
        <v>0</v>
      </c>
      <c r="M234" s="234">
        <v>0</v>
      </c>
      <c r="N234" s="234">
        <v>0</v>
      </c>
      <c r="O234" s="234">
        <v>0</v>
      </c>
      <c r="P234" s="234">
        <v>0</v>
      </c>
      <c r="Q234" s="234">
        <v>0</v>
      </c>
      <c r="R234" s="234"/>
      <c r="S234" s="234">
        <v>0</v>
      </c>
      <c r="T234" s="237">
        <v>0</v>
      </c>
      <c r="U234" s="234">
        <v>0</v>
      </c>
      <c r="V234" s="238"/>
      <c r="W234" s="238"/>
      <c r="X234" s="238"/>
    </row>
    <row r="235" ht="24" spans="1:24">
      <c r="A235" s="225">
        <v>20826</v>
      </c>
      <c r="B235" s="223" t="s">
        <v>288</v>
      </c>
      <c r="C235" s="224">
        <f t="shared" ref="C235:J235" si="156">SUM(C236:C237)</f>
        <v>39265</v>
      </c>
      <c r="D235" s="226">
        <f t="shared" si="156"/>
        <v>5939</v>
      </c>
      <c r="E235" s="226">
        <f t="shared" si="156"/>
        <v>5939</v>
      </c>
      <c r="F235" s="226">
        <f t="shared" si="156"/>
        <v>0</v>
      </c>
      <c r="G235" s="226">
        <f t="shared" si="156"/>
        <v>0</v>
      </c>
      <c r="H235" s="226">
        <f t="shared" si="156"/>
        <v>0</v>
      </c>
      <c r="I235" s="226">
        <f t="shared" si="156"/>
        <v>0</v>
      </c>
      <c r="J235" s="226">
        <f t="shared" si="156"/>
        <v>45204</v>
      </c>
      <c r="K235" s="232">
        <f t="shared" ref="K235:X235" si="157">SUM(K236:K237)</f>
        <v>0</v>
      </c>
      <c r="L235" s="232">
        <f t="shared" si="157"/>
        <v>0</v>
      </c>
      <c r="M235" s="232">
        <f t="shared" si="157"/>
        <v>0</v>
      </c>
      <c r="N235" s="232">
        <f t="shared" si="157"/>
        <v>0</v>
      </c>
      <c r="O235" s="232">
        <f t="shared" si="157"/>
        <v>0</v>
      </c>
      <c r="P235" s="232">
        <f t="shared" si="157"/>
        <v>0</v>
      </c>
      <c r="Q235" s="232">
        <f t="shared" si="157"/>
        <v>0</v>
      </c>
      <c r="R235" s="232">
        <f t="shared" si="157"/>
        <v>0</v>
      </c>
      <c r="S235" s="232">
        <f t="shared" si="157"/>
        <v>0</v>
      </c>
      <c r="T235" s="232">
        <f t="shared" si="157"/>
        <v>0</v>
      </c>
      <c r="U235" s="232">
        <f t="shared" si="157"/>
        <v>0</v>
      </c>
      <c r="V235" s="232">
        <f t="shared" si="157"/>
        <v>0</v>
      </c>
      <c r="W235" s="232">
        <f t="shared" si="157"/>
        <v>0</v>
      </c>
      <c r="X235" s="232">
        <f t="shared" si="157"/>
        <v>0</v>
      </c>
    </row>
    <row r="236" ht="24" spans="1:24">
      <c r="A236" s="225">
        <v>2082601</v>
      </c>
      <c r="B236" s="222" t="s">
        <v>289</v>
      </c>
      <c r="C236" s="224">
        <v>20895</v>
      </c>
      <c r="D236" s="221">
        <f>E236+F236+G236+H236+I236</f>
        <v>5341</v>
      </c>
      <c r="E236" s="221">
        <v>5341</v>
      </c>
      <c r="F236" s="221">
        <v>0</v>
      </c>
      <c r="G236" s="221">
        <v>0</v>
      </c>
      <c r="H236" s="221"/>
      <c r="I236" s="227">
        <f>SUM(K236:X236)</f>
        <v>0</v>
      </c>
      <c r="J236" s="233">
        <f>C236+D236</f>
        <v>26236</v>
      </c>
      <c r="K236" s="234">
        <v>0</v>
      </c>
      <c r="L236" s="234">
        <v>0</v>
      </c>
      <c r="M236" s="234">
        <v>0</v>
      </c>
      <c r="N236" s="234">
        <v>0</v>
      </c>
      <c r="O236" s="234">
        <v>0</v>
      </c>
      <c r="P236" s="234">
        <v>0</v>
      </c>
      <c r="Q236" s="234">
        <v>0</v>
      </c>
      <c r="R236" s="234"/>
      <c r="S236" s="234">
        <v>0</v>
      </c>
      <c r="T236" s="237">
        <v>0</v>
      </c>
      <c r="U236" s="234">
        <v>0</v>
      </c>
      <c r="V236" s="238"/>
      <c r="W236" s="238"/>
      <c r="X236" s="238"/>
    </row>
    <row r="237" ht="24" spans="1:24">
      <c r="A237" s="225">
        <v>2082602</v>
      </c>
      <c r="B237" s="222" t="s">
        <v>290</v>
      </c>
      <c r="C237" s="224">
        <v>18370</v>
      </c>
      <c r="D237" s="221">
        <f>E237+F237+G237+H237+I237</f>
        <v>598</v>
      </c>
      <c r="E237" s="221">
        <v>598</v>
      </c>
      <c r="F237" s="221">
        <v>0</v>
      </c>
      <c r="G237" s="221">
        <v>0</v>
      </c>
      <c r="H237" s="221"/>
      <c r="I237" s="227">
        <f>SUM(K237:X237)</f>
        <v>0</v>
      </c>
      <c r="J237" s="233">
        <f>C237+D237</f>
        <v>18968</v>
      </c>
      <c r="K237" s="234">
        <v>0</v>
      </c>
      <c r="L237" s="234">
        <v>0</v>
      </c>
      <c r="M237" s="234">
        <v>0</v>
      </c>
      <c r="N237" s="234">
        <v>0</v>
      </c>
      <c r="O237" s="234">
        <v>0</v>
      </c>
      <c r="P237" s="234">
        <v>0</v>
      </c>
      <c r="Q237" s="234">
        <v>0</v>
      </c>
      <c r="R237" s="234"/>
      <c r="S237" s="234">
        <v>0</v>
      </c>
      <c r="T237" s="237">
        <v>0</v>
      </c>
      <c r="U237" s="234">
        <v>0</v>
      </c>
      <c r="V237" s="238"/>
      <c r="W237" s="238"/>
      <c r="X237" s="238"/>
    </row>
    <row r="238" spans="1:24">
      <c r="A238" s="225">
        <v>20828</v>
      </c>
      <c r="B238" s="223" t="s">
        <v>291</v>
      </c>
      <c r="C238" s="224">
        <f t="shared" ref="C238:J238" si="158">SUM(C239:C243)</f>
        <v>598</v>
      </c>
      <c r="D238" s="226">
        <f t="shared" si="158"/>
        <v>-19</v>
      </c>
      <c r="E238" s="226">
        <f t="shared" si="158"/>
        <v>0</v>
      </c>
      <c r="F238" s="226">
        <f t="shared" si="158"/>
        <v>0</v>
      </c>
      <c r="G238" s="226">
        <f t="shared" si="158"/>
        <v>0</v>
      </c>
      <c r="H238" s="226">
        <f t="shared" si="158"/>
        <v>0</v>
      </c>
      <c r="I238" s="226">
        <f t="shared" si="158"/>
        <v>-19</v>
      </c>
      <c r="J238" s="226">
        <f t="shared" si="158"/>
        <v>579</v>
      </c>
      <c r="K238" s="232">
        <f t="shared" ref="K238:X238" si="159">SUM(K239:K243)</f>
        <v>-19</v>
      </c>
      <c r="L238" s="232">
        <f t="shared" si="159"/>
        <v>0</v>
      </c>
      <c r="M238" s="232">
        <f t="shared" si="159"/>
        <v>0</v>
      </c>
      <c r="N238" s="232">
        <f t="shared" si="159"/>
        <v>0</v>
      </c>
      <c r="O238" s="232">
        <f t="shared" si="159"/>
        <v>0</v>
      </c>
      <c r="P238" s="232">
        <f t="shared" si="159"/>
        <v>0</v>
      </c>
      <c r="Q238" s="232">
        <f t="shared" si="159"/>
        <v>0</v>
      </c>
      <c r="R238" s="232">
        <f t="shared" si="159"/>
        <v>0</v>
      </c>
      <c r="S238" s="232">
        <f t="shared" si="159"/>
        <v>0</v>
      </c>
      <c r="T238" s="232">
        <f t="shared" si="159"/>
        <v>0</v>
      </c>
      <c r="U238" s="232">
        <f t="shared" si="159"/>
        <v>0</v>
      </c>
      <c r="V238" s="232">
        <f t="shared" si="159"/>
        <v>0</v>
      </c>
      <c r="W238" s="232">
        <f t="shared" si="159"/>
        <v>0</v>
      </c>
      <c r="X238" s="232">
        <f t="shared" si="159"/>
        <v>0</v>
      </c>
    </row>
    <row r="239" spans="1:24">
      <c r="A239" s="225">
        <v>2082801</v>
      </c>
      <c r="B239" s="222" t="s">
        <v>98</v>
      </c>
      <c r="C239" s="224">
        <v>180</v>
      </c>
      <c r="D239" s="221">
        <f>E239+F239+G239+H239+I239</f>
        <v>0</v>
      </c>
      <c r="E239" s="221">
        <v>0</v>
      </c>
      <c r="F239" s="221">
        <v>0</v>
      </c>
      <c r="G239" s="221">
        <v>0</v>
      </c>
      <c r="H239" s="221"/>
      <c r="I239" s="227">
        <f>SUM(K239:X239)</f>
        <v>0</v>
      </c>
      <c r="J239" s="233">
        <f>C239+D239</f>
        <v>180</v>
      </c>
      <c r="K239" s="234">
        <v>0</v>
      </c>
      <c r="L239" s="234">
        <v>0</v>
      </c>
      <c r="M239" s="234">
        <v>0</v>
      </c>
      <c r="N239" s="234">
        <v>0</v>
      </c>
      <c r="O239" s="234">
        <v>0</v>
      </c>
      <c r="P239" s="234">
        <v>0</v>
      </c>
      <c r="Q239" s="234">
        <v>0</v>
      </c>
      <c r="R239" s="234"/>
      <c r="S239" s="234">
        <v>0</v>
      </c>
      <c r="T239" s="237">
        <v>0</v>
      </c>
      <c r="U239" s="234">
        <v>0</v>
      </c>
      <c r="V239" s="238"/>
      <c r="W239" s="238"/>
      <c r="X239" s="238"/>
    </row>
    <row r="240" spans="1:24">
      <c r="A240" s="225">
        <v>2082802</v>
      </c>
      <c r="B240" s="222" t="s">
        <v>99</v>
      </c>
      <c r="C240" s="224">
        <v>103</v>
      </c>
      <c r="D240" s="221">
        <f>E240+F240+G240+H240+I240</f>
        <v>0</v>
      </c>
      <c r="E240" s="221">
        <v>0</v>
      </c>
      <c r="F240" s="221">
        <v>0</v>
      </c>
      <c r="G240" s="221">
        <v>0</v>
      </c>
      <c r="H240" s="221"/>
      <c r="I240" s="227">
        <f>SUM(K240:X240)</f>
        <v>0</v>
      </c>
      <c r="J240" s="233">
        <f>C240+D240</f>
        <v>103</v>
      </c>
      <c r="K240" s="234">
        <v>0</v>
      </c>
      <c r="L240" s="234">
        <v>0</v>
      </c>
      <c r="M240" s="234">
        <v>0</v>
      </c>
      <c r="N240" s="234">
        <v>0</v>
      </c>
      <c r="O240" s="234">
        <v>0</v>
      </c>
      <c r="P240" s="234">
        <v>0</v>
      </c>
      <c r="Q240" s="234">
        <v>0</v>
      </c>
      <c r="R240" s="234"/>
      <c r="S240" s="234">
        <v>0</v>
      </c>
      <c r="T240" s="237">
        <v>0</v>
      </c>
      <c r="U240" s="234">
        <v>0</v>
      </c>
      <c r="V240" s="238"/>
      <c r="W240" s="238"/>
      <c r="X240" s="238"/>
    </row>
    <row r="241" spans="1:24">
      <c r="A241" s="225">
        <v>2082804</v>
      </c>
      <c r="B241" s="222" t="s">
        <v>292</v>
      </c>
      <c r="C241" s="224">
        <v>163</v>
      </c>
      <c r="D241" s="221">
        <f>E241+F241+G241+H241+I241</f>
        <v>-19</v>
      </c>
      <c r="E241" s="221">
        <v>0</v>
      </c>
      <c r="F241" s="221">
        <v>0</v>
      </c>
      <c r="G241" s="221">
        <v>0</v>
      </c>
      <c r="H241" s="221"/>
      <c r="I241" s="227">
        <f>SUM(K241:X241)</f>
        <v>-19</v>
      </c>
      <c r="J241" s="233">
        <f>C241+D241</f>
        <v>144</v>
      </c>
      <c r="K241" s="234">
        <v>-19</v>
      </c>
      <c r="L241" s="234">
        <v>0</v>
      </c>
      <c r="M241" s="234">
        <v>0</v>
      </c>
      <c r="N241" s="234">
        <v>0</v>
      </c>
      <c r="O241" s="234">
        <v>0</v>
      </c>
      <c r="P241" s="234">
        <v>0</v>
      </c>
      <c r="Q241" s="234">
        <v>0</v>
      </c>
      <c r="R241" s="234"/>
      <c r="S241" s="234">
        <v>0</v>
      </c>
      <c r="T241" s="237">
        <v>0</v>
      </c>
      <c r="U241" s="234">
        <v>0</v>
      </c>
      <c r="V241" s="238"/>
      <c r="W241" s="238"/>
      <c r="X241" s="238"/>
    </row>
    <row r="242" spans="1:24">
      <c r="A242" s="225">
        <v>2082850</v>
      </c>
      <c r="B242" s="222" t="s">
        <v>108</v>
      </c>
      <c r="C242" s="224">
        <v>60</v>
      </c>
      <c r="D242" s="221">
        <f>E242+F242+G242+H242+I242</f>
        <v>0</v>
      </c>
      <c r="E242" s="221">
        <v>0</v>
      </c>
      <c r="F242" s="221">
        <v>0</v>
      </c>
      <c r="G242" s="221">
        <v>0</v>
      </c>
      <c r="H242" s="221"/>
      <c r="I242" s="227">
        <f>SUM(K242:X242)</f>
        <v>0</v>
      </c>
      <c r="J242" s="233">
        <f>C242+D242</f>
        <v>60</v>
      </c>
      <c r="K242" s="234">
        <v>0</v>
      </c>
      <c r="L242" s="234">
        <v>0</v>
      </c>
      <c r="M242" s="234">
        <v>0</v>
      </c>
      <c r="N242" s="234">
        <v>0</v>
      </c>
      <c r="O242" s="234">
        <v>0</v>
      </c>
      <c r="P242" s="234">
        <v>0</v>
      </c>
      <c r="Q242" s="234">
        <v>0</v>
      </c>
      <c r="R242" s="234"/>
      <c r="S242" s="234">
        <v>0</v>
      </c>
      <c r="T242" s="237"/>
      <c r="U242" s="234">
        <v>0</v>
      </c>
      <c r="V242" s="238"/>
      <c r="W242" s="238"/>
      <c r="X242" s="238"/>
    </row>
    <row r="243" spans="1:24">
      <c r="A243" s="225">
        <v>2082899</v>
      </c>
      <c r="B243" s="222" t="s">
        <v>293</v>
      </c>
      <c r="C243" s="224">
        <v>92</v>
      </c>
      <c r="D243" s="221">
        <f>E243+F243+G243+H243+I243</f>
        <v>0</v>
      </c>
      <c r="E243" s="221">
        <v>0</v>
      </c>
      <c r="F243" s="221">
        <v>0</v>
      </c>
      <c r="G243" s="221">
        <v>0</v>
      </c>
      <c r="H243" s="221"/>
      <c r="I243" s="227">
        <f>SUM(K243:X243)</f>
        <v>0</v>
      </c>
      <c r="J243" s="233">
        <f>C243+D243</f>
        <v>92</v>
      </c>
      <c r="K243" s="234">
        <v>0</v>
      </c>
      <c r="L243" s="234">
        <v>0</v>
      </c>
      <c r="M243" s="234">
        <v>0</v>
      </c>
      <c r="N243" s="234">
        <v>0</v>
      </c>
      <c r="O243" s="234">
        <v>0</v>
      </c>
      <c r="P243" s="234">
        <v>0</v>
      </c>
      <c r="Q243" s="234">
        <v>0</v>
      </c>
      <c r="R243" s="234"/>
      <c r="S243" s="234">
        <v>0</v>
      </c>
      <c r="T243" s="237">
        <v>0</v>
      </c>
      <c r="U243" s="234">
        <v>0</v>
      </c>
      <c r="V243" s="238"/>
      <c r="W243" s="238"/>
      <c r="X243" s="238"/>
    </row>
    <row r="244" spans="1:24">
      <c r="A244" s="225">
        <v>20830</v>
      </c>
      <c r="B244" s="223" t="s">
        <v>294</v>
      </c>
      <c r="C244" s="224">
        <f t="shared" ref="C244:J244" si="160">SUM(C245:C246)</f>
        <v>700</v>
      </c>
      <c r="D244" s="226">
        <f t="shared" si="160"/>
        <v>-108</v>
      </c>
      <c r="E244" s="226">
        <f t="shared" si="160"/>
        <v>0</v>
      </c>
      <c r="F244" s="226">
        <f t="shared" si="160"/>
        <v>0</v>
      </c>
      <c r="G244" s="226">
        <f t="shared" si="160"/>
        <v>0</v>
      </c>
      <c r="H244" s="226">
        <f t="shared" si="160"/>
        <v>0</v>
      </c>
      <c r="I244" s="226">
        <f t="shared" si="160"/>
        <v>-108</v>
      </c>
      <c r="J244" s="226">
        <f t="shared" si="160"/>
        <v>592</v>
      </c>
      <c r="K244" s="232">
        <f t="shared" ref="K244:X244" si="161">SUM(K245:K246)</f>
        <v>-108</v>
      </c>
      <c r="L244" s="232">
        <f t="shared" si="161"/>
        <v>0</v>
      </c>
      <c r="M244" s="232">
        <f t="shared" si="161"/>
        <v>0</v>
      </c>
      <c r="N244" s="232">
        <f t="shared" si="161"/>
        <v>0</v>
      </c>
      <c r="O244" s="232">
        <f t="shared" si="161"/>
        <v>0</v>
      </c>
      <c r="P244" s="232">
        <f t="shared" si="161"/>
        <v>0</v>
      </c>
      <c r="Q244" s="232">
        <f t="shared" si="161"/>
        <v>0</v>
      </c>
      <c r="R244" s="232">
        <f t="shared" si="161"/>
        <v>0</v>
      </c>
      <c r="S244" s="232">
        <f t="shared" si="161"/>
        <v>0</v>
      </c>
      <c r="T244" s="232">
        <f t="shared" si="161"/>
        <v>0</v>
      </c>
      <c r="U244" s="232">
        <f t="shared" si="161"/>
        <v>0</v>
      </c>
      <c r="V244" s="232">
        <f t="shared" si="161"/>
        <v>0</v>
      </c>
      <c r="W244" s="232">
        <f t="shared" si="161"/>
        <v>0</v>
      </c>
      <c r="X244" s="232">
        <f t="shared" si="161"/>
        <v>0</v>
      </c>
    </row>
    <row r="245" ht="24" spans="1:24">
      <c r="A245" s="225">
        <v>2083001</v>
      </c>
      <c r="B245" s="222" t="s">
        <v>295</v>
      </c>
      <c r="C245" s="224">
        <v>300</v>
      </c>
      <c r="D245" s="221">
        <f>E245+F245+G245+H245+I245</f>
        <v>-104</v>
      </c>
      <c r="E245" s="221">
        <v>0</v>
      </c>
      <c r="F245" s="221">
        <v>0</v>
      </c>
      <c r="G245" s="221">
        <v>0</v>
      </c>
      <c r="H245" s="221"/>
      <c r="I245" s="227">
        <f>SUM(K245:X245)</f>
        <v>-104</v>
      </c>
      <c r="J245" s="233">
        <f>C245+D245</f>
        <v>196</v>
      </c>
      <c r="K245" s="234">
        <v>-104</v>
      </c>
      <c r="L245" s="234">
        <v>0</v>
      </c>
      <c r="M245" s="234">
        <v>0</v>
      </c>
      <c r="N245" s="234">
        <v>0</v>
      </c>
      <c r="O245" s="234">
        <v>0</v>
      </c>
      <c r="P245" s="234">
        <v>0</v>
      </c>
      <c r="Q245" s="234">
        <v>0</v>
      </c>
      <c r="R245" s="234"/>
      <c r="S245" s="234">
        <v>0</v>
      </c>
      <c r="T245" s="237">
        <v>0</v>
      </c>
      <c r="U245" s="234">
        <v>0</v>
      </c>
      <c r="V245" s="238"/>
      <c r="W245" s="238"/>
      <c r="X245" s="238"/>
    </row>
    <row r="246" ht="24" spans="1:24">
      <c r="A246" s="225">
        <v>2083099</v>
      </c>
      <c r="B246" s="222" t="s">
        <v>296</v>
      </c>
      <c r="C246" s="224">
        <v>400</v>
      </c>
      <c r="D246" s="221">
        <f>E246+F246+G246+H246+I246</f>
        <v>-4</v>
      </c>
      <c r="E246" s="221">
        <v>0</v>
      </c>
      <c r="F246" s="221">
        <v>0</v>
      </c>
      <c r="G246" s="221">
        <v>0</v>
      </c>
      <c r="H246" s="221"/>
      <c r="I246" s="227">
        <f>SUM(K246:X246)</f>
        <v>-4</v>
      </c>
      <c r="J246" s="233">
        <f>C246+D246</f>
        <v>396</v>
      </c>
      <c r="K246" s="234">
        <v>-4</v>
      </c>
      <c r="L246" s="234">
        <v>0</v>
      </c>
      <c r="M246" s="234">
        <v>0</v>
      </c>
      <c r="N246" s="234">
        <v>0</v>
      </c>
      <c r="O246" s="234">
        <v>0</v>
      </c>
      <c r="P246" s="234">
        <v>0</v>
      </c>
      <c r="Q246" s="234">
        <v>0</v>
      </c>
      <c r="R246" s="234"/>
      <c r="S246" s="234">
        <v>0</v>
      </c>
      <c r="T246" s="237">
        <v>0</v>
      </c>
      <c r="U246" s="234">
        <v>0</v>
      </c>
      <c r="V246" s="238"/>
      <c r="W246" s="238"/>
      <c r="X246" s="238"/>
    </row>
    <row r="247" spans="1:24">
      <c r="A247" s="225">
        <v>20899</v>
      </c>
      <c r="B247" s="223" t="s">
        <v>297</v>
      </c>
      <c r="C247" s="224">
        <f t="shared" ref="C247:J247" si="162">C248</f>
        <v>350</v>
      </c>
      <c r="D247" s="226">
        <f t="shared" si="162"/>
        <v>229</v>
      </c>
      <c r="E247" s="226">
        <f t="shared" si="162"/>
        <v>185</v>
      </c>
      <c r="F247" s="226">
        <f t="shared" si="162"/>
        <v>0</v>
      </c>
      <c r="G247" s="226">
        <f t="shared" si="162"/>
        <v>44</v>
      </c>
      <c r="H247" s="226">
        <f t="shared" si="162"/>
        <v>0</v>
      </c>
      <c r="I247" s="226">
        <f t="shared" si="162"/>
        <v>0</v>
      </c>
      <c r="J247" s="226">
        <f t="shared" si="162"/>
        <v>579</v>
      </c>
      <c r="K247" s="232">
        <f t="shared" ref="K247:X247" si="163">K248</f>
        <v>0</v>
      </c>
      <c r="L247" s="232">
        <f t="shared" si="163"/>
        <v>0</v>
      </c>
      <c r="M247" s="232">
        <f t="shared" si="163"/>
        <v>0</v>
      </c>
      <c r="N247" s="232">
        <f t="shared" si="163"/>
        <v>0</v>
      </c>
      <c r="O247" s="232">
        <f t="shared" si="163"/>
        <v>0</v>
      </c>
      <c r="P247" s="232">
        <f t="shared" si="163"/>
        <v>0</v>
      </c>
      <c r="Q247" s="232">
        <f t="shared" si="163"/>
        <v>0</v>
      </c>
      <c r="R247" s="232">
        <f t="shared" si="163"/>
        <v>0</v>
      </c>
      <c r="S247" s="232">
        <f t="shared" si="163"/>
        <v>0</v>
      </c>
      <c r="T247" s="232">
        <f t="shared" si="163"/>
        <v>0</v>
      </c>
      <c r="U247" s="232">
        <f t="shared" si="163"/>
        <v>0</v>
      </c>
      <c r="V247" s="232">
        <f t="shared" si="163"/>
        <v>0</v>
      </c>
      <c r="W247" s="232">
        <f t="shared" si="163"/>
        <v>0</v>
      </c>
      <c r="X247" s="232">
        <f t="shared" si="163"/>
        <v>0</v>
      </c>
    </row>
    <row r="248" spans="1:24">
      <c r="A248" s="225">
        <v>2089901</v>
      </c>
      <c r="B248" s="222" t="s">
        <v>298</v>
      </c>
      <c r="C248" s="224">
        <v>350</v>
      </c>
      <c r="D248" s="221">
        <f>E248+F248+G248+H248+I248</f>
        <v>229</v>
      </c>
      <c r="E248" s="221">
        <v>185</v>
      </c>
      <c r="F248" s="221">
        <v>0</v>
      </c>
      <c r="G248" s="221">
        <v>44</v>
      </c>
      <c r="H248" s="221"/>
      <c r="I248" s="227">
        <f>SUM(K248:X248)</f>
        <v>0</v>
      </c>
      <c r="J248" s="233">
        <f>C248+D248</f>
        <v>579</v>
      </c>
      <c r="K248" s="234">
        <v>0</v>
      </c>
      <c r="L248" s="234">
        <v>0</v>
      </c>
      <c r="M248" s="234">
        <v>0</v>
      </c>
      <c r="N248" s="234">
        <v>0</v>
      </c>
      <c r="O248" s="234">
        <v>0</v>
      </c>
      <c r="P248" s="234">
        <v>0</v>
      </c>
      <c r="Q248" s="234">
        <v>0</v>
      </c>
      <c r="R248" s="234"/>
      <c r="S248" s="234">
        <v>0</v>
      </c>
      <c r="T248" s="237">
        <v>0</v>
      </c>
      <c r="U248" s="234">
        <v>0</v>
      </c>
      <c r="V248" s="238"/>
      <c r="W248" s="238"/>
      <c r="X248" s="238"/>
    </row>
    <row r="249" spans="1:24">
      <c r="A249" s="225">
        <v>210</v>
      </c>
      <c r="B249" s="223" t="s">
        <v>554</v>
      </c>
      <c r="C249" s="224">
        <f>C250+C253+C257+C261+C269+C271+C274+C276+C278+C280+C283+C285</f>
        <v>62375</v>
      </c>
      <c r="D249" s="224">
        <f t="shared" ref="D249:X249" si="164">D250+D253+D257+D261+D269+D271+D274+D276+D278+D280+D283+D285</f>
        <v>34684</v>
      </c>
      <c r="E249" s="224">
        <f t="shared" si="164"/>
        <v>14879</v>
      </c>
      <c r="F249" s="224">
        <f t="shared" si="164"/>
        <v>976</v>
      </c>
      <c r="G249" s="224">
        <f t="shared" si="164"/>
        <v>447</v>
      </c>
      <c r="H249" s="224">
        <f t="shared" si="164"/>
        <v>0</v>
      </c>
      <c r="I249" s="224">
        <f t="shared" si="164"/>
        <v>18382</v>
      </c>
      <c r="J249" s="224">
        <f t="shared" si="164"/>
        <v>97059</v>
      </c>
      <c r="K249" s="224">
        <f t="shared" si="164"/>
        <v>141</v>
      </c>
      <c r="L249" s="224">
        <f t="shared" si="164"/>
        <v>2181</v>
      </c>
      <c r="M249" s="224">
        <f t="shared" si="164"/>
        <v>0</v>
      </c>
      <c r="N249" s="224">
        <f t="shared" si="164"/>
        <v>69</v>
      </c>
      <c r="O249" s="224">
        <f t="shared" si="164"/>
        <v>35</v>
      </c>
      <c r="P249" s="224">
        <f t="shared" si="164"/>
        <v>0</v>
      </c>
      <c r="Q249" s="224">
        <f t="shared" si="164"/>
        <v>170</v>
      </c>
      <c r="R249" s="224">
        <f t="shared" ref="R249" si="165">R250+R253+R257+R261+R269+R271+R274+R276+R278+R280+R283+R285</f>
        <v>15827</v>
      </c>
      <c r="S249" s="224">
        <f t="shared" si="164"/>
        <v>-14</v>
      </c>
      <c r="T249" s="224">
        <f t="shared" si="164"/>
        <v>-27</v>
      </c>
      <c r="U249" s="224">
        <f t="shared" si="164"/>
        <v>0</v>
      </c>
      <c r="V249" s="224">
        <f t="shared" si="164"/>
        <v>0</v>
      </c>
      <c r="W249" s="224">
        <f t="shared" si="164"/>
        <v>0</v>
      </c>
      <c r="X249" s="224">
        <f t="shared" si="164"/>
        <v>0</v>
      </c>
    </row>
    <row r="250" spans="1:24">
      <c r="A250" s="225">
        <v>21001</v>
      </c>
      <c r="B250" s="223" t="s">
        <v>300</v>
      </c>
      <c r="C250" s="224">
        <f>SUM(C251:C252)</f>
        <v>2785</v>
      </c>
      <c r="D250" s="226">
        <f t="shared" ref="D250:J250" si="166">SUM(D251:D252)</f>
        <v>16</v>
      </c>
      <c r="E250" s="226">
        <f t="shared" si="166"/>
        <v>0</v>
      </c>
      <c r="F250" s="226">
        <f t="shared" si="166"/>
        <v>0</v>
      </c>
      <c r="G250" s="226">
        <f t="shared" si="166"/>
        <v>0</v>
      </c>
      <c r="H250" s="226">
        <f t="shared" si="166"/>
        <v>0</v>
      </c>
      <c r="I250" s="226">
        <f t="shared" si="166"/>
        <v>16</v>
      </c>
      <c r="J250" s="226">
        <f t="shared" si="166"/>
        <v>2801</v>
      </c>
      <c r="K250" s="232">
        <f t="shared" ref="K250:X250" si="167">SUM(K251:K252)</f>
        <v>-3</v>
      </c>
      <c r="L250" s="232">
        <f t="shared" si="167"/>
        <v>0</v>
      </c>
      <c r="M250" s="232">
        <f t="shared" si="167"/>
        <v>0</v>
      </c>
      <c r="N250" s="232">
        <f t="shared" si="167"/>
        <v>42</v>
      </c>
      <c r="O250" s="232">
        <f t="shared" si="167"/>
        <v>0</v>
      </c>
      <c r="P250" s="232">
        <f t="shared" si="167"/>
        <v>0</v>
      </c>
      <c r="Q250" s="232">
        <f t="shared" si="167"/>
        <v>0</v>
      </c>
      <c r="R250" s="232">
        <f t="shared" ref="R250" si="168">SUM(R251:R252)</f>
        <v>0</v>
      </c>
      <c r="S250" s="232">
        <f t="shared" si="167"/>
        <v>-12</v>
      </c>
      <c r="T250" s="232">
        <f t="shared" si="167"/>
        <v>-11</v>
      </c>
      <c r="U250" s="232">
        <f t="shared" si="167"/>
        <v>0</v>
      </c>
      <c r="V250" s="232">
        <f t="shared" si="167"/>
        <v>0</v>
      </c>
      <c r="W250" s="232">
        <f t="shared" si="167"/>
        <v>0</v>
      </c>
      <c r="X250" s="232">
        <f t="shared" si="167"/>
        <v>0</v>
      </c>
    </row>
    <row r="251" spans="1:24">
      <c r="A251" s="225">
        <v>2100101</v>
      </c>
      <c r="B251" s="222" t="s">
        <v>98</v>
      </c>
      <c r="C251" s="224"/>
      <c r="D251" s="221">
        <f>E251+F251+G251+H251+I251</f>
        <v>23</v>
      </c>
      <c r="E251" s="221">
        <v>0</v>
      </c>
      <c r="F251" s="221">
        <v>0</v>
      </c>
      <c r="G251" s="221">
        <v>0</v>
      </c>
      <c r="H251" s="221"/>
      <c r="I251" s="227">
        <f>SUM(K251:X251)</f>
        <v>23</v>
      </c>
      <c r="J251" s="233">
        <f>C251+D251</f>
        <v>23</v>
      </c>
      <c r="K251" s="234">
        <v>0</v>
      </c>
      <c r="L251" s="234">
        <v>0</v>
      </c>
      <c r="M251" s="234">
        <v>0</v>
      </c>
      <c r="N251" s="234">
        <v>23</v>
      </c>
      <c r="O251" s="234">
        <v>0</v>
      </c>
      <c r="P251" s="234">
        <v>0</v>
      </c>
      <c r="Q251" s="234">
        <v>0</v>
      </c>
      <c r="R251" s="234"/>
      <c r="S251" s="234">
        <v>0</v>
      </c>
      <c r="T251" s="237">
        <v>0</v>
      </c>
      <c r="U251" s="234">
        <v>0</v>
      </c>
      <c r="V251" s="238"/>
      <c r="W251" s="238"/>
      <c r="X251" s="238"/>
    </row>
    <row r="252" spans="1:24">
      <c r="A252" s="225">
        <v>2100199</v>
      </c>
      <c r="B252" s="222" t="s">
        <v>301</v>
      </c>
      <c r="C252" s="224">
        <v>2785</v>
      </c>
      <c r="D252" s="221">
        <f>E252+F252+G252+H252+I252</f>
        <v>-7</v>
      </c>
      <c r="E252" s="221">
        <v>0</v>
      </c>
      <c r="F252" s="221">
        <v>0</v>
      </c>
      <c r="G252" s="221">
        <v>0</v>
      </c>
      <c r="H252" s="221"/>
      <c r="I252" s="227">
        <f>SUM(K252:X252)</f>
        <v>-7</v>
      </c>
      <c r="J252" s="233">
        <f>C252+D252</f>
        <v>2778</v>
      </c>
      <c r="K252" s="234">
        <v>-3</v>
      </c>
      <c r="L252" s="234">
        <v>0</v>
      </c>
      <c r="M252" s="234">
        <v>0</v>
      </c>
      <c r="N252" s="234">
        <v>19</v>
      </c>
      <c r="O252" s="234">
        <v>0</v>
      </c>
      <c r="P252" s="234">
        <v>0</v>
      </c>
      <c r="Q252" s="234">
        <v>0</v>
      </c>
      <c r="R252" s="234"/>
      <c r="S252" s="234">
        <v>-12</v>
      </c>
      <c r="T252" s="237">
        <v>-11</v>
      </c>
      <c r="U252" s="234">
        <v>0</v>
      </c>
      <c r="V252" s="238"/>
      <c r="W252" s="238"/>
      <c r="X252" s="238"/>
    </row>
    <row r="253" spans="1:24">
      <c r="A253" s="225">
        <v>21002</v>
      </c>
      <c r="B253" s="223" t="s">
        <v>302</v>
      </c>
      <c r="C253" s="224">
        <f t="shared" ref="C253:J253" si="169">SUM(C254:C256)</f>
        <v>4844</v>
      </c>
      <c r="D253" s="226">
        <f t="shared" si="169"/>
        <v>3811</v>
      </c>
      <c r="E253" s="226">
        <f t="shared" si="169"/>
        <v>759</v>
      </c>
      <c r="F253" s="226">
        <f t="shared" si="169"/>
        <v>500</v>
      </c>
      <c r="G253" s="226">
        <f t="shared" si="169"/>
        <v>201</v>
      </c>
      <c r="H253" s="226">
        <f t="shared" si="169"/>
        <v>0</v>
      </c>
      <c r="I253" s="226">
        <f t="shared" si="169"/>
        <v>2351</v>
      </c>
      <c r="J253" s="226">
        <f t="shared" si="169"/>
        <v>8655</v>
      </c>
      <c r="K253" s="232">
        <f t="shared" ref="K253:X253" si="170">SUM(K254:K256)</f>
        <v>0</v>
      </c>
      <c r="L253" s="232">
        <f t="shared" si="170"/>
        <v>2181</v>
      </c>
      <c r="M253" s="232">
        <f t="shared" si="170"/>
        <v>0</v>
      </c>
      <c r="N253" s="232">
        <f t="shared" si="170"/>
        <v>0</v>
      </c>
      <c r="O253" s="232">
        <f t="shared" si="170"/>
        <v>0</v>
      </c>
      <c r="P253" s="232">
        <f t="shared" si="170"/>
        <v>0</v>
      </c>
      <c r="Q253" s="232">
        <f t="shared" si="170"/>
        <v>170</v>
      </c>
      <c r="R253" s="232">
        <f t="shared" si="170"/>
        <v>0</v>
      </c>
      <c r="S253" s="232">
        <f t="shared" si="170"/>
        <v>0</v>
      </c>
      <c r="T253" s="232">
        <f t="shared" si="170"/>
        <v>0</v>
      </c>
      <c r="U253" s="232">
        <f t="shared" si="170"/>
        <v>0</v>
      </c>
      <c r="V253" s="232">
        <f t="shared" si="170"/>
        <v>0</v>
      </c>
      <c r="W253" s="232">
        <f t="shared" si="170"/>
        <v>0</v>
      </c>
      <c r="X253" s="232">
        <f t="shared" si="170"/>
        <v>0</v>
      </c>
    </row>
    <row r="254" spans="1:24">
      <c r="A254" s="225">
        <v>2100201</v>
      </c>
      <c r="B254" s="222" t="s">
        <v>303</v>
      </c>
      <c r="C254" s="224">
        <v>3080</v>
      </c>
      <c r="D254" s="221">
        <f>E254+F254+G254+H254+I254</f>
        <v>2181</v>
      </c>
      <c r="E254" s="221">
        <v>0</v>
      </c>
      <c r="F254" s="221">
        <v>0</v>
      </c>
      <c r="G254" s="221">
        <v>0</v>
      </c>
      <c r="H254" s="221"/>
      <c r="I254" s="227">
        <f>SUM(K254:X254)</f>
        <v>2181</v>
      </c>
      <c r="J254" s="233">
        <f>C254+D254</f>
        <v>5261</v>
      </c>
      <c r="K254" s="234">
        <v>0</v>
      </c>
      <c r="L254" s="234">
        <v>2181</v>
      </c>
      <c r="M254" s="234">
        <v>0</v>
      </c>
      <c r="N254" s="234">
        <v>0</v>
      </c>
      <c r="O254" s="234">
        <v>0</v>
      </c>
      <c r="P254" s="234">
        <v>0</v>
      </c>
      <c r="Q254" s="234">
        <v>0</v>
      </c>
      <c r="R254" s="234"/>
      <c r="S254" s="234">
        <v>0</v>
      </c>
      <c r="T254" s="237">
        <v>0</v>
      </c>
      <c r="U254" s="234">
        <v>0</v>
      </c>
      <c r="V254" s="238"/>
      <c r="W254" s="238"/>
      <c r="X254" s="238"/>
    </row>
    <row r="255" spans="1:24">
      <c r="A255" s="225">
        <v>2100202</v>
      </c>
      <c r="B255" s="222" t="s">
        <v>304</v>
      </c>
      <c r="C255" s="224">
        <v>1764</v>
      </c>
      <c r="D255" s="221">
        <f>E255+F255+G255+H255+I255</f>
        <v>670</v>
      </c>
      <c r="E255" s="221">
        <v>0</v>
      </c>
      <c r="F255" s="221">
        <f>900-400</f>
        <v>500</v>
      </c>
      <c r="G255" s="221">
        <v>0</v>
      </c>
      <c r="H255" s="221"/>
      <c r="I255" s="227">
        <f>SUM(K255:X255)</f>
        <v>170</v>
      </c>
      <c r="J255" s="233">
        <f>C255+D255</f>
        <v>2434</v>
      </c>
      <c r="K255" s="234">
        <v>0</v>
      </c>
      <c r="L255" s="234">
        <v>0</v>
      </c>
      <c r="M255" s="234">
        <v>0</v>
      </c>
      <c r="N255" s="234">
        <v>0</v>
      </c>
      <c r="O255" s="234">
        <v>0</v>
      </c>
      <c r="P255" s="234">
        <v>0</v>
      </c>
      <c r="Q255" s="234">
        <v>170</v>
      </c>
      <c r="R255" s="234"/>
      <c r="S255" s="234">
        <v>0</v>
      </c>
      <c r="T255" s="237">
        <v>0</v>
      </c>
      <c r="U255" s="234">
        <v>0</v>
      </c>
      <c r="V255" s="238"/>
      <c r="W255" s="238"/>
      <c r="X255" s="238"/>
    </row>
    <row r="256" spans="1:24">
      <c r="A256" s="225">
        <v>2100299</v>
      </c>
      <c r="B256" s="222" t="s">
        <v>305</v>
      </c>
      <c r="C256" s="224"/>
      <c r="D256" s="221">
        <f>E256+F256+G256+H256+I256</f>
        <v>960</v>
      </c>
      <c r="E256" s="221">
        <v>759</v>
      </c>
      <c r="F256" s="221">
        <v>0</v>
      </c>
      <c r="G256" s="221">
        <v>201</v>
      </c>
      <c r="H256" s="221"/>
      <c r="I256" s="221">
        <f>SUM(K256:X256)</f>
        <v>0</v>
      </c>
      <c r="J256" s="233">
        <f>C256+D256</f>
        <v>960</v>
      </c>
      <c r="K256" s="234">
        <v>0</v>
      </c>
      <c r="L256" s="234">
        <v>0</v>
      </c>
      <c r="M256" s="234">
        <v>0</v>
      </c>
      <c r="N256" s="234">
        <v>0</v>
      </c>
      <c r="O256" s="234">
        <v>0</v>
      </c>
      <c r="P256" s="234">
        <v>0</v>
      </c>
      <c r="Q256" s="234">
        <v>0</v>
      </c>
      <c r="R256" s="234"/>
      <c r="S256" s="234">
        <v>0</v>
      </c>
      <c r="T256" s="237">
        <v>0</v>
      </c>
      <c r="U256" s="234">
        <v>0</v>
      </c>
      <c r="V256" s="238"/>
      <c r="W256" s="238"/>
      <c r="X256" s="238"/>
    </row>
    <row r="257" spans="1:24">
      <c r="A257" s="225">
        <v>21003</v>
      </c>
      <c r="B257" s="223" t="s">
        <v>306</v>
      </c>
      <c r="C257" s="224">
        <f t="shared" ref="C257:J257" si="171">SUM(C258:C260)</f>
        <v>7839</v>
      </c>
      <c r="D257" s="226">
        <f t="shared" si="171"/>
        <v>655</v>
      </c>
      <c r="E257" s="226">
        <f t="shared" si="171"/>
        <v>646</v>
      </c>
      <c r="F257" s="226">
        <f t="shared" si="171"/>
        <v>0</v>
      </c>
      <c r="G257" s="226">
        <f t="shared" si="171"/>
        <v>0</v>
      </c>
      <c r="H257" s="226">
        <f t="shared" si="171"/>
        <v>0</v>
      </c>
      <c r="I257" s="226">
        <f t="shared" si="171"/>
        <v>9</v>
      </c>
      <c r="J257" s="226">
        <f t="shared" si="171"/>
        <v>8494</v>
      </c>
      <c r="K257" s="232">
        <f t="shared" ref="K257:X257" si="172">SUM(K258:K260)</f>
        <v>-53</v>
      </c>
      <c r="L257" s="232">
        <f t="shared" si="172"/>
        <v>0</v>
      </c>
      <c r="M257" s="232">
        <f t="shared" si="172"/>
        <v>0</v>
      </c>
      <c r="N257" s="232">
        <f t="shared" si="172"/>
        <v>27</v>
      </c>
      <c r="O257" s="232">
        <f t="shared" si="172"/>
        <v>35</v>
      </c>
      <c r="P257" s="232">
        <f t="shared" si="172"/>
        <v>0</v>
      </c>
      <c r="Q257" s="232">
        <f t="shared" si="172"/>
        <v>0</v>
      </c>
      <c r="R257" s="232">
        <f t="shared" si="172"/>
        <v>0</v>
      </c>
      <c r="S257" s="232">
        <f t="shared" si="172"/>
        <v>0</v>
      </c>
      <c r="T257" s="232">
        <f t="shared" si="172"/>
        <v>0</v>
      </c>
      <c r="U257" s="232">
        <f t="shared" si="172"/>
        <v>0</v>
      </c>
      <c r="V257" s="232">
        <f t="shared" si="172"/>
        <v>0</v>
      </c>
      <c r="W257" s="232">
        <f t="shared" si="172"/>
        <v>0</v>
      </c>
      <c r="X257" s="232">
        <f t="shared" si="172"/>
        <v>0</v>
      </c>
    </row>
    <row r="258" spans="1:24">
      <c r="A258" s="225">
        <v>2100301</v>
      </c>
      <c r="B258" s="222" t="s">
        <v>307</v>
      </c>
      <c r="C258" s="224">
        <v>530</v>
      </c>
      <c r="D258" s="221">
        <f>E258+F258+G258+H258+I258</f>
        <v>0</v>
      </c>
      <c r="E258" s="221">
        <v>0</v>
      </c>
      <c r="F258" s="221">
        <v>0</v>
      </c>
      <c r="G258" s="221">
        <v>0</v>
      </c>
      <c r="H258" s="221"/>
      <c r="I258" s="221">
        <f>SUM(K258:X258)</f>
        <v>0</v>
      </c>
      <c r="J258" s="233">
        <f>C258+D258</f>
        <v>530</v>
      </c>
      <c r="K258" s="234">
        <v>0</v>
      </c>
      <c r="L258" s="234">
        <v>0</v>
      </c>
      <c r="M258" s="234">
        <v>0</v>
      </c>
      <c r="N258" s="234">
        <v>0</v>
      </c>
      <c r="O258" s="234">
        <v>0</v>
      </c>
      <c r="P258" s="234">
        <v>0</v>
      </c>
      <c r="Q258" s="234">
        <v>0</v>
      </c>
      <c r="R258" s="234"/>
      <c r="S258" s="234">
        <v>0</v>
      </c>
      <c r="T258" s="237">
        <v>0</v>
      </c>
      <c r="U258" s="234">
        <v>0</v>
      </c>
      <c r="V258" s="238"/>
      <c r="W258" s="238"/>
      <c r="X258" s="238"/>
    </row>
    <row r="259" spans="1:24">
      <c r="A259" s="225">
        <v>2100302</v>
      </c>
      <c r="B259" s="222" t="s">
        <v>308</v>
      </c>
      <c r="C259" s="224">
        <v>7304</v>
      </c>
      <c r="D259" s="221">
        <f>E259+F259+G259+H259+I259</f>
        <v>636</v>
      </c>
      <c r="E259" s="221">
        <v>627</v>
      </c>
      <c r="F259" s="221">
        <v>0</v>
      </c>
      <c r="G259" s="221">
        <v>0</v>
      </c>
      <c r="H259" s="221"/>
      <c r="I259" s="227">
        <f>SUM(K259:X259)</f>
        <v>9</v>
      </c>
      <c r="J259" s="233">
        <f>C259+D259</f>
        <v>7940</v>
      </c>
      <c r="K259" s="234">
        <v>-53</v>
      </c>
      <c r="L259" s="234">
        <v>0</v>
      </c>
      <c r="M259" s="234">
        <v>0</v>
      </c>
      <c r="N259" s="234">
        <v>27</v>
      </c>
      <c r="O259" s="234">
        <v>35</v>
      </c>
      <c r="P259" s="234">
        <v>0</v>
      </c>
      <c r="Q259" s="234">
        <v>0</v>
      </c>
      <c r="R259" s="234"/>
      <c r="S259" s="234">
        <v>0</v>
      </c>
      <c r="T259" s="237">
        <v>0</v>
      </c>
      <c r="U259" s="234">
        <v>0</v>
      </c>
      <c r="V259" s="238"/>
      <c r="W259" s="238"/>
      <c r="X259" s="238"/>
    </row>
    <row r="260" spans="1:24">
      <c r="A260" s="225">
        <v>2100399</v>
      </c>
      <c r="B260" s="222" t="s">
        <v>309</v>
      </c>
      <c r="C260" s="224">
        <v>5</v>
      </c>
      <c r="D260" s="221">
        <f>E260+F260+G260+H260+I260</f>
        <v>19</v>
      </c>
      <c r="E260" s="221">
        <v>19</v>
      </c>
      <c r="F260" s="221">
        <v>0</v>
      </c>
      <c r="G260" s="221">
        <v>0</v>
      </c>
      <c r="H260" s="221"/>
      <c r="I260" s="227">
        <f>SUM(K260:X260)</f>
        <v>0</v>
      </c>
      <c r="J260" s="233">
        <f>C260+D260</f>
        <v>24</v>
      </c>
      <c r="K260" s="234">
        <v>0</v>
      </c>
      <c r="L260" s="234">
        <v>0</v>
      </c>
      <c r="M260" s="234">
        <v>0</v>
      </c>
      <c r="N260" s="234">
        <v>0</v>
      </c>
      <c r="O260" s="234">
        <v>0</v>
      </c>
      <c r="P260" s="234">
        <v>0</v>
      </c>
      <c r="Q260" s="234">
        <v>0</v>
      </c>
      <c r="R260" s="234"/>
      <c r="S260" s="234">
        <v>0</v>
      </c>
      <c r="T260" s="237">
        <v>0</v>
      </c>
      <c r="U260" s="234">
        <v>0</v>
      </c>
      <c r="V260" s="238"/>
      <c r="W260" s="238"/>
      <c r="X260" s="238"/>
    </row>
    <row r="261" spans="1:24">
      <c r="A261" s="225">
        <v>21004</v>
      </c>
      <c r="B261" s="223" t="s">
        <v>310</v>
      </c>
      <c r="C261" s="224">
        <f t="shared" ref="C261:J261" si="173">SUM(C262:C268)</f>
        <v>6850</v>
      </c>
      <c r="D261" s="226">
        <f t="shared" si="173"/>
        <v>25445</v>
      </c>
      <c r="E261" s="226">
        <f t="shared" si="173"/>
        <v>8973</v>
      </c>
      <c r="F261" s="226">
        <f t="shared" si="173"/>
        <v>470</v>
      </c>
      <c r="G261" s="226">
        <f t="shared" si="173"/>
        <v>140</v>
      </c>
      <c r="H261" s="226">
        <f t="shared" si="173"/>
        <v>0</v>
      </c>
      <c r="I261" s="226">
        <f t="shared" si="173"/>
        <v>15862</v>
      </c>
      <c r="J261" s="226">
        <f t="shared" si="173"/>
        <v>32295</v>
      </c>
      <c r="K261" s="232">
        <f t="shared" ref="K261:X261" si="174">SUM(K262:K268)</f>
        <v>53</v>
      </c>
      <c r="L261" s="232">
        <f t="shared" si="174"/>
        <v>0</v>
      </c>
      <c r="M261" s="232">
        <f t="shared" si="174"/>
        <v>0</v>
      </c>
      <c r="N261" s="232">
        <f t="shared" si="174"/>
        <v>0</v>
      </c>
      <c r="O261" s="232">
        <f t="shared" si="174"/>
        <v>0</v>
      </c>
      <c r="P261" s="232">
        <f t="shared" si="174"/>
        <v>0</v>
      </c>
      <c r="Q261" s="232">
        <f t="shared" si="174"/>
        <v>0</v>
      </c>
      <c r="R261" s="232">
        <f t="shared" si="174"/>
        <v>15827</v>
      </c>
      <c r="S261" s="232">
        <f t="shared" si="174"/>
        <v>-2</v>
      </c>
      <c r="T261" s="232">
        <f t="shared" si="174"/>
        <v>-16</v>
      </c>
      <c r="U261" s="232">
        <f t="shared" si="174"/>
        <v>0</v>
      </c>
      <c r="V261" s="232">
        <f t="shared" si="174"/>
        <v>0</v>
      </c>
      <c r="W261" s="232">
        <f t="shared" si="174"/>
        <v>0</v>
      </c>
      <c r="X261" s="232">
        <f t="shared" si="174"/>
        <v>0</v>
      </c>
    </row>
    <row r="262" spans="1:24">
      <c r="A262" s="225">
        <v>2100401</v>
      </c>
      <c r="B262" s="222" t="s">
        <v>311</v>
      </c>
      <c r="C262" s="224">
        <v>1048</v>
      </c>
      <c r="D262" s="221">
        <f t="shared" ref="D262:D268" si="175">E262+F262+G262+H262+I262</f>
        <v>-8</v>
      </c>
      <c r="E262" s="221">
        <v>0</v>
      </c>
      <c r="F262" s="221">
        <v>0</v>
      </c>
      <c r="G262" s="221">
        <v>0</v>
      </c>
      <c r="H262" s="221"/>
      <c r="I262" s="227">
        <f t="shared" ref="I262:I268" si="176">SUM(K262:X262)</f>
        <v>-8</v>
      </c>
      <c r="J262" s="233">
        <f t="shared" ref="J262:J268" si="177">C262+D262</f>
        <v>1040</v>
      </c>
      <c r="K262" s="234">
        <v>0</v>
      </c>
      <c r="L262" s="234">
        <v>0</v>
      </c>
      <c r="M262" s="234">
        <v>0</v>
      </c>
      <c r="N262" s="234">
        <v>0</v>
      </c>
      <c r="O262" s="234">
        <v>0</v>
      </c>
      <c r="P262" s="234">
        <v>0</v>
      </c>
      <c r="Q262" s="234">
        <v>0</v>
      </c>
      <c r="R262" s="234"/>
      <c r="S262" s="234">
        <v>0</v>
      </c>
      <c r="T262" s="237">
        <v>-8</v>
      </c>
      <c r="U262" s="234">
        <v>0</v>
      </c>
      <c r="V262" s="238"/>
      <c r="W262" s="238"/>
      <c r="X262" s="238"/>
    </row>
    <row r="263" spans="1:24">
      <c r="A263" s="225">
        <v>2100402</v>
      </c>
      <c r="B263" s="222" t="s">
        <v>312</v>
      </c>
      <c r="C263" s="224">
        <v>697</v>
      </c>
      <c r="D263" s="221">
        <f t="shared" si="175"/>
        <v>-5</v>
      </c>
      <c r="E263" s="221">
        <v>0</v>
      </c>
      <c r="F263" s="221">
        <v>0</v>
      </c>
      <c r="G263" s="221">
        <v>0</v>
      </c>
      <c r="H263" s="221"/>
      <c r="I263" s="227">
        <f t="shared" si="176"/>
        <v>-5</v>
      </c>
      <c r="J263" s="233">
        <f t="shared" si="177"/>
        <v>692</v>
      </c>
      <c r="K263" s="234">
        <v>0</v>
      </c>
      <c r="L263" s="234">
        <v>0</v>
      </c>
      <c r="M263" s="234">
        <v>0</v>
      </c>
      <c r="N263" s="234">
        <v>0</v>
      </c>
      <c r="O263" s="234">
        <v>0</v>
      </c>
      <c r="P263" s="234">
        <v>0</v>
      </c>
      <c r="Q263" s="234">
        <v>0</v>
      </c>
      <c r="R263" s="234"/>
      <c r="S263" s="234">
        <v>-2</v>
      </c>
      <c r="T263" s="237">
        <v>-3</v>
      </c>
      <c r="U263" s="234">
        <v>0</v>
      </c>
      <c r="V263" s="238"/>
      <c r="W263" s="238"/>
      <c r="X263" s="238"/>
    </row>
    <row r="264" spans="1:24">
      <c r="A264" s="225">
        <v>2100403</v>
      </c>
      <c r="B264" s="222" t="s">
        <v>313</v>
      </c>
      <c r="C264" s="224">
        <v>647</v>
      </c>
      <c r="D264" s="221">
        <f t="shared" si="175"/>
        <v>-5</v>
      </c>
      <c r="E264" s="221">
        <v>0</v>
      </c>
      <c r="F264" s="221">
        <v>0</v>
      </c>
      <c r="G264" s="221">
        <v>0</v>
      </c>
      <c r="H264" s="221"/>
      <c r="I264" s="227">
        <f t="shared" si="176"/>
        <v>-5</v>
      </c>
      <c r="J264" s="233">
        <f t="shared" si="177"/>
        <v>642</v>
      </c>
      <c r="K264" s="234">
        <v>0</v>
      </c>
      <c r="L264" s="234">
        <v>0</v>
      </c>
      <c r="M264" s="234">
        <v>0</v>
      </c>
      <c r="N264" s="234">
        <v>0</v>
      </c>
      <c r="O264" s="234">
        <v>0</v>
      </c>
      <c r="P264" s="234">
        <v>0</v>
      </c>
      <c r="Q264" s="234">
        <v>0</v>
      </c>
      <c r="R264" s="234"/>
      <c r="S264" s="234">
        <v>0</v>
      </c>
      <c r="T264" s="237">
        <v>-5</v>
      </c>
      <c r="U264" s="234">
        <v>0</v>
      </c>
      <c r="V264" s="238"/>
      <c r="W264" s="238"/>
      <c r="X264" s="238"/>
    </row>
    <row r="265" spans="1:24">
      <c r="A265" s="225">
        <v>2100408</v>
      </c>
      <c r="B265" s="222" t="s">
        <v>314</v>
      </c>
      <c r="C265" s="224">
        <v>3807</v>
      </c>
      <c r="D265" s="221">
        <f t="shared" si="175"/>
        <v>176</v>
      </c>
      <c r="E265" s="221">
        <f>1112-936</f>
        <v>176</v>
      </c>
      <c r="F265" s="221">
        <v>0</v>
      </c>
      <c r="G265" s="221">
        <v>0</v>
      </c>
      <c r="H265" s="221"/>
      <c r="I265" s="227">
        <f t="shared" si="176"/>
        <v>0</v>
      </c>
      <c r="J265" s="233">
        <f t="shared" si="177"/>
        <v>3983</v>
      </c>
      <c r="K265" s="234">
        <v>0</v>
      </c>
      <c r="L265" s="234">
        <v>0</v>
      </c>
      <c r="M265" s="234">
        <v>0</v>
      </c>
      <c r="N265" s="234">
        <v>0</v>
      </c>
      <c r="O265" s="234">
        <v>0</v>
      </c>
      <c r="P265" s="234">
        <v>0</v>
      </c>
      <c r="Q265" s="234">
        <v>0</v>
      </c>
      <c r="R265" s="234"/>
      <c r="S265" s="234">
        <v>0</v>
      </c>
      <c r="T265" s="237">
        <v>0</v>
      </c>
      <c r="U265" s="234">
        <v>0</v>
      </c>
      <c r="V265" s="238"/>
      <c r="W265" s="238"/>
      <c r="X265" s="238"/>
    </row>
    <row r="266" spans="1:24">
      <c r="A266" s="225">
        <v>2100409</v>
      </c>
      <c r="B266" s="222" t="s">
        <v>315</v>
      </c>
      <c r="C266" s="224">
        <v>641</v>
      </c>
      <c r="D266" s="221">
        <f t="shared" si="175"/>
        <v>16490</v>
      </c>
      <c r="E266" s="221">
        <v>0</v>
      </c>
      <c r="F266" s="221">
        <v>470</v>
      </c>
      <c r="G266" s="221">
        <v>140</v>
      </c>
      <c r="H266" s="221"/>
      <c r="I266" s="227">
        <f t="shared" si="176"/>
        <v>15880</v>
      </c>
      <c r="J266" s="233">
        <f t="shared" si="177"/>
        <v>17131</v>
      </c>
      <c r="K266" s="234">
        <v>53</v>
      </c>
      <c r="L266" s="234">
        <v>0</v>
      </c>
      <c r="M266" s="234">
        <v>0</v>
      </c>
      <c r="N266" s="234">
        <v>0</v>
      </c>
      <c r="O266" s="234">
        <v>0</v>
      </c>
      <c r="P266" s="234">
        <v>0</v>
      </c>
      <c r="Q266" s="234">
        <v>0</v>
      </c>
      <c r="R266" s="234">
        <v>15827</v>
      </c>
      <c r="S266" s="234">
        <v>0</v>
      </c>
      <c r="T266" s="237">
        <v>0</v>
      </c>
      <c r="U266" s="234"/>
      <c r="V266" s="238"/>
      <c r="W266" s="238"/>
      <c r="X266" s="238"/>
    </row>
    <row r="267" spans="1:24">
      <c r="A267" s="225">
        <v>2100410</v>
      </c>
      <c r="B267" s="222" t="s">
        <v>316</v>
      </c>
      <c r="C267" s="224"/>
      <c r="D267" s="221">
        <f t="shared" si="175"/>
        <v>8797</v>
      </c>
      <c r="E267" s="221">
        <f>14479-5682</f>
        <v>8797</v>
      </c>
      <c r="F267" s="221">
        <v>0</v>
      </c>
      <c r="G267" s="221">
        <v>0</v>
      </c>
      <c r="H267" s="221"/>
      <c r="I267" s="227">
        <f t="shared" si="176"/>
        <v>0</v>
      </c>
      <c r="J267" s="233">
        <f t="shared" si="177"/>
        <v>8797</v>
      </c>
      <c r="K267" s="234">
        <v>0</v>
      </c>
      <c r="L267" s="234">
        <v>0</v>
      </c>
      <c r="M267" s="234">
        <v>0</v>
      </c>
      <c r="N267" s="234">
        <v>0</v>
      </c>
      <c r="O267" s="234">
        <v>0</v>
      </c>
      <c r="P267" s="234">
        <v>0</v>
      </c>
      <c r="Q267" s="234">
        <v>0</v>
      </c>
      <c r="R267" s="234"/>
      <c r="S267" s="234">
        <v>0</v>
      </c>
      <c r="T267" s="237">
        <v>0</v>
      </c>
      <c r="U267" s="234">
        <v>0</v>
      </c>
      <c r="V267" s="238"/>
      <c r="W267" s="238"/>
      <c r="X267" s="238"/>
    </row>
    <row r="268" spans="1:24">
      <c r="A268" s="225">
        <v>2100499</v>
      </c>
      <c r="B268" s="222" t="s">
        <v>317</v>
      </c>
      <c r="C268" s="224">
        <v>10</v>
      </c>
      <c r="D268" s="221">
        <f t="shared" si="175"/>
        <v>0</v>
      </c>
      <c r="E268" s="221">
        <v>0</v>
      </c>
      <c r="F268" s="221">
        <v>0</v>
      </c>
      <c r="G268" s="221">
        <v>0</v>
      </c>
      <c r="H268" s="221"/>
      <c r="I268" s="227">
        <f t="shared" si="176"/>
        <v>0</v>
      </c>
      <c r="J268" s="233">
        <f t="shared" si="177"/>
        <v>10</v>
      </c>
      <c r="K268" s="234">
        <v>0</v>
      </c>
      <c r="L268" s="234">
        <v>0</v>
      </c>
      <c r="M268" s="234">
        <v>0</v>
      </c>
      <c r="N268" s="234">
        <v>0</v>
      </c>
      <c r="O268" s="234">
        <v>0</v>
      </c>
      <c r="P268" s="234">
        <v>0</v>
      </c>
      <c r="Q268" s="234">
        <v>0</v>
      </c>
      <c r="R268" s="234"/>
      <c r="S268" s="234">
        <v>0</v>
      </c>
      <c r="T268" s="237">
        <v>0</v>
      </c>
      <c r="U268" s="234">
        <v>0</v>
      </c>
      <c r="V268" s="238"/>
      <c r="W268" s="238"/>
      <c r="X268" s="238"/>
    </row>
    <row r="269" spans="1:24">
      <c r="A269" s="225">
        <v>21006</v>
      </c>
      <c r="B269" s="223" t="s">
        <v>318</v>
      </c>
      <c r="C269" s="224">
        <f t="shared" ref="C269:J269" si="178">SUM(C270:C270)</f>
        <v>0</v>
      </c>
      <c r="D269" s="226">
        <f t="shared" si="178"/>
        <v>100</v>
      </c>
      <c r="E269" s="226">
        <f t="shared" si="178"/>
        <v>100</v>
      </c>
      <c r="F269" s="226">
        <f t="shared" si="178"/>
        <v>0</v>
      </c>
      <c r="G269" s="226">
        <f t="shared" si="178"/>
        <v>0</v>
      </c>
      <c r="H269" s="226">
        <f t="shared" si="178"/>
        <v>0</v>
      </c>
      <c r="I269" s="226">
        <f t="shared" si="178"/>
        <v>0</v>
      </c>
      <c r="J269" s="226">
        <f t="shared" si="178"/>
        <v>100</v>
      </c>
      <c r="K269" s="232">
        <f t="shared" ref="K269:X269" si="179">SUM(K270:K270)</f>
        <v>0</v>
      </c>
      <c r="L269" s="232">
        <f t="shared" si="179"/>
        <v>0</v>
      </c>
      <c r="M269" s="232">
        <f t="shared" si="179"/>
        <v>0</v>
      </c>
      <c r="N269" s="232">
        <f t="shared" si="179"/>
        <v>0</v>
      </c>
      <c r="O269" s="232">
        <f t="shared" si="179"/>
        <v>0</v>
      </c>
      <c r="P269" s="232">
        <f t="shared" si="179"/>
        <v>0</v>
      </c>
      <c r="Q269" s="232">
        <f t="shared" si="179"/>
        <v>0</v>
      </c>
      <c r="R269" s="232">
        <f t="shared" si="179"/>
        <v>0</v>
      </c>
      <c r="S269" s="232">
        <f t="shared" si="179"/>
        <v>0</v>
      </c>
      <c r="T269" s="232">
        <f t="shared" si="179"/>
        <v>0</v>
      </c>
      <c r="U269" s="232">
        <f t="shared" si="179"/>
        <v>0</v>
      </c>
      <c r="V269" s="232">
        <f t="shared" si="179"/>
        <v>0</v>
      </c>
      <c r="W269" s="232">
        <f t="shared" si="179"/>
        <v>0</v>
      </c>
      <c r="X269" s="232">
        <f t="shared" si="179"/>
        <v>0</v>
      </c>
    </row>
    <row r="270" spans="1:24">
      <c r="A270" s="225">
        <v>2100699</v>
      </c>
      <c r="B270" s="222" t="s">
        <v>319</v>
      </c>
      <c r="C270" s="224"/>
      <c r="D270" s="221">
        <f>E270+F270+G270+H270+I270</f>
        <v>100</v>
      </c>
      <c r="E270" s="221">
        <v>100</v>
      </c>
      <c r="F270" s="221">
        <v>0</v>
      </c>
      <c r="G270" s="221">
        <v>0</v>
      </c>
      <c r="H270" s="221"/>
      <c r="I270" s="227">
        <f>SUM(K270:X270)</f>
        <v>0</v>
      </c>
      <c r="J270" s="233">
        <f>C270+D270</f>
        <v>100</v>
      </c>
      <c r="K270" s="234">
        <v>0</v>
      </c>
      <c r="L270" s="234">
        <v>0</v>
      </c>
      <c r="M270" s="234">
        <v>0</v>
      </c>
      <c r="N270" s="234">
        <v>0</v>
      </c>
      <c r="O270" s="234">
        <v>0</v>
      </c>
      <c r="P270" s="234">
        <v>0</v>
      </c>
      <c r="Q270" s="234">
        <v>0</v>
      </c>
      <c r="R270" s="234"/>
      <c r="S270" s="234">
        <v>0</v>
      </c>
      <c r="T270" s="237">
        <v>0</v>
      </c>
      <c r="U270" s="234">
        <v>0</v>
      </c>
      <c r="V270" s="238"/>
      <c r="W270" s="238"/>
      <c r="X270" s="238"/>
    </row>
    <row r="271" spans="1:24">
      <c r="A271" s="225">
        <v>21007</v>
      </c>
      <c r="B271" s="223" t="s">
        <v>320</v>
      </c>
      <c r="C271" s="224">
        <f t="shared" ref="C271:J271" si="180">SUM(C272:C273)</f>
        <v>412</v>
      </c>
      <c r="D271" s="226">
        <f t="shared" si="180"/>
        <v>200</v>
      </c>
      <c r="E271" s="226">
        <f t="shared" si="180"/>
        <v>230</v>
      </c>
      <c r="F271" s="226">
        <f t="shared" si="180"/>
        <v>0</v>
      </c>
      <c r="G271" s="226">
        <f t="shared" si="180"/>
        <v>0</v>
      </c>
      <c r="H271" s="226">
        <f t="shared" si="180"/>
        <v>0</v>
      </c>
      <c r="I271" s="226">
        <f t="shared" si="180"/>
        <v>-30</v>
      </c>
      <c r="J271" s="226">
        <f t="shared" si="180"/>
        <v>612</v>
      </c>
      <c r="K271" s="232">
        <f t="shared" ref="K271:X271" si="181">SUM(K272:K273)</f>
        <v>-30</v>
      </c>
      <c r="L271" s="232">
        <f t="shared" si="181"/>
        <v>0</v>
      </c>
      <c r="M271" s="232">
        <f t="shared" si="181"/>
        <v>0</v>
      </c>
      <c r="N271" s="232">
        <f t="shared" si="181"/>
        <v>0</v>
      </c>
      <c r="O271" s="232">
        <f t="shared" si="181"/>
        <v>0</v>
      </c>
      <c r="P271" s="232">
        <f t="shared" si="181"/>
        <v>0</v>
      </c>
      <c r="Q271" s="232">
        <f t="shared" si="181"/>
        <v>0</v>
      </c>
      <c r="R271" s="232">
        <f t="shared" si="181"/>
        <v>0</v>
      </c>
      <c r="S271" s="232">
        <f t="shared" si="181"/>
        <v>0</v>
      </c>
      <c r="T271" s="232">
        <f t="shared" si="181"/>
        <v>0</v>
      </c>
      <c r="U271" s="232">
        <f t="shared" si="181"/>
        <v>0</v>
      </c>
      <c r="V271" s="232">
        <f t="shared" si="181"/>
        <v>0</v>
      </c>
      <c r="W271" s="232">
        <f t="shared" si="181"/>
        <v>0</v>
      </c>
      <c r="X271" s="232">
        <f t="shared" si="181"/>
        <v>0</v>
      </c>
    </row>
    <row r="272" spans="1:24">
      <c r="A272" s="225">
        <v>2100717</v>
      </c>
      <c r="B272" s="222" t="s">
        <v>321</v>
      </c>
      <c r="C272" s="224"/>
      <c r="D272" s="221">
        <f>E272+F272+G272+H272+I272</f>
        <v>33</v>
      </c>
      <c r="E272" s="221">
        <v>33</v>
      </c>
      <c r="F272" s="221">
        <v>0</v>
      </c>
      <c r="G272" s="221">
        <v>0</v>
      </c>
      <c r="H272" s="221"/>
      <c r="I272" s="227">
        <f>SUM(K272:X272)</f>
        <v>0</v>
      </c>
      <c r="J272" s="233">
        <f>C272+D272</f>
        <v>33</v>
      </c>
      <c r="K272" s="234">
        <v>0</v>
      </c>
      <c r="L272" s="234">
        <v>0</v>
      </c>
      <c r="M272" s="234">
        <v>0</v>
      </c>
      <c r="N272" s="234">
        <v>0</v>
      </c>
      <c r="O272" s="234">
        <v>0</v>
      </c>
      <c r="P272" s="234">
        <v>0</v>
      </c>
      <c r="Q272" s="234">
        <v>0</v>
      </c>
      <c r="R272" s="234"/>
      <c r="S272" s="234">
        <v>0</v>
      </c>
      <c r="T272" s="237">
        <v>0</v>
      </c>
      <c r="U272" s="234">
        <v>0</v>
      </c>
      <c r="V272" s="238"/>
      <c r="W272" s="238"/>
      <c r="X272" s="238"/>
    </row>
    <row r="273" spans="1:24">
      <c r="A273" s="225">
        <v>2100799</v>
      </c>
      <c r="B273" s="222" t="s">
        <v>322</v>
      </c>
      <c r="C273" s="224">
        <v>412</v>
      </c>
      <c r="D273" s="221">
        <f>E273+F273+G273+H273+I273</f>
        <v>167</v>
      </c>
      <c r="E273" s="221">
        <v>197</v>
      </c>
      <c r="F273" s="221">
        <v>0</v>
      </c>
      <c r="G273" s="221">
        <v>0</v>
      </c>
      <c r="H273" s="221"/>
      <c r="I273" s="227">
        <f>SUM(K273:X273)</f>
        <v>-30</v>
      </c>
      <c r="J273" s="233">
        <f>C273+D273</f>
        <v>579</v>
      </c>
      <c r="K273" s="234">
        <v>-30</v>
      </c>
      <c r="L273" s="234">
        <v>0</v>
      </c>
      <c r="M273" s="234">
        <v>0</v>
      </c>
      <c r="N273" s="234">
        <v>0</v>
      </c>
      <c r="O273" s="234">
        <v>0</v>
      </c>
      <c r="P273" s="234">
        <v>0</v>
      </c>
      <c r="Q273" s="234">
        <v>0</v>
      </c>
      <c r="R273" s="234"/>
      <c r="S273" s="234">
        <v>0</v>
      </c>
      <c r="T273" s="237">
        <v>0</v>
      </c>
      <c r="U273" s="234">
        <v>0</v>
      </c>
      <c r="V273" s="238"/>
      <c r="W273" s="238"/>
      <c r="X273" s="238"/>
    </row>
    <row r="274" spans="1:24">
      <c r="A274" s="225">
        <v>21011</v>
      </c>
      <c r="B274" s="223" t="s">
        <v>323</v>
      </c>
      <c r="C274" s="224">
        <f t="shared" ref="C274:J274" si="182">SUM(C275:C275)</f>
        <v>200</v>
      </c>
      <c r="D274" s="226">
        <f t="shared" si="182"/>
        <v>-27</v>
      </c>
      <c r="E274" s="226">
        <f t="shared" si="182"/>
        <v>0</v>
      </c>
      <c r="F274" s="226">
        <f t="shared" si="182"/>
        <v>0</v>
      </c>
      <c r="G274" s="226">
        <f t="shared" si="182"/>
        <v>0</v>
      </c>
      <c r="H274" s="226">
        <f t="shared" si="182"/>
        <v>0</v>
      </c>
      <c r="I274" s="226">
        <f t="shared" si="182"/>
        <v>-27</v>
      </c>
      <c r="J274" s="226">
        <f t="shared" si="182"/>
        <v>173</v>
      </c>
      <c r="K274" s="232">
        <f t="shared" ref="K274:X274" si="183">SUM(K275:K275)</f>
        <v>-27</v>
      </c>
      <c r="L274" s="232">
        <f t="shared" si="183"/>
        <v>0</v>
      </c>
      <c r="M274" s="232">
        <f t="shared" si="183"/>
        <v>0</v>
      </c>
      <c r="N274" s="232">
        <f t="shared" si="183"/>
        <v>0</v>
      </c>
      <c r="O274" s="232">
        <f t="shared" si="183"/>
        <v>0</v>
      </c>
      <c r="P274" s="232">
        <f t="shared" si="183"/>
        <v>0</v>
      </c>
      <c r="Q274" s="232">
        <f t="shared" si="183"/>
        <v>0</v>
      </c>
      <c r="R274" s="232">
        <f t="shared" si="183"/>
        <v>0</v>
      </c>
      <c r="S274" s="232">
        <f t="shared" si="183"/>
        <v>0</v>
      </c>
      <c r="T274" s="232">
        <f t="shared" si="183"/>
        <v>0</v>
      </c>
      <c r="U274" s="232">
        <f t="shared" si="183"/>
        <v>0</v>
      </c>
      <c r="V274" s="232">
        <f t="shared" si="183"/>
        <v>0</v>
      </c>
      <c r="W274" s="232">
        <f t="shared" si="183"/>
        <v>0</v>
      </c>
      <c r="X274" s="232">
        <f t="shared" si="183"/>
        <v>0</v>
      </c>
    </row>
    <row r="275" spans="1:24">
      <c r="A275" s="225">
        <v>2101199</v>
      </c>
      <c r="B275" s="222" t="s">
        <v>324</v>
      </c>
      <c r="C275" s="224">
        <v>200</v>
      </c>
      <c r="D275" s="221">
        <f>E275+F275+G275+H275+I275</f>
        <v>-27</v>
      </c>
      <c r="E275" s="221">
        <v>0</v>
      </c>
      <c r="F275" s="221">
        <v>0</v>
      </c>
      <c r="G275" s="221">
        <v>0</v>
      </c>
      <c r="H275" s="221"/>
      <c r="I275" s="227">
        <f>SUM(K275:X275)</f>
        <v>-27</v>
      </c>
      <c r="J275" s="233">
        <f>C275+D275</f>
        <v>173</v>
      </c>
      <c r="K275" s="234">
        <v>-27</v>
      </c>
      <c r="L275" s="234">
        <v>0</v>
      </c>
      <c r="M275" s="234">
        <v>0</v>
      </c>
      <c r="N275" s="234">
        <v>0</v>
      </c>
      <c r="O275" s="234">
        <v>0</v>
      </c>
      <c r="P275" s="234">
        <v>0</v>
      </c>
      <c r="Q275" s="234">
        <v>0</v>
      </c>
      <c r="R275" s="234"/>
      <c r="S275" s="234">
        <v>0</v>
      </c>
      <c r="T275" s="237">
        <v>0</v>
      </c>
      <c r="U275" s="234">
        <v>0</v>
      </c>
      <c r="V275" s="238"/>
      <c r="W275" s="238"/>
      <c r="X275" s="238"/>
    </row>
    <row r="276" ht="24" spans="1:24">
      <c r="A276" s="225">
        <v>21012</v>
      </c>
      <c r="B276" s="223" t="s">
        <v>325</v>
      </c>
      <c r="C276" s="224">
        <f t="shared" ref="C276:J276" si="184">SUM(C277:C277)</f>
        <v>37617</v>
      </c>
      <c r="D276" s="226">
        <f t="shared" si="184"/>
        <v>3561</v>
      </c>
      <c r="E276" s="226">
        <f t="shared" si="184"/>
        <v>3161</v>
      </c>
      <c r="F276" s="226">
        <f t="shared" si="184"/>
        <v>0</v>
      </c>
      <c r="G276" s="226">
        <f t="shared" si="184"/>
        <v>0</v>
      </c>
      <c r="H276" s="226">
        <f t="shared" si="184"/>
        <v>0</v>
      </c>
      <c r="I276" s="226">
        <f t="shared" si="184"/>
        <v>400</v>
      </c>
      <c r="J276" s="226">
        <f t="shared" si="184"/>
        <v>41178</v>
      </c>
      <c r="K276" s="232">
        <f t="shared" ref="K276:X276" si="185">SUM(K277:K277)</f>
        <v>400</v>
      </c>
      <c r="L276" s="232">
        <f t="shared" si="185"/>
        <v>0</v>
      </c>
      <c r="M276" s="232">
        <f t="shared" si="185"/>
        <v>0</v>
      </c>
      <c r="N276" s="232">
        <f t="shared" si="185"/>
        <v>0</v>
      </c>
      <c r="O276" s="232">
        <f t="shared" si="185"/>
        <v>0</v>
      </c>
      <c r="P276" s="232">
        <f t="shared" si="185"/>
        <v>0</v>
      </c>
      <c r="Q276" s="232">
        <f t="shared" si="185"/>
        <v>0</v>
      </c>
      <c r="R276" s="232">
        <f t="shared" si="185"/>
        <v>0</v>
      </c>
      <c r="S276" s="232">
        <f t="shared" si="185"/>
        <v>0</v>
      </c>
      <c r="T276" s="232">
        <f t="shared" si="185"/>
        <v>0</v>
      </c>
      <c r="U276" s="232">
        <f t="shared" si="185"/>
        <v>0</v>
      </c>
      <c r="V276" s="232">
        <f t="shared" si="185"/>
        <v>0</v>
      </c>
      <c r="W276" s="232">
        <f t="shared" si="185"/>
        <v>0</v>
      </c>
      <c r="X276" s="232">
        <f t="shared" si="185"/>
        <v>0</v>
      </c>
    </row>
    <row r="277" ht="24" spans="1:24">
      <c r="A277" s="225">
        <v>2101202</v>
      </c>
      <c r="B277" s="222" t="s">
        <v>326</v>
      </c>
      <c r="C277" s="224">
        <v>37617</v>
      </c>
      <c r="D277" s="221">
        <f>E277+F277+G277+H277+I277</f>
        <v>3561</v>
      </c>
      <c r="E277" s="221">
        <v>3161</v>
      </c>
      <c r="F277" s="221">
        <v>0</v>
      </c>
      <c r="G277" s="221">
        <v>0</v>
      </c>
      <c r="H277" s="221"/>
      <c r="I277" s="221">
        <f>SUM(K277:X277)</f>
        <v>400</v>
      </c>
      <c r="J277" s="233">
        <f>C277+D277</f>
        <v>41178</v>
      </c>
      <c r="K277" s="234">
        <v>400</v>
      </c>
      <c r="L277" s="234">
        <v>0</v>
      </c>
      <c r="M277" s="234">
        <v>0</v>
      </c>
      <c r="N277" s="234">
        <v>0</v>
      </c>
      <c r="O277" s="234">
        <v>0</v>
      </c>
      <c r="P277" s="234">
        <v>0</v>
      </c>
      <c r="Q277" s="234">
        <v>0</v>
      </c>
      <c r="R277" s="234"/>
      <c r="S277" s="234">
        <v>0</v>
      </c>
      <c r="T277" s="237">
        <v>0</v>
      </c>
      <c r="U277" s="234">
        <v>0</v>
      </c>
      <c r="V277" s="238"/>
      <c r="W277" s="238"/>
      <c r="X277" s="238"/>
    </row>
    <row r="278" spans="1:24">
      <c r="A278" s="225">
        <v>21013</v>
      </c>
      <c r="B278" s="223" t="s">
        <v>327</v>
      </c>
      <c r="C278" s="224">
        <f t="shared" ref="C278:J278" si="186">SUM(C279:C279)</f>
        <v>0</v>
      </c>
      <c r="D278" s="226">
        <f t="shared" si="186"/>
        <v>885</v>
      </c>
      <c r="E278" s="226">
        <f t="shared" si="186"/>
        <v>830</v>
      </c>
      <c r="F278" s="226">
        <f t="shared" si="186"/>
        <v>0</v>
      </c>
      <c r="G278" s="226">
        <f t="shared" si="186"/>
        <v>55</v>
      </c>
      <c r="H278" s="226">
        <f t="shared" si="186"/>
        <v>0</v>
      </c>
      <c r="I278" s="226">
        <f t="shared" si="186"/>
        <v>0</v>
      </c>
      <c r="J278" s="226">
        <f t="shared" si="186"/>
        <v>885</v>
      </c>
      <c r="K278" s="232">
        <f t="shared" ref="K278:X278" si="187">SUM(K279:K279)</f>
        <v>0</v>
      </c>
      <c r="L278" s="232">
        <f t="shared" si="187"/>
        <v>0</v>
      </c>
      <c r="M278" s="232">
        <f t="shared" si="187"/>
        <v>0</v>
      </c>
      <c r="N278" s="232">
        <f t="shared" si="187"/>
        <v>0</v>
      </c>
      <c r="O278" s="232">
        <f t="shared" si="187"/>
        <v>0</v>
      </c>
      <c r="P278" s="232">
        <f t="shared" si="187"/>
        <v>0</v>
      </c>
      <c r="Q278" s="232">
        <f t="shared" si="187"/>
        <v>0</v>
      </c>
      <c r="R278" s="232">
        <f t="shared" si="187"/>
        <v>0</v>
      </c>
      <c r="S278" s="232">
        <f t="shared" si="187"/>
        <v>0</v>
      </c>
      <c r="T278" s="232">
        <f t="shared" si="187"/>
        <v>0</v>
      </c>
      <c r="U278" s="232">
        <f t="shared" si="187"/>
        <v>0</v>
      </c>
      <c r="V278" s="232">
        <f t="shared" si="187"/>
        <v>0</v>
      </c>
      <c r="W278" s="232">
        <f t="shared" si="187"/>
        <v>0</v>
      </c>
      <c r="X278" s="232">
        <f t="shared" si="187"/>
        <v>0</v>
      </c>
    </row>
    <row r="279" spans="1:24">
      <c r="A279" s="225">
        <v>2101301</v>
      </c>
      <c r="B279" s="222" t="s">
        <v>328</v>
      </c>
      <c r="C279" s="224"/>
      <c r="D279" s="221">
        <f>E279+F279+G279+H279+I279</f>
        <v>885</v>
      </c>
      <c r="E279" s="221">
        <v>830</v>
      </c>
      <c r="F279" s="221">
        <v>0</v>
      </c>
      <c r="G279" s="221">
        <v>55</v>
      </c>
      <c r="H279" s="221"/>
      <c r="I279" s="221">
        <f>SUM(K279:X279)</f>
        <v>0</v>
      </c>
      <c r="J279" s="233">
        <f>C279+D279</f>
        <v>885</v>
      </c>
      <c r="K279" s="234">
        <v>0</v>
      </c>
      <c r="L279" s="234">
        <v>0</v>
      </c>
      <c r="M279" s="234">
        <v>0</v>
      </c>
      <c r="N279" s="234">
        <v>0</v>
      </c>
      <c r="O279" s="234">
        <v>0</v>
      </c>
      <c r="P279" s="234">
        <v>0</v>
      </c>
      <c r="Q279" s="234">
        <v>0</v>
      </c>
      <c r="R279" s="234"/>
      <c r="S279" s="234">
        <v>0</v>
      </c>
      <c r="T279" s="237">
        <v>0</v>
      </c>
      <c r="U279" s="234">
        <v>0</v>
      </c>
      <c r="V279" s="238"/>
      <c r="W279" s="238"/>
      <c r="X279" s="238"/>
    </row>
    <row r="280" spans="1:24">
      <c r="A280" s="225">
        <v>21014</v>
      </c>
      <c r="B280" s="223" t="s">
        <v>329</v>
      </c>
      <c r="C280" s="224">
        <f t="shared" ref="C280:J280" si="188">SUM(C281:C282)</f>
        <v>50</v>
      </c>
      <c r="D280" s="226">
        <f t="shared" si="188"/>
        <v>60</v>
      </c>
      <c r="E280" s="226">
        <f t="shared" si="188"/>
        <v>82</v>
      </c>
      <c r="F280" s="226">
        <f t="shared" si="188"/>
        <v>0</v>
      </c>
      <c r="G280" s="226">
        <f t="shared" si="188"/>
        <v>5</v>
      </c>
      <c r="H280" s="226">
        <f t="shared" si="188"/>
        <v>0</v>
      </c>
      <c r="I280" s="226">
        <f t="shared" si="188"/>
        <v>-27</v>
      </c>
      <c r="J280" s="226">
        <f t="shared" si="188"/>
        <v>110</v>
      </c>
      <c r="K280" s="232">
        <f t="shared" ref="K280:X280" si="189">SUM(K281:K282)</f>
        <v>-27</v>
      </c>
      <c r="L280" s="232">
        <f t="shared" si="189"/>
        <v>0</v>
      </c>
      <c r="M280" s="232">
        <f t="shared" si="189"/>
        <v>0</v>
      </c>
      <c r="N280" s="232">
        <f t="shared" si="189"/>
        <v>0</v>
      </c>
      <c r="O280" s="232">
        <f t="shared" si="189"/>
        <v>0</v>
      </c>
      <c r="P280" s="232">
        <f t="shared" si="189"/>
        <v>0</v>
      </c>
      <c r="Q280" s="232">
        <f t="shared" si="189"/>
        <v>0</v>
      </c>
      <c r="R280" s="232">
        <f t="shared" si="189"/>
        <v>0</v>
      </c>
      <c r="S280" s="232">
        <f t="shared" si="189"/>
        <v>0</v>
      </c>
      <c r="T280" s="232">
        <f t="shared" si="189"/>
        <v>0</v>
      </c>
      <c r="U280" s="232">
        <f t="shared" si="189"/>
        <v>0</v>
      </c>
      <c r="V280" s="232">
        <f t="shared" si="189"/>
        <v>0</v>
      </c>
      <c r="W280" s="232">
        <f t="shared" si="189"/>
        <v>0</v>
      </c>
      <c r="X280" s="232">
        <f t="shared" si="189"/>
        <v>0</v>
      </c>
    </row>
    <row r="281" spans="1:24">
      <c r="A281" s="225">
        <v>2101401</v>
      </c>
      <c r="B281" s="222" t="s">
        <v>330</v>
      </c>
      <c r="C281" s="224"/>
      <c r="D281" s="221">
        <f>E281+F281+G281+H281+I281</f>
        <v>87</v>
      </c>
      <c r="E281" s="221">
        <v>82</v>
      </c>
      <c r="F281" s="221">
        <v>0</v>
      </c>
      <c r="G281" s="221">
        <v>5</v>
      </c>
      <c r="H281" s="221"/>
      <c r="I281" s="221">
        <f>SUM(K281:X281)</f>
        <v>0</v>
      </c>
      <c r="J281" s="233">
        <f>C281+D281</f>
        <v>87</v>
      </c>
      <c r="K281" s="234">
        <v>0</v>
      </c>
      <c r="L281" s="234">
        <v>0</v>
      </c>
      <c r="M281" s="234">
        <v>0</v>
      </c>
      <c r="N281" s="234">
        <v>0</v>
      </c>
      <c r="O281" s="234">
        <v>0</v>
      </c>
      <c r="P281" s="234">
        <v>0</v>
      </c>
      <c r="Q281" s="234">
        <v>0</v>
      </c>
      <c r="R281" s="234"/>
      <c r="S281" s="234">
        <v>0</v>
      </c>
      <c r="T281" s="237">
        <v>0</v>
      </c>
      <c r="U281" s="234">
        <v>0</v>
      </c>
      <c r="V281" s="238"/>
      <c r="W281" s="238"/>
      <c r="X281" s="238"/>
    </row>
    <row r="282" spans="1:24">
      <c r="A282" s="225">
        <v>2101499</v>
      </c>
      <c r="B282" s="222" t="s">
        <v>331</v>
      </c>
      <c r="C282" s="224">
        <v>50</v>
      </c>
      <c r="D282" s="221">
        <f>E282+F282+G282+H282+I282</f>
        <v>-27</v>
      </c>
      <c r="E282" s="221">
        <v>0</v>
      </c>
      <c r="F282" s="221">
        <v>0</v>
      </c>
      <c r="G282" s="221">
        <v>0</v>
      </c>
      <c r="H282" s="221"/>
      <c r="I282" s="221">
        <f>SUM(K282:X282)</f>
        <v>-27</v>
      </c>
      <c r="J282" s="233">
        <f>C282+D282</f>
        <v>23</v>
      </c>
      <c r="K282" s="234">
        <v>-27</v>
      </c>
      <c r="L282" s="234">
        <v>0</v>
      </c>
      <c r="M282" s="234">
        <v>0</v>
      </c>
      <c r="N282" s="234">
        <v>0</v>
      </c>
      <c r="O282" s="234">
        <v>0</v>
      </c>
      <c r="P282" s="234">
        <v>0</v>
      </c>
      <c r="Q282" s="234">
        <v>0</v>
      </c>
      <c r="R282" s="234"/>
      <c r="S282" s="234">
        <v>0</v>
      </c>
      <c r="T282" s="237">
        <v>0</v>
      </c>
      <c r="U282" s="234">
        <v>0</v>
      </c>
      <c r="V282" s="238"/>
      <c r="W282" s="238"/>
      <c r="X282" s="238"/>
    </row>
    <row r="283" spans="1:24">
      <c r="A283" s="225">
        <v>21015</v>
      </c>
      <c r="B283" s="223" t="s">
        <v>332</v>
      </c>
      <c r="C283" s="224">
        <f t="shared" ref="C283:J283" si="190">SUM(C284:C284)</f>
        <v>100</v>
      </c>
      <c r="D283" s="226">
        <f t="shared" si="190"/>
        <v>-40</v>
      </c>
      <c r="E283" s="226">
        <f t="shared" si="190"/>
        <v>0</v>
      </c>
      <c r="F283" s="226">
        <f t="shared" si="190"/>
        <v>0</v>
      </c>
      <c r="G283" s="226">
        <f t="shared" si="190"/>
        <v>0</v>
      </c>
      <c r="H283" s="226">
        <f t="shared" si="190"/>
        <v>0</v>
      </c>
      <c r="I283" s="226">
        <f t="shared" si="190"/>
        <v>-40</v>
      </c>
      <c r="J283" s="226">
        <f t="shared" si="190"/>
        <v>60</v>
      </c>
      <c r="K283" s="232">
        <f t="shared" ref="K283:X283" si="191">SUM(K284:K284)</f>
        <v>-40</v>
      </c>
      <c r="L283" s="232">
        <f t="shared" si="191"/>
        <v>0</v>
      </c>
      <c r="M283" s="232">
        <f t="shared" si="191"/>
        <v>0</v>
      </c>
      <c r="N283" s="232">
        <f t="shared" si="191"/>
        <v>0</v>
      </c>
      <c r="O283" s="232">
        <f t="shared" si="191"/>
        <v>0</v>
      </c>
      <c r="P283" s="232">
        <f t="shared" si="191"/>
        <v>0</v>
      </c>
      <c r="Q283" s="232">
        <f t="shared" si="191"/>
        <v>0</v>
      </c>
      <c r="R283" s="232">
        <f t="shared" si="191"/>
        <v>0</v>
      </c>
      <c r="S283" s="232">
        <f t="shared" si="191"/>
        <v>0</v>
      </c>
      <c r="T283" s="232">
        <f t="shared" si="191"/>
        <v>0</v>
      </c>
      <c r="U283" s="232">
        <f t="shared" si="191"/>
        <v>0</v>
      </c>
      <c r="V283" s="232">
        <f t="shared" si="191"/>
        <v>0</v>
      </c>
      <c r="W283" s="232">
        <f t="shared" si="191"/>
        <v>0</v>
      </c>
      <c r="X283" s="232">
        <f t="shared" si="191"/>
        <v>0</v>
      </c>
    </row>
    <row r="284" spans="1:24">
      <c r="A284" s="225">
        <v>2101599</v>
      </c>
      <c r="B284" s="222" t="s">
        <v>333</v>
      </c>
      <c r="C284" s="224">
        <v>100</v>
      </c>
      <c r="D284" s="221">
        <f>E284+F284+G284+H284+I284</f>
        <v>-40</v>
      </c>
      <c r="E284" s="221">
        <v>0</v>
      </c>
      <c r="F284" s="221">
        <v>0</v>
      </c>
      <c r="G284" s="221">
        <v>0</v>
      </c>
      <c r="H284" s="221"/>
      <c r="I284" s="221">
        <f>SUM(K284:X284)</f>
        <v>-40</v>
      </c>
      <c r="J284" s="233">
        <f>C284+D284</f>
        <v>60</v>
      </c>
      <c r="K284" s="234">
        <v>-40</v>
      </c>
      <c r="L284" s="234">
        <v>0</v>
      </c>
      <c r="M284" s="234">
        <v>0</v>
      </c>
      <c r="N284" s="234">
        <v>0</v>
      </c>
      <c r="O284" s="234">
        <v>0</v>
      </c>
      <c r="P284" s="234">
        <v>0</v>
      </c>
      <c r="Q284" s="234">
        <v>0</v>
      </c>
      <c r="R284" s="234"/>
      <c r="S284" s="234">
        <v>0</v>
      </c>
      <c r="T284" s="237">
        <v>0</v>
      </c>
      <c r="U284" s="234">
        <v>0</v>
      </c>
      <c r="V284" s="238"/>
      <c r="W284" s="238"/>
      <c r="X284" s="238"/>
    </row>
    <row r="285" spans="1:24">
      <c r="A285" s="225">
        <v>21099</v>
      </c>
      <c r="B285" s="223" t="s">
        <v>334</v>
      </c>
      <c r="C285" s="224">
        <f t="shared" ref="C285:J285" si="192">C286</f>
        <v>1678</v>
      </c>
      <c r="D285" s="226">
        <f t="shared" si="192"/>
        <v>18</v>
      </c>
      <c r="E285" s="226">
        <f t="shared" si="192"/>
        <v>98</v>
      </c>
      <c r="F285" s="226">
        <f t="shared" si="192"/>
        <v>6</v>
      </c>
      <c r="G285" s="226">
        <f t="shared" si="192"/>
        <v>46</v>
      </c>
      <c r="H285" s="226">
        <f t="shared" si="192"/>
        <v>0</v>
      </c>
      <c r="I285" s="226">
        <f t="shared" si="192"/>
        <v>-132</v>
      </c>
      <c r="J285" s="226">
        <f t="shared" si="192"/>
        <v>1696</v>
      </c>
      <c r="K285" s="232">
        <f t="shared" ref="K285:X285" si="193">K286</f>
        <v>-132</v>
      </c>
      <c r="L285" s="232">
        <f t="shared" si="193"/>
        <v>0</v>
      </c>
      <c r="M285" s="232">
        <f t="shared" si="193"/>
        <v>0</v>
      </c>
      <c r="N285" s="232">
        <f t="shared" si="193"/>
        <v>0</v>
      </c>
      <c r="O285" s="232">
        <f t="shared" si="193"/>
        <v>0</v>
      </c>
      <c r="P285" s="232">
        <f t="shared" si="193"/>
        <v>0</v>
      </c>
      <c r="Q285" s="232">
        <f t="shared" si="193"/>
        <v>0</v>
      </c>
      <c r="R285" s="232">
        <f t="shared" si="193"/>
        <v>0</v>
      </c>
      <c r="S285" s="232">
        <f t="shared" si="193"/>
        <v>0</v>
      </c>
      <c r="T285" s="232">
        <f t="shared" si="193"/>
        <v>0</v>
      </c>
      <c r="U285" s="232">
        <f t="shared" si="193"/>
        <v>0</v>
      </c>
      <c r="V285" s="232">
        <f t="shared" si="193"/>
        <v>0</v>
      </c>
      <c r="W285" s="232">
        <f t="shared" si="193"/>
        <v>0</v>
      </c>
      <c r="X285" s="232">
        <f t="shared" si="193"/>
        <v>0</v>
      </c>
    </row>
    <row r="286" spans="1:24">
      <c r="A286" s="225">
        <v>2109901</v>
      </c>
      <c r="B286" s="222" t="s">
        <v>335</v>
      </c>
      <c r="C286" s="224">
        <v>1678</v>
      </c>
      <c r="D286" s="221">
        <f>E286+F286+G286+H286+I286</f>
        <v>18</v>
      </c>
      <c r="E286" s="221">
        <v>98</v>
      </c>
      <c r="F286" s="221">
        <v>6</v>
      </c>
      <c r="G286" s="221">
        <v>46</v>
      </c>
      <c r="H286" s="221"/>
      <c r="I286" s="221">
        <f>SUM(K286:X286)</f>
        <v>-132</v>
      </c>
      <c r="J286" s="233">
        <f>C286+D286</f>
        <v>1696</v>
      </c>
      <c r="K286" s="234">
        <v>-132</v>
      </c>
      <c r="L286" s="234">
        <v>0</v>
      </c>
      <c r="M286" s="234">
        <v>0</v>
      </c>
      <c r="N286" s="234">
        <v>0</v>
      </c>
      <c r="O286" s="234">
        <v>0</v>
      </c>
      <c r="P286" s="234">
        <v>0</v>
      </c>
      <c r="Q286" s="234">
        <v>0</v>
      </c>
      <c r="R286" s="234"/>
      <c r="S286" s="234">
        <v>0</v>
      </c>
      <c r="T286" s="237">
        <v>0</v>
      </c>
      <c r="U286" s="234">
        <v>0</v>
      </c>
      <c r="V286" s="238"/>
      <c r="W286" s="238"/>
      <c r="X286" s="238"/>
    </row>
    <row r="287" spans="1:24">
      <c r="A287" s="225">
        <v>211</v>
      </c>
      <c r="B287" s="223" t="s">
        <v>555</v>
      </c>
      <c r="C287" s="224">
        <f>C288+C294+C296+C300+C304+C308+C310+C313+C315+C317</f>
        <v>10935</v>
      </c>
      <c r="D287" s="224">
        <f t="shared" ref="D287:X287" si="194">D288+D294+D296+D300+D304+D308+D310+D313+D315+D317</f>
        <v>11105</v>
      </c>
      <c r="E287" s="224">
        <f t="shared" si="194"/>
        <v>1057</v>
      </c>
      <c r="F287" s="224">
        <f t="shared" si="194"/>
        <v>2238</v>
      </c>
      <c r="G287" s="224">
        <f t="shared" si="194"/>
        <v>1948</v>
      </c>
      <c r="H287" s="224">
        <f t="shared" si="194"/>
        <v>4467</v>
      </c>
      <c r="I287" s="224">
        <f t="shared" si="194"/>
        <v>1395</v>
      </c>
      <c r="J287" s="224">
        <f t="shared" si="194"/>
        <v>22040</v>
      </c>
      <c r="K287" s="224">
        <f t="shared" si="194"/>
        <v>-93</v>
      </c>
      <c r="L287" s="224">
        <f t="shared" si="194"/>
        <v>1087</v>
      </c>
      <c r="M287" s="224">
        <f t="shared" si="194"/>
        <v>0</v>
      </c>
      <c r="N287" s="224">
        <f t="shared" si="194"/>
        <v>18</v>
      </c>
      <c r="O287" s="224">
        <f t="shared" si="194"/>
        <v>2793</v>
      </c>
      <c r="P287" s="224">
        <f t="shared" si="194"/>
        <v>10</v>
      </c>
      <c r="Q287" s="224">
        <f t="shared" si="194"/>
        <v>884</v>
      </c>
      <c r="R287" s="224">
        <f t="shared" ref="R287" si="195">R288+R294+R296+R300+R304+R308+R310+R313+R315+R317</f>
        <v>0</v>
      </c>
      <c r="S287" s="224">
        <f t="shared" si="194"/>
        <v>-4</v>
      </c>
      <c r="T287" s="224">
        <f t="shared" si="194"/>
        <v>-23</v>
      </c>
      <c r="U287" s="224">
        <f t="shared" si="194"/>
        <v>246</v>
      </c>
      <c r="V287" s="224">
        <f t="shared" si="194"/>
        <v>-3523</v>
      </c>
      <c r="W287" s="224">
        <f t="shared" si="194"/>
        <v>0</v>
      </c>
      <c r="X287" s="224">
        <f t="shared" si="194"/>
        <v>0</v>
      </c>
    </row>
    <row r="288" spans="1:24">
      <c r="A288" s="225">
        <v>21101</v>
      </c>
      <c r="B288" s="223" t="s">
        <v>337</v>
      </c>
      <c r="C288" s="224">
        <f>SUM(C289:C293)</f>
        <v>2489</v>
      </c>
      <c r="D288" s="226">
        <f t="shared" ref="D288:J288" si="196">SUM(D289:D293)</f>
        <v>308</v>
      </c>
      <c r="E288" s="226">
        <f t="shared" si="196"/>
        <v>0</v>
      </c>
      <c r="F288" s="226">
        <f t="shared" si="196"/>
        <v>0</v>
      </c>
      <c r="G288" s="226">
        <f t="shared" si="196"/>
        <v>0</v>
      </c>
      <c r="H288" s="226">
        <f t="shared" si="196"/>
        <v>0</v>
      </c>
      <c r="I288" s="226">
        <f t="shared" si="196"/>
        <v>308</v>
      </c>
      <c r="J288" s="226">
        <f t="shared" si="196"/>
        <v>2797</v>
      </c>
      <c r="K288" s="232">
        <f t="shared" ref="K288:X288" si="197">SUM(K289:K293)</f>
        <v>0</v>
      </c>
      <c r="L288" s="232">
        <f t="shared" si="197"/>
        <v>12</v>
      </c>
      <c r="M288" s="232">
        <f t="shared" si="197"/>
        <v>0</v>
      </c>
      <c r="N288" s="232">
        <f t="shared" si="197"/>
        <v>18</v>
      </c>
      <c r="O288" s="232">
        <f t="shared" si="197"/>
        <v>0</v>
      </c>
      <c r="P288" s="232">
        <f t="shared" si="197"/>
        <v>0</v>
      </c>
      <c r="Q288" s="232">
        <f t="shared" si="197"/>
        <v>50</v>
      </c>
      <c r="R288" s="232">
        <f t="shared" ref="R288" si="198">SUM(R289:R293)</f>
        <v>0</v>
      </c>
      <c r="S288" s="232">
        <f t="shared" si="197"/>
        <v>0</v>
      </c>
      <c r="T288" s="232">
        <f t="shared" si="197"/>
        <v>-18</v>
      </c>
      <c r="U288" s="232">
        <f t="shared" si="197"/>
        <v>246</v>
      </c>
      <c r="V288" s="232">
        <f t="shared" si="197"/>
        <v>0</v>
      </c>
      <c r="W288" s="232">
        <f t="shared" si="197"/>
        <v>0</v>
      </c>
      <c r="X288" s="232">
        <f t="shared" si="197"/>
        <v>0</v>
      </c>
    </row>
    <row r="289" spans="1:24">
      <c r="A289" s="225">
        <v>2110101</v>
      </c>
      <c r="B289" s="222" t="s">
        <v>98</v>
      </c>
      <c r="C289" s="224">
        <v>2338</v>
      </c>
      <c r="D289" s="221">
        <f>E289+F289+G289+H289+I289</f>
        <v>0</v>
      </c>
      <c r="E289" s="221">
        <v>0</v>
      </c>
      <c r="F289" s="221">
        <v>0</v>
      </c>
      <c r="G289" s="221">
        <v>0</v>
      </c>
      <c r="H289" s="221"/>
      <c r="I289" s="227">
        <f>SUM(K289:X289)</f>
        <v>0</v>
      </c>
      <c r="J289" s="233">
        <f>C289+D289</f>
        <v>2338</v>
      </c>
      <c r="K289" s="234">
        <v>0</v>
      </c>
      <c r="L289" s="234">
        <v>0</v>
      </c>
      <c r="M289" s="234">
        <v>0</v>
      </c>
      <c r="N289" s="234">
        <v>18</v>
      </c>
      <c r="O289" s="234">
        <v>0</v>
      </c>
      <c r="P289" s="234">
        <v>0</v>
      </c>
      <c r="Q289" s="234">
        <v>0</v>
      </c>
      <c r="R289" s="234"/>
      <c r="S289" s="234">
        <v>0</v>
      </c>
      <c r="T289" s="237">
        <v>-18</v>
      </c>
      <c r="U289" s="234">
        <v>0</v>
      </c>
      <c r="V289" s="238"/>
      <c r="W289" s="238"/>
      <c r="X289" s="238"/>
    </row>
    <row r="290" spans="1:24">
      <c r="A290" s="225">
        <v>2110102</v>
      </c>
      <c r="B290" s="222" t="s">
        <v>99</v>
      </c>
      <c r="C290" s="224">
        <v>70</v>
      </c>
      <c r="D290" s="221">
        <f>E290+F290+G290+H290+I290</f>
        <v>0</v>
      </c>
      <c r="E290" s="221">
        <v>0</v>
      </c>
      <c r="F290" s="221">
        <v>0</v>
      </c>
      <c r="G290" s="221">
        <v>0</v>
      </c>
      <c r="H290" s="221"/>
      <c r="I290" s="221">
        <f>SUM(K290:X290)</f>
        <v>0</v>
      </c>
      <c r="J290" s="233">
        <f>C290+D290</f>
        <v>70</v>
      </c>
      <c r="K290" s="234">
        <v>0</v>
      </c>
      <c r="L290" s="234">
        <v>0</v>
      </c>
      <c r="M290" s="234">
        <v>0</v>
      </c>
      <c r="N290" s="234">
        <v>0</v>
      </c>
      <c r="O290" s="234">
        <v>0</v>
      </c>
      <c r="P290" s="234">
        <v>0</v>
      </c>
      <c r="Q290" s="234">
        <v>0</v>
      </c>
      <c r="R290" s="234"/>
      <c r="S290" s="234">
        <v>0</v>
      </c>
      <c r="T290" s="237">
        <v>0</v>
      </c>
      <c r="U290" s="234">
        <v>0</v>
      </c>
      <c r="V290" s="238"/>
      <c r="W290" s="238"/>
      <c r="X290" s="238"/>
    </row>
    <row r="291" spans="1:24">
      <c r="A291" s="225">
        <v>2110104</v>
      </c>
      <c r="B291" s="222" t="s">
        <v>338</v>
      </c>
      <c r="C291" s="224">
        <v>18</v>
      </c>
      <c r="D291" s="221">
        <f>E291+F291+G291+H291+I291</f>
        <v>0</v>
      </c>
      <c r="E291" s="221">
        <v>0</v>
      </c>
      <c r="F291" s="221">
        <v>0</v>
      </c>
      <c r="G291" s="221">
        <v>0</v>
      </c>
      <c r="H291" s="221"/>
      <c r="I291" s="221">
        <f>SUM(K291:X291)</f>
        <v>0</v>
      </c>
      <c r="J291" s="233">
        <f>C291+D291</f>
        <v>18</v>
      </c>
      <c r="K291" s="234">
        <v>0</v>
      </c>
      <c r="L291" s="234">
        <v>0</v>
      </c>
      <c r="M291" s="234">
        <v>0</v>
      </c>
      <c r="N291" s="234">
        <v>0</v>
      </c>
      <c r="O291" s="234">
        <v>0</v>
      </c>
      <c r="P291" s="234">
        <v>0</v>
      </c>
      <c r="Q291" s="234">
        <v>0</v>
      </c>
      <c r="R291" s="234"/>
      <c r="S291" s="234">
        <v>0</v>
      </c>
      <c r="T291" s="237">
        <v>0</v>
      </c>
      <c r="U291" s="234">
        <v>0</v>
      </c>
      <c r="V291" s="238"/>
      <c r="W291" s="238"/>
      <c r="X291" s="238"/>
    </row>
    <row r="292" spans="1:24">
      <c r="A292" s="225">
        <v>2110105</v>
      </c>
      <c r="B292" s="222" t="s">
        <v>339</v>
      </c>
      <c r="C292" s="224"/>
      <c r="D292" s="221">
        <f>E292+F292+G292+H292+I292</f>
        <v>40</v>
      </c>
      <c r="E292" s="221">
        <v>0</v>
      </c>
      <c r="F292" s="221">
        <v>0</v>
      </c>
      <c r="G292" s="221">
        <v>0</v>
      </c>
      <c r="H292" s="221"/>
      <c r="I292" s="221">
        <f>SUM(K292:X292)</f>
        <v>40</v>
      </c>
      <c r="J292" s="233">
        <f>C292+D292</f>
        <v>40</v>
      </c>
      <c r="K292" s="234">
        <v>0</v>
      </c>
      <c r="L292" s="234">
        <v>0</v>
      </c>
      <c r="M292" s="234">
        <v>0</v>
      </c>
      <c r="N292" s="234">
        <v>0</v>
      </c>
      <c r="O292" s="234">
        <v>0</v>
      </c>
      <c r="P292" s="234">
        <v>0</v>
      </c>
      <c r="Q292" s="234">
        <v>40</v>
      </c>
      <c r="R292" s="234"/>
      <c r="S292" s="234">
        <v>0</v>
      </c>
      <c r="T292" s="237">
        <v>0</v>
      </c>
      <c r="U292" s="234">
        <v>0</v>
      </c>
      <c r="V292" s="238"/>
      <c r="W292" s="238"/>
      <c r="X292" s="238"/>
    </row>
    <row r="293" spans="1:24">
      <c r="A293" s="225">
        <v>2110199</v>
      </c>
      <c r="B293" s="222" t="s">
        <v>340</v>
      </c>
      <c r="C293" s="224">
        <v>63</v>
      </c>
      <c r="D293" s="221">
        <f>E293+F293+G293+H293+I293</f>
        <v>268</v>
      </c>
      <c r="E293" s="221">
        <v>0</v>
      </c>
      <c r="F293" s="221">
        <v>0</v>
      </c>
      <c r="G293" s="221">
        <v>0</v>
      </c>
      <c r="H293" s="221"/>
      <c r="I293" s="239">
        <f>SUM(K293:X293)</f>
        <v>268</v>
      </c>
      <c r="J293" s="233">
        <f>C293+D293</f>
        <v>331</v>
      </c>
      <c r="K293" s="234">
        <v>0</v>
      </c>
      <c r="L293" s="234">
        <v>12</v>
      </c>
      <c r="M293" s="234">
        <v>0</v>
      </c>
      <c r="N293" s="234">
        <v>0</v>
      </c>
      <c r="O293" s="234">
        <v>0</v>
      </c>
      <c r="P293" s="234">
        <v>0</v>
      </c>
      <c r="Q293" s="234">
        <v>10</v>
      </c>
      <c r="R293" s="234"/>
      <c r="S293" s="234">
        <v>0</v>
      </c>
      <c r="T293" s="237">
        <v>0</v>
      </c>
      <c r="U293" s="234">
        <v>246</v>
      </c>
      <c r="V293" s="238"/>
      <c r="W293" s="238"/>
      <c r="X293" s="238"/>
    </row>
    <row r="294" spans="1:24">
      <c r="A294" s="225">
        <v>21102</v>
      </c>
      <c r="B294" s="223" t="s">
        <v>341</v>
      </c>
      <c r="C294" s="224">
        <f t="shared" ref="C294:J294" si="199">SUM(C295:C295)</f>
        <v>1093</v>
      </c>
      <c r="D294" s="226">
        <f t="shared" si="199"/>
        <v>162</v>
      </c>
      <c r="E294" s="226">
        <f t="shared" si="199"/>
        <v>0</v>
      </c>
      <c r="F294" s="226">
        <f t="shared" si="199"/>
        <v>0</v>
      </c>
      <c r="G294" s="226">
        <f t="shared" si="199"/>
        <v>0</v>
      </c>
      <c r="H294" s="226">
        <f t="shared" si="199"/>
        <v>0</v>
      </c>
      <c r="I294" s="226">
        <f t="shared" si="199"/>
        <v>162</v>
      </c>
      <c r="J294" s="226">
        <f t="shared" si="199"/>
        <v>1255</v>
      </c>
      <c r="K294" s="232">
        <f t="shared" ref="K294:X294" si="200">SUM(K295:K295)</f>
        <v>0</v>
      </c>
      <c r="L294" s="232">
        <f t="shared" si="200"/>
        <v>141</v>
      </c>
      <c r="M294" s="232">
        <f t="shared" si="200"/>
        <v>0</v>
      </c>
      <c r="N294" s="232">
        <f t="shared" si="200"/>
        <v>0</v>
      </c>
      <c r="O294" s="232">
        <f t="shared" si="200"/>
        <v>24</v>
      </c>
      <c r="P294" s="232">
        <f t="shared" si="200"/>
        <v>0</v>
      </c>
      <c r="Q294" s="232">
        <f t="shared" si="200"/>
        <v>0</v>
      </c>
      <c r="R294" s="232">
        <f t="shared" si="200"/>
        <v>0</v>
      </c>
      <c r="S294" s="232">
        <f t="shared" si="200"/>
        <v>0</v>
      </c>
      <c r="T294" s="232">
        <f t="shared" si="200"/>
        <v>-3</v>
      </c>
      <c r="U294" s="232">
        <f t="shared" si="200"/>
        <v>0</v>
      </c>
      <c r="V294" s="232">
        <f t="shared" si="200"/>
        <v>0</v>
      </c>
      <c r="W294" s="232">
        <f t="shared" si="200"/>
        <v>0</v>
      </c>
      <c r="X294" s="232">
        <f t="shared" si="200"/>
        <v>0</v>
      </c>
    </row>
    <row r="295" spans="1:24">
      <c r="A295" s="225">
        <v>2110299</v>
      </c>
      <c r="B295" s="222" t="s">
        <v>342</v>
      </c>
      <c r="C295" s="224">
        <v>1093</v>
      </c>
      <c r="D295" s="221">
        <f>E295+F295+G295+H295+I295</f>
        <v>162</v>
      </c>
      <c r="E295" s="221">
        <v>0</v>
      </c>
      <c r="F295" s="221">
        <v>0</v>
      </c>
      <c r="G295" s="221">
        <v>0</v>
      </c>
      <c r="H295" s="221"/>
      <c r="I295" s="239">
        <f>SUM(K295:X295)</f>
        <v>162</v>
      </c>
      <c r="J295" s="233">
        <f>C295+D295</f>
        <v>1255</v>
      </c>
      <c r="K295" s="234"/>
      <c r="L295" s="234">
        <v>141</v>
      </c>
      <c r="M295" s="234">
        <v>0</v>
      </c>
      <c r="N295" s="234">
        <v>0</v>
      </c>
      <c r="O295" s="234">
        <v>24</v>
      </c>
      <c r="P295" s="234">
        <v>0</v>
      </c>
      <c r="Q295" s="234">
        <v>0</v>
      </c>
      <c r="R295" s="234"/>
      <c r="S295" s="234">
        <v>0</v>
      </c>
      <c r="T295" s="237">
        <v>-3</v>
      </c>
      <c r="U295" s="234">
        <v>0</v>
      </c>
      <c r="V295" s="238"/>
      <c r="W295" s="238"/>
      <c r="X295" s="238"/>
    </row>
    <row r="296" spans="1:24">
      <c r="A296" s="225">
        <v>21103</v>
      </c>
      <c r="B296" s="223" t="s">
        <v>343</v>
      </c>
      <c r="C296" s="224">
        <f t="shared" ref="C296:J296" si="201">SUM(C297:C299)</f>
        <v>3160</v>
      </c>
      <c r="D296" s="226">
        <f t="shared" si="201"/>
        <v>6166</v>
      </c>
      <c r="E296" s="226">
        <f t="shared" si="201"/>
        <v>-90</v>
      </c>
      <c r="F296" s="226">
        <f t="shared" si="201"/>
        <v>1178</v>
      </c>
      <c r="G296" s="226">
        <f t="shared" si="201"/>
        <v>1314</v>
      </c>
      <c r="H296" s="226">
        <f t="shared" si="201"/>
        <v>4467</v>
      </c>
      <c r="I296" s="226">
        <f t="shared" si="201"/>
        <v>-703</v>
      </c>
      <c r="J296" s="226">
        <f t="shared" si="201"/>
        <v>9326</v>
      </c>
      <c r="K296" s="232">
        <f t="shared" ref="K296:X296" si="202">SUM(K297:K299)</f>
        <v>-93</v>
      </c>
      <c r="L296" s="232">
        <f t="shared" si="202"/>
        <v>920</v>
      </c>
      <c r="M296" s="232">
        <f t="shared" si="202"/>
        <v>0</v>
      </c>
      <c r="N296" s="232">
        <f t="shared" si="202"/>
        <v>0</v>
      </c>
      <c r="O296" s="232">
        <f t="shared" si="202"/>
        <v>207</v>
      </c>
      <c r="P296" s="232">
        <f t="shared" si="202"/>
        <v>10</v>
      </c>
      <c r="Q296" s="232">
        <f t="shared" si="202"/>
        <v>61</v>
      </c>
      <c r="R296" s="232">
        <f t="shared" si="202"/>
        <v>0</v>
      </c>
      <c r="S296" s="232">
        <f t="shared" si="202"/>
        <v>0</v>
      </c>
      <c r="T296" s="232">
        <f t="shared" si="202"/>
        <v>0</v>
      </c>
      <c r="U296" s="232">
        <f t="shared" si="202"/>
        <v>0</v>
      </c>
      <c r="V296" s="232">
        <f t="shared" si="202"/>
        <v>-1808</v>
      </c>
      <c r="W296" s="232">
        <f t="shared" si="202"/>
        <v>0</v>
      </c>
      <c r="X296" s="232">
        <f t="shared" si="202"/>
        <v>0</v>
      </c>
    </row>
    <row r="297" spans="1:24">
      <c r="A297" s="225">
        <v>2110301</v>
      </c>
      <c r="B297" s="222" t="s">
        <v>344</v>
      </c>
      <c r="C297" s="224"/>
      <c r="D297" s="221">
        <f>E297+F297+G297+H297+I297</f>
        <v>182</v>
      </c>
      <c r="E297" s="221">
        <v>-90</v>
      </c>
      <c r="F297" s="221">
        <v>0</v>
      </c>
      <c r="G297" s="221">
        <v>261</v>
      </c>
      <c r="H297" s="221"/>
      <c r="I297" s="239">
        <f>SUM(K297:X297)</f>
        <v>11</v>
      </c>
      <c r="J297" s="233">
        <f>C297+D297</f>
        <v>182</v>
      </c>
      <c r="K297" s="234">
        <v>0</v>
      </c>
      <c r="L297" s="234">
        <v>0</v>
      </c>
      <c r="M297" s="234">
        <v>0</v>
      </c>
      <c r="N297" s="234">
        <v>0</v>
      </c>
      <c r="O297" s="234">
        <v>11</v>
      </c>
      <c r="P297" s="234">
        <v>0</v>
      </c>
      <c r="Q297" s="234">
        <v>0</v>
      </c>
      <c r="R297" s="234"/>
      <c r="S297" s="234">
        <v>0</v>
      </c>
      <c r="T297" s="237">
        <v>0</v>
      </c>
      <c r="U297" s="234">
        <v>0</v>
      </c>
      <c r="V297" s="238"/>
      <c r="W297" s="238"/>
      <c r="X297" s="238"/>
    </row>
    <row r="298" spans="1:24">
      <c r="A298" s="225">
        <v>2110302</v>
      </c>
      <c r="B298" s="222" t="s">
        <v>345</v>
      </c>
      <c r="C298" s="224">
        <v>131</v>
      </c>
      <c r="D298" s="221">
        <f>E298+F298+G298+H298+I298</f>
        <v>3087</v>
      </c>
      <c r="E298" s="221">
        <v>0</v>
      </c>
      <c r="F298" s="221">
        <f>434-434</f>
        <v>0</v>
      </c>
      <c r="G298" s="221">
        <f>600-600</f>
        <v>0</v>
      </c>
      <c r="H298" s="221">
        <v>2260</v>
      </c>
      <c r="I298" s="239">
        <f>SUM(K298:X298)</f>
        <v>827</v>
      </c>
      <c r="J298" s="233">
        <f>C298+D298</f>
        <v>3218</v>
      </c>
      <c r="K298" s="234">
        <v>-93</v>
      </c>
      <c r="L298" s="234">
        <v>920</v>
      </c>
      <c r="M298" s="234">
        <v>0</v>
      </c>
      <c r="N298" s="234">
        <v>0</v>
      </c>
      <c r="O298" s="234">
        <v>0</v>
      </c>
      <c r="P298" s="234">
        <v>0</v>
      </c>
      <c r="Q298" s="234">
        <v>0</v>
      </c>
      <c r="R298" s="234"/>
      <c r="S298" s="234">
        <v>0</v>
      </c>
      <c r="T298" s="237">
        <v>0</v>
      </c>
      <c r="U298" s="234">
        <v>0</v>
      </c>
      <c r="V298" s="238"/>
      <c r="W298" s="238"/>
      <c r="X298" s="238"/>
    </row>
    <row r="299" spans="1:24">
      <c r="A299" s="225">
        <v>2110399</v>
      </c>
      <c r="B299" s="222" t="s">
        <v>346</v>
      </c>
      <c r="C299" s="224">
        <v>3029</v>
      </c>
      <c r="D299" s="221">
        <f>E299+F299+G299+H299+I299</f>
        <v>2897</v>
      </c>
      <c r="E299" s="221">
        <v>0</v>
      </c>
      <c r="F299" s="221">
        <f>2827-1649</f>
        <v>1178</v>
      </c>
      <c r="G299" s="221">
        <f>4433-3114-266</f>
        <v>1053</v>
      </c>
      <c r="H299" s="221">
        <v>2207</v>
      </c>
      <c r="I299" s="239">
        <f>SUM(K299:X299)</f>
        <v>-1541</v>
      </c>
      <c r="J299" s="233">
        <f>C299+D299</f>
        <v>5926</v>
      </c>
      <c r="K299" s="234">
        <v>0</v>
      </c>
      <c r="L299" s="234">
        <v>0</v>
      </c>
      <c r="M299" s="234">
        <v>0</v>
      </c>
      <c r="N299" s="234">
        <v>0</v>
      </c>
      <c r="O299" s="234">
        <v>196</v>
      </c>
      <c r="P299" s="234">
        <v>10</v>
      </c>
      <c r="Q299" s="234">
        <v>61</v>
      </c>
      <c r="R299" s="234"/>
      <c r="S299" s="234">
        <v>0</v>
      </c>
      <c r="T299" s="237">
        <v>0</v>
      </c>
      <c r="U299" s="234"/>
      <c r="V299" s="238">
        <v>-1808</v>
      </c>
      <c r="W299" s="238"/>
      <c r="X299" s="238"/>
    </row>
    <row r="300" spans="1:24">
      <c r="A300" s="225">
        <v>21104</v>
      </c>
      <c r="B300" s="223" t="s">
        <v>347</v>
      </c>
      <c r="C300" s="224">
        <f t="shared" ref="C300:J300" si="203">SUM(C301:C303)</f>
        <v>2845</v>
      </c>
      <c r="D300" s="226">
        <f t="shared" si="203"/>
        <v>-1338</v>
      </c>
      <c r="E300" s="226">
        <f t="shared" si="203"/>
        <v>129</v>
      </c>
      <c r="F300" s="226">
        <f t="shared" si="203"/>
        <v>109</v>
      </c>
      <c r="G300" s="226">
        <f t="shared" si="203"/>
        <v>6</v>
      </c>
      <c r="H300" s="226">
        <f t="shared" si="203"/>
        <v>0</v>
      </c>
      <c r="I300" s="226">
        <f t="shared" si="203"/>
        <v>-1582</v>
      </c>
      <c r="J300" s="226">
        <f t="shared" si="203"/>
        <v>1507</v>
      </c>
      <c r="K300" s="232">
        <f t="shared" ref="K300:X300" si="204">SUM(K301:K303)</f>
        <v>0</v>
      </c>
      <c r="L300" s="232">
        <f t="shared" si="204"/>
        <v>0</v>
      </c>
      <c r="M300" s="232">
        <f t="shared" si="204"/>
        <v>0</v>
      </c>
      <c r="N300" s="232">
        <f t="shared" si="204"/>
        <v>0</v>
      </c>
      <c r="O300" s="232">
        <f t="shared" si="204"/>
        <v>133</v>
      </c>
      <c r="P300" s="232">
        <f t="shared" si="204"/>
        <v>0</v>
      </c>
      <c r="Q300" s="232">
        <f t="shared" si="204"/>
        <v>0</v>
      </c>
      <c r="R300" s="232">
        <f t="shared" si="204"/>
        <v>0</v>
      </c>
      <c r="S300" s="232">
        <f t="shared" si="204"/>
        <v>0</v>
      </c>
      <c r="T300" s="232">
        <f t="shared" si="204"/>
        <v>0</v>
      </c>
      <c r="U300" s="232">
        <f t="shared" si="204"/>
        <v>0</v>
      </c>
      <c r="V300" s="232">
        <f t="shared" si="204"/>
        <v>-1715</v>
      </c>
      <c r="W300" s="232">
        <f t="shared" si="204"/>
        <v>0</v>
      </c>
      <c r="X300" s="232">
        <f t="shared" si="204"/>
        <v>0</v>
      </c>
    </row>
    <row r="301" spans="1:24">
      <c r="A301" s="225">
        <v>2110401</v>
      </c>
      <c r="B301" s="222" t="s">
        <v>348</v>
      </c>
      <c r="C301" s="224">
        <v>40</v>
      </c>
      <c r="D301" s="221">
        <f>E301+F301+G301+H301+I301</f>
        <v>6</v>
      </c>
      <c r="E301" s="221">
        <v>0</v>
      </c>
      <c r="F301" s="221">
        <v>0</v>
      </c>
      <c r="G301" s="221">
        <v>6</v>
      </c>
      <c r="H301" s="221"/>
      <c r="I301" s="221">
        <f>SUM(K301:X301)</f>
        <v>0</v>
      </c>
      <c r="J301" s="233">
        <f>C301+D301</f>
        <v>46</v>
      </c>
      <c r="K301" s="234">
        <v>0</v>
      </c>
      <c r="L301" s="234">
        <v>0</v>
      </c>
      <c r="M301" s="234">
        <v>0</v>
      </c>
      <c r="N301" s="234">
        <v>0</v>
      </c>
      <c r="O301" s="234">
        <v>0</v>
      </c>
      <c r="P301" s="234">
        <v>0</v>
      </c>
      <c r="Q301" s="234">
        <v>0</v>
      </c>
      <c r="R301" s="234"/>
      <c r="S301" s="234">
        <v>0</v>
      </c>
      <c r="T301" s="237">
        <v>0</v>
      </c>
      <c r="U301" s="234">
        <v>0</v>
      </c>
      <c r="V301" s="238"/>
      <c r="W301" s="238"/>
      <c r="X301" s="238"/>
    </row>
    <row r="302" spans="1:24">
      <c r="A302" s="225">
        <v>2110402</v>
      </c>
      <c r="B302" s="222" t="s">
        <v>349</v>
      </c>
      <c r="C302" s="224">
        <v>2795</v>
      </c>
      <c r="D302" s="221">
        <f>E302+F302+G302+H302+I302</f>
        <v>-1419</v>
      </c>
      <c r="E302" s="221">
        <v>54</v>
      </c>
      <c r="F302" s="221">
        <v>109</v>
      </c>
      <c r="G302" s="221">
        <v>0</v>
      </c>
      <c r="H302" s="221"/>
      <c r="I302" s="221">
        <f>SUM(K302:X302)</f>
        <v>-1582</v>
      </c>
      <c r="J302" s="233">
        <f>C302+D302</f>
        <v>1376</v>
      </c>
      <c r="K302" s="234">
        <v>0</v>
      </c>
      <c r="L302" s="234">
        <v>0</v>
      </c>
      <c r="M302" s="234">
        <v>0</v>
      </c>
      <c r="N302" s="234">
        <v>0</v>
      </c>
      <c r="O302" s="234">
        <v>133</v>
      </c>
      <c r="P302" s="234">
        <v>0</v>
      </c>
      <c r="Q302" s="234">
        <v>0</v>
      </c>
      <c r="R302" s="234"/>
      <c r="S302" s="234">
        <v>0</v>
      </c>
      <c r="T302" s="237">
        <v>0</v>
      </c>
      <c r="U302" s="234">
        <v>0</v>
      </c>
      <c r="V302" s="238">
        <v>-1715</v>
      </c>
      <c r="W302" s="238"/>
      <c r="X302" s="238"/>
    </row>
    <row r="303" spans="1:24">
      <c r="A303" s="225">
        <v>2110499</v>
      </c>
      <c r="B303" s="222" t="s">
        <v>350</v>
      </c>
      <c r="C303" s="224">
        <v>10</v>
      </c>
      <c r="D303" s="221">
        <f>E303+F303+G303+H303+I303</f>
        <v>75</v>
      </c>
      <c r="E303" s="221">
        <v>75</v>
      </c>
      <c r="F303" s="221">
        <v>0</v>
      </c>
      <c r="G303" s="221">
        <v>0</v>
      </c>
      <c r="H303" s="221"/>
      <c r="I303" s="221">
        <f>SUM(K303:X303)</f>
        <v>0</v>
      </c>
      <c r="J303" s="233">
        <f>C303+D303</f>
        <v>85</v>
      </c>
      <c r="K303" s="234">
        <v>0</v>
      </c>
      <c r="L303" s="234">
        <v>0</v>
      </c>
      <c r="M303" s="234">
        <v>0</v>
      </c>
      <c r="N303" s="234">
        <v>0</v>
      </c>
      <c r="O303" s="234">
        <v>0</v>
      </c>
      <c r="P303" s="234">
        <v>0</v>
      </c>
      <c r="Q303" s="234">
        <v>0</v>
      </c>
      <c r="R303" s="234"/>
      <c r="S303" s="234">
        <v>0</v>
      </c>
      <c r="T303" s="237">
        <v>0</v>
      </c>
      <c r="U303" s="234">
        <v>0</v>
      </c>
      <c r="V303" s="238"/>
      <c r="W303" s="238"/>
      <c r="X303" s="238"/>
    </row>
    <row r="304" spans="1:24">
      <c r="A304" s="225">
        <v>21105</v>
      </c>
      <c r="B304" s="223" t="s">
        <v>351</v>
      </c>
      <c r="C304" s="224">
        <f t="shared" ref="C304:J304" si="205">SUM(C305:C307)</f>
        <v>180</v>
      </c>
      <c r="D304" s="226">
        <f t="shared" si="205"/>
        <v>1</v>
      </c>
      <c r="E304" s="226">
        <f t="shared" si="205"/>
        <v>1</v>
      </c>
      <c r="F304" s="226">
        <f t="shared" si="205"/>
        <v>0</v>
      </c>
      <c r="G304" s="226">
        <f t="shared" si="205"/>
        <v>0</v>
      </c>
      <c r="H304" s="226">
        <f t="shared" si="205"/>
        <v>0</v>
      </c>
      <c r="I304" s="226">
        <f t="shared" si="205"/>
        <v>0</v>
      </c>
      <c r="J304" s="226">
        <f t="shared" si="205"/>
        <v>181</v>
      </c>
      <c r="K304" s="232">
        <f t="shared" ref="K304:X304" si="206">SUM(K305:K307)</f>
        <v>0</v>
      </c>
      <c r="L304" s="232">
        <f t="shared" si="206"/>
        <v>0</v>
      </c>
      <c r="M304" s="232">
        <f t="shared" si="206"/>
        <v>0</v>
      </c>
      <c r="N304" s="232">
        <f t="shared" si="206"/>
        <v>0</v>
      </c>
      <c r="O304" s="232">
        <f t="shared" si="206"/>
        <v>0</v>
      </c>
      <c r="P304" s="232">
        <f t="shared" si="206"/>
        <v>0</v>
      </c>
      <c r="Q304" s="232">
        <f t="shared" si="206"/>
        <v>0</v>
      </c>
      <c r="R304" s="232">
        <f t="shared" si="206"/>
        <v>0</v>
      </c>
      <c r="S304" s="232">
        <f t="shared" si="206"/>
        <v>0</v>
      </c>
      <c r="T304" s="232">
        <f t="shared" si="206"/>
        <v>0</v>
      </c>
      <c r="U304" s="232">
        <f t="shared" si="206"/>
        <v>0</v>
      </c>
      <c r="V304" s="232">
        <f t="shared" si="206"/>
        <v>0</v>
      </c>
      <c r="W304" s="232">
        <f t="shared" si="206"/>
        <v>0</v>
      </c>
      <c r="X304" s="232">
        <f t="shared" si="206"/>
        <v>0</v>
      </c>
    </row>
    <row r="305" spans="1:24">
      <c r="A305" s="225">
        <v>2110501</v>
      </c>
      <c r="B305" s="222" t="s">
        <v>352</v>
      </c>
      <c r="C305" s="224">
        <v>30</v>
      </c>
      <c r="D305" s="221">
        <f>E305+F305+G305+H305+I305</f>
        <v>0</v>
      </c>
      <c r="E305" s="221">
        <v>0</v>
      </c>
      <c r="F305" s="221">
        <v>0</v>
      </c>
      <c r="G305" s="221">
        <v>0</v>
      </c>
      <c r="H305" s="221"/>
      <c r="I305" s="221">
        <f>SUM(K305:X305)</f>
        <v>0</v>
      </c>
      <c r="J305" s="233">
        <f>C305+D305</f>
        <v>30</v>
      </c>
      <c r="K305" s="234">
        <v>0</v>
      </c>
      <c r="L305" s="234">
        <v>0</v>
      </c>
      <c r="M305" s="234">
        <v>0</v>
      </c>
      <c r="N305" s="234">
        <v>0</v>
      </c>
      <c r="O305" s="234">
        <v>0</v>
      </c>
      <c r="P305" s="234">
        <v>0</v>
      </c>
      <c r="Q305" s="234">
        <v>0</v>
      </c>
      <c r="R305" s="234"/>
      <c r="S305" s="234">
        <v>0</v>
      </c>
      <c r="T305" s="237">
        <v>0</v>
      </c>
      <c r="U305" s="234">
        <v>0</v>
      </c>
      <c r="V305" s="238"/>
      <c r="W305" s="238"/>
      <c r="X305" s="238"/>
    </row>
    <row r="306" spans="1:24">
      <c r="A306" s="225">
        <v>2110507</v>
      </c>
      <c r="B306" s="222" t="s">
        <v>353</v>
      </c>
      <c r="C306" s="224"/>
      <c r="D306" s="221">
        <f>E306+F306+G306+H306+I306</f>
        <v>1</v>
      </c>
      <c r="E306" s="221">
        <v>1</v>
      </c>
      <c r="F306" s="221">
        <v>0</v>
      </c>
      <c r="G306" s="221">
        <v>0</v>
      </c>
      <c r="H306" s="221"/>
      <c r="I306" s="221">
        <f>SUM(K306:X306)</f>
        <v>0</v>
      </c>
      <c r="J306" s="233">
        <f>C306+D306</f>
        <v>1</v>
      </c>
      <c r="K306" s="234">
        <v>0</v>
      </c>
      <c r="L306" s="234">
        <v>0</v>
      </c>
      <c r="M306" s="234">
        <v>0</v>
      </c>
      <c r="N306" s="234">
        <v>0</v>
      </c>
      <c r="O306" s="234">
        <v>0</v>
      </c>
      <c r="P306" s="234">
        <v>0</v>
      </c>
      <c r="Q306" s="234">
        <v>0</v>
      </c>
      <c r="R306" s="234"/>
      <c r="S306" s="234">
        <v>0</v>
      </c>
      <c r="T306" s="237">
        <v>0</v>
      </c>
      <c r="U306" s="234">
        <v>0</v>
      </c>
      <c r="V306" s="238"/>
      <c r="W306" s="238"/>
      <c r="X306" s="238"/>
    </row>
    <row r="307" spans="1:24">
      <c r="A307" s="225">
        <v>2110599</v>
      </c>
      <c r="B307" s="222" t="s">
        <v>354</v>
      </c>
      <c r="C307" s="224">
        <v>150</v>
      </c>
      <c r="D307" s="221">
        <f>E307+F307+G307+H307+I307</f>
        <v>0</v>
      </c>
      <c r="E307" s="221">
        <v>0</v>
      </c>
      <c r="F307" s="221">
        <v>0</v>
      </c>
      <c r="G307" s="221">
        <v>0</v>
      </c>
      <c r="H307" s="221"/>
      <c r="I307" s="221">
        <f>SUM(K307:X307)</f>
        <v>0</v>
      </c>
      <c r="J307" s="233">
        <f>C307+D307</f>
        <v>150</v>
      </c>
      <c r="K307" s="234">
        <v>0</v>
      </c>
      <c r="L307" s="234">
        <v>0</v>
      </c>
      <c r="M307" s="234">
        <v>0</v>
      </c>
      <c r="N307" s="234">
        <v>0</v>
      </c>
      <c r="O307" s="234">
        <v>0</v>
      </c>
      <c r="P307" s="234">
        <v>0</v>
      </c>
      <c r="Q307" s="234">
        <v>0</v>
      </c>
      <c r="R307" s="234"/>
      <c r="S307" s="234">
        <v>0</v>
      </c>
      <c r="T307" s="237">
        <v>0</v>
      </c>
      <c r="U307" s="234">
        <v>0</v>
      </c>
      <c r="V307" s="238"/>
      <c r="W307" s="238"/>
      <c r="X307" s="238"/>
    </row>
    <row r="308" spans="1:24">
      <c r="A308" s="225">
        <v>21110</v>
      </c>
      <c r="B308" s="223" t="s">
        <v>355</v>
      </c>
      <c r="C308" s="224">
        <f t="shared" ref="C308:J308" si="207">C309</f>
        <v>0</v>
      </c>
      <c r="D308" s="226">
        <f t="shared" si="207"/>
        <v>218</v>
      </c>
      <c r="E308" s="226">
        <f t="shared" si="207"/>
        <v>0</v>
      </c>
      <c r="F308" s="226">
        <f t="shared" si="207"/>
        <v>0</v>
      </c>
      <c r="G308" s="226">
        <f t="shared" si="207"/>
        <v>38</v>
      </c>
      <c r="H308" s="226">
        <f t="shared" si="207"/>
        <v>0</v>
      </c>
      <c r="I308" s="226">
        <f t="shared" si="207"/>
        <v>180</v>
      </c>
      <c r="J308" s="226">
        <f t="shared" si="207"/>
        <v>218</v>
      </c>
      <c r="K308" s="232">
        <f t="shared" ref="K308:X308" si="208">K309</f>
        <v>0</v>
      </c>
      <c r="L308" s="232">
        <f t="shared" si="208"/>
        <v>0</v>
      </c>
      <c r="M308" s="232">
        <f t="shared" si="208"/>
        <v>0</v>
      </c>
      <c r="N308" s="232">
        <f t="shared" si="208"/>
        <v>0</v>
      </c>
      <c r="O308" s="232">
        <f t="shared" si="208"/>
        <v>180</v>
      </c>
      <c r="P308" s="232">
        <f t="shared" si="208"/>
        <v>0</v>
      </c>
      <c r="Q308" s="232">
        <f t="shared" si="208"/>
        <v>0</v>
      </c>
      <c r="R308" s="232">
        <f t="shared" si="208"/>
        <v>0</v>
      </c>
      <c r="S308" s="232">
        <f t="shared" si="208"/>
        <v>0</v>
      </c>
      <c r="T308" s="232">
        <f t="shared" si="208"/>
        <v>0</v>
      </c>
      <c r="U308" s="232">
        <f t="shared" si="208"/>
        <v>0</v>
      </c>
      <c r="V308" s="232">
        <f t="shared" si="208"/>
        <v>0</v>
      </c>
      <c r="W308" s="232">
        <f t="shared" si="208"/>
        <v>0</v>
      </c>
      <c r="X308" s="232">
        <f t="shared" si="208"/>
        <v>0</v>
      </c>
    </row>
    <row r="309" spans="1:24">
      <c r="A309" s="225">
        <v>2111001</v>
      </c>
      <c r="B309" s="222" t="s">
        <v>356</v>
      </c>
      <c r="C309" s="224"/>
      <c r="D309" s="221">
        <f>E309+F309+G309+H309+I309</f>
        <v>218</v>
      </c>
      <c r="E309" s="221">
        <v>0</v>
      </c>
      <c r="F309" s="221">
        <f>604-604</f>
        <v>0</v>
      </c>
      <c r="G309" s="221">
        <v>38</v>
      </c>
      <c r="H309" s="221"/>
      <c r="I309" s="221">
        <f>SUM(K309:X309)</f>
        <v>180</v>
      </c>
      <c r="J309" s="233">
        <f>C309+D309</f>
        <v>218</v>
      </c>
      <c r="K309" s="234">
        <v>0</v>
      </c>
      <c r="L309" s="234">
        <v>0</v>
      </c>
      <c r="M309" s="234">
        <v>0</v>
      </c>
      <c r="N309" s="234">
        <v>0</v>
      </c>
      <c r="O309" s="234">
        <v>180</v>
      </c>
      <c r="P309" s="234">
        <v>0</v>
      </c>
      <c r="Q309" s="234">
        <v>0</v>
      </c>
      <c r="R309" s="234"/>
      <c r="S309" s="234">
        <v>0</v>
      </c>
      <c r="T309" s="237">
        <v>0</v>
      </c>
      <c r="U309" s="234">
        <v>0</v>
      </c>
      <c r="V309" s="238"/>
      <c r="W309" s="238"/>
      <c r="X309" s="238"/>
    </row>
    <row r="310" spans="1:24">
      <c r="A310" s="225">
        <v>21111</v>
      </c>
      <c r="B310" s="223" t="s">
        <v>357</v>
      </c>
      <c r="C310" s="224">
        <f t="shared" ref="C310:J310" si="209">SUM(C311:C312)</f>
        <v>8</v>
      </c>
      <c r="D310" s="226">
        <f t="shared" si="209"/>
        <v>3016</v>
      </c>
      <c r="E310" s="226">
        <f t="shared" si="209"/>
        <v>278</v>
      </c>
      <c r="F310" s="226">
        <f t="shared" si="209"/>
        <v>0</v>
      </c>
      <c r="G310" s="226">
        <f t="shared" si="209"/>
        <v>579</v>
      </c>
      <c r="H310" s="226">
        <f t="shared" si="209"/>
        <v>0</v>
      </c>
      <c r="I310" s="226">
        <f t="shared" si="209"/>
        <v>2159</v>
      </c>
      <c r="J310" s="226">
        <f t="shared" si="209"/>
        <v>3024</v>
      </c>
      <c r="K310" s="232">
        <f t="shared" ref="K310:X310" si="210">SUM(K311:K312)</f>
        <v>0</v>
      </c>
      <c r="L310" s="232">
        <f t="shared" si="210"/>
        <v>0</v>
      </c>
      <c r="M310" s="232">
        <f t="shared" si="210"/>
        <v>0</v>
      </c>
      <c r="N310" s="232">
        <f t="shared" si="210"/>
        <v>0</v>
      </c>
      <c r="O310" s="232">
        <f t="shared" si="210"/>
        <v>2159</v>
      </c>
      <c r="P310" s="232">
        <f t="shared" si="210"/>
        <v>0</v>
      </c>
      <c r="Q310" s="232">
        <f t="shared" si="210"/>
        <v>0</v>
      </c>
      <c r="R310" s="232">
        <f t="shared" si="210"/>
        <v>0</v>
      </c>
      <c r="S310" s="232">
        <f t="shared" si="210"/>
        <v>0</v>
      </c>
      <c r="T310" s="232">
        <f t="shared" si="210"/>
        <v>0</v>
      </c>
      <c r="U310" s="232">
        <f t="shared" si="210"/>
        <v>0</v>
      </c>
      <c r="V310" s="232">
        <f t="shared" si="210"/>
        <v>0</v>
      </c>
      <c r="W310" s="232">
        <f t="shared" si="210"/>
        <v>0</v>
      </c>
      <c r="X310" s="232">
        <f t="shared" si="210"/>
        <v>0</v>
      </c>
    </row>
    <row r="311" spans="1:24">
      <c r="A311" s="225">
        <v>2111103</v>
      </c>
      <c r="B311" s="222" t="s">
        <v>358</v>
      </c>
      <c r="C311" s="224"/>
      <c r="D311" s="221">
        <f>E311+F311+G311+H311+I311</f>
        <v>3016</v>
      </c>
      <c r="E311" s="221">
        <v>278</v>
      </c>
      <c r="F311" s="221">
        <v>0</v>
      </c>
      <c r="G311" s="221">
        <v>579</v>
      </c>
      <c r="H311" s="221"/>
      <c r="I311" s="221">
        <f>SUM(K311:X311)</f>
        <v>2159</v>
      </c>
      <c r="J311" s="233">
        <f>C311+D311</f>
        <v>3016</v>
      </c>
      <c r="K311" s="234">
        <v>0</v>
      </c>
      <c r="L311" s="234">
        <v>0</v>
      </c>
      <c r="M311" s="234">
        <v>0</v>
      </c>
      <c r="N311" s="234">
        <v>0</v>
      </c>
      <c r="O311" s="234">
        <v>2159</v>
      </c>
      <c r="P311" s="234">
        <v>0</v>
      </c>
      <c r="Q311" s="234">
        <v>0</v>
      </c>
      <c r="R311" s="234"/>
      <c r="S311" s="234">
        <v>0</v>
      </c>
      <c r="T311" s="237">
        <v>0</v>
      </c>
      <c r="U311" s="234">
        <v>0</v>
      </c>
      <c r="V311" s="238"/>
      <c r="W311" s="238"/>
      <c r="X311" s="238"/>
    </row>
    <row r="312" spans="1:24">
      <c r="A312" s="225">
        <v>2111199</v>
      </c>
      <c r="B312" s="222" t="s">
        <v>359</v>
      </c>
      <c r="C312" s="224">
        <v>8</v>
      </c>
      <c r="D312" s="221">
        <f>E312+F312+G312+H312+I312</f>
        <v>0</v>
      </c>
      <c r="E312" s="221">
        <v>0</v>
      </c>
      <c r="F312" s="221">
        <v>0</v>
      </c>
      <c r="G312" s="221">
        <v>0</v>
      </c>
      <c r="H312" s="221"/>
      <c r="I312" s="221">
        <f>SUM(K312:X312)</f>
        <v>0</v>
      </c>
      <c r="J312" s="233">
        <f>C312+D312</f>
        <v>8</v>
      </c>
      <c r="K312" s="234">
        <v>0</v>
      </c>
      <c r="L312" s="234">
        <v>0</v>
      </c>
      <c r="M312" s="234">
        <v>0</v>
      </c>
      <c r="N312" s="234">
        <v>0</v>
      </c>
      <c r="O312" s="234">
        <v>0</v>
      </c>
      <c r="P312" s="234">
        <v>0</v>
      </c>
      <c r="Q312" s="234">
        <v>0</v>
      </c>
      <c r="R312" s="234"/>
      <c r="S312" s="234">
        <v>0</v>
      </c>
      <c r="T312" s="237">
        <v>0</v>
      </c>
      <c r="U312" s="234">
        <v>0</v>
      </c>
      <c r="V312" s="238"/>
      <c r="W312" s="238"/>
      <c r="X312" s="238"/>
    </row>
    <row r="313" spans="1:24">
      <c r="A313" s="225">
        <v>21112</v>
      </c>
      <c r="B313" s="223" t="s">
        <v>360</v>
      </c>
      <c r="C313" s="224">
        <f t="shared" ref="C313:J313" si="211">C314</f>
        <v>0</v>
      </c>
      <c r="D313" s="226">
        <f t="shared" si="211"/>
        <v>7</v>
      </c>
      <c r="E313" s="226">
        <f t="shared" si="211"/>
        <v>0</v>
      </c>
      <c r="F313" s="226">
        <f t="shared" si="211"/>
        <v>0</v>
      </c>
      <c r="G313" s="226">
        <f t="shared" si="211"/>
        <v>7</v>
      </c>
      <c r="H313" s="226">
        <f t="shared" si="211"/>
        <v>0</v>
      </c>
      <c r="I313" s="226">
        <f t="shared" si="211"/>
        <v>0</v>
      </c>
      <c r="J313" s="226">
        <f t="shared" si="211"/>
        <v>7</v>
      </c>
      <c r="K313" s="232">
        <f t="shared" ref="K313:X313" si="212">K314</f>
        <v>0</v>
      </c>
      <c r="L313" s="232">
        <f t="shared" si="212"/>
        <v>0</v>
      </c>
      <c r="M313" s="232">
        <f t="shared" si="212"/>
        <v>0</v>
      </c>
      <c r="N313" s="232">
        <f t="shared" si="212"/>
        <v>0</v>
      </c>
      <c r="O313" s="232">
        <f t="shared" si="212"/>
        <v>0</v>
      </c>
      <c r="P313" s="232">
        <f t="shared" si="212"/>
        <v>0</v>
      </c>
      <c r="Q313" s="232">
        <f t="shared" si="212"/>
        <v>0</v>
      </c>
      <c r="R313" s="232">
        <f t="shared" si="212"/>
        <v>0</v>
      </c>
      <c r="S313" s="232">
        <f t="shared" si="212"/>
        <v>0</v>
      </c>
      <c r="T313" s="232">
        <f t="shared" si="212"/>
        <v>0</v>
      </c>
      <c r="U313" s="232">
        <f t="shared" si="212"/>
        <v>0</v>
      </c>
      <c r="V313" s="232">
        <f t="shared" si="212"/>
        <v>0</v>
      </c>
      <c r="W313" s="232">
        <f t="shared" si="212"/>
        <v>0</v>
      </c>
      <c r="X313" s="232">
        <f t="shared" si="212"/>
        <v>0</v>
      </c>
    </row>
    <row r="314" spans="1:24">
      <c r="A314" s="225">
        <v>2111201</v>
      </c>
      <c r="B314" s="222" t="s">
        <v>361</v>
      </c>
      <c r="C314" s="224"/>
      <c r="D314" s="221">
        <f>E314+F314+G314+H314+I314</f>
        <v>7</v>
      </c>
      <c r="E314" s="221">
        <v>0</v>
      </c>
      <c r="F314" s="221">
        <v>0</v>
      </c>
      <c r="G314" s="221">
        <v>7</v>
      </c>
      <c r="H314" s="221"/>
      <c r="I314" s="221">
        <f>SUM(K314:X314)</f>
        <v>0</v>
      </c>
      <c r="J314" s="233">
        <f>C314+D314</f>
        <v>7</v>
      </c>
      <c r="K314" s="234">
        <v>0</v>
      </c>
      <c r="L314" s="234">
        <v>0</v>
      </c>
      <c r="M314" s="234">
        <v>0</v>
      </c>
      <c r="N314" s="234">
        <v>0</v>
      </c>
      <c r="O314" s="234">
        <v>0</v>
      </c>
      <c r="P314" s="234">
        <v>0</v>
      </c>
      <c r="Q314" s="234">
        <v>0</v>
      </c>
      <c r="R314" s="234"/>
      <c r="S314" s="234">
        <v>0</v>
      </c>
      <c r="T314" s="237">
        <v>0</v>
      </c>
      <c r="U314" s="234">
        <v>0</v>
      </c>
      <c r="V314" s="238"/>
      <c r="W314" s="238"/>
      <c r="X314" s="238"/>
    </row>
    <row r="315" spans="1:24">
      <c r="A315" s="225">
        <v>21114</v>
      </c>
      <c r="B315" s="223" t="s">
        <v>362</v>
      </c>
      <c r="C315" s="224">
        <f t="shared" ref="C315:J315" si="213">SUM(C316:C316)</f>
        <v>130</v>
      </c>
      <c r="D315" s="226">
        <f t="shared" si="213"/>
        <v>0</v>
      </c>
      <c r="E315" s="226">
        <f t="shared" si="213"/>
        <v>0</v>
      </c>
      <c r="F315" s="226">
        <f t="shared" si="213"/>
        <v>0</v>
      </c>
      <c r="G315" s="226">
        <f t="shared" si="213"/>
        <v>0</v>
      </c>
      <c r="H315" s="226">
        <f t="shared" si="213"/>
        <v>0</v>
      </c>
      <c r="I315" s="226">
        <f t="shared" si="213"/>
        <v>0</v>
      </c>
      <c r="J315" s="226">
        <f t="shared" si="213"/>
        <v>130</v>
      </c>
      <c r="K315" s="232">
        <f t="shared" ref="K315:X315" si="214">SUM(K316:K316)</f>
        <v>0</v>
      </c>
      <c r="L315" s="232">
        <f t="shared" si="214"/>
        <v>0</v>
      </c>
      <c r="M315" s="232">
        <f t="shared" si="214"/>
        <v>0</v>
      </c>
      <c r="N315" s="232">
        <f t="shared" si="214"/>
        <v>0</v>
      </c>
      <c r="O315" s="232">
        <f t="shared" si="214"/>
        <v>0</v>
      </c>
      <c r="P315" s="232">
        <f t="shared" si="214"/>
        <v>0</v>
      </c>
      <c r="Q315" s="232">
        <f t="shared" si="214"/>
        <v>0</v>
      </c>
      <c r="R315" s="232">
        <f t="shared" si="214"/>
        <v>0</v>
      </c>
      <c r="S315" s="232">
        <f t="shared" si="214"/>
        <v>0</v>
      </c>
      <c r="T315" s="232">
        <f t="shared" si="214"/>
        <v>0</v>
      </c>
      <c r="U315" s="232">
        <f t="shared" si="214"/>
        <v>0</v>
      </c>
      <c r="V315" s="232">
        <f t="shared" si="214"/>
        <v>0</v>
      </c>
      <c r="W315" s="232">
        <f t="shared" si="214"/>
        <v>0</v>
      </c>
      <c r="X315" s="232">
        <f t="shared" si="214"/>
        <v>0</v>
      </c>
    </row>
    <row r="316" spans="1:24">
      <c r="A316" s="225">
        <v>2111413</v>
      </c>
      <c r="B316" s="222" t="s">
        <v>363</v>
      </c>
      <c r="C316" s="224">
        <v>130</v>
      </c>
      <c r="D316" s="221">
        <f>E316+F316+G316+H316+I316</f>
        <v>0</v>
      </c>
      <c r="E316" s="221">
        <v>0</v>
      </c>
      <c r="F316" s="221">
        <v>0</v>
      </c>
      <c r="G316" s="221">
        <v>0</v>
      </c>
      <c r="H316" s="221"/>
      <c r="I316" s="221">
        <f>SUM(K316:X316)</f>
        <v>0</v>
      </c>
      <c r="J316" s="233">
        <f>C316+D316</f>
        <v>130</v>
      </c>
      <c r="K316" s="234">
        <v>0</v>
      </c>
      <c r="L316" s="234">
        <v>0</v>
      </c>
      <c r="M316" s="234">
        <v>0</v>
      </c>
      <c r="N316" s="234">
        <v>0</v>
      </c>
      <c r="O316" s="234">
        <v>0</v>
      </c>
      <c r="P316" s="234">
        <v>0</v>
      </c>
      <c r="Q316" s="234">
        <v>0</v>
      </c>
      <c r="R316" s="234"/>
      <c r="S316" s="234">
        <v>0</v>
      </c>
      <c r="T316" s="237">
        <v>0</v>
      </c>
      <c r="U316" s="234">
        <v>0</v>
      </c>
      <c r="V316" s="238"/>
      <c r="W316" s="238"/>
      <c r="X316" s="238"/>
    </row>
    <row r="317" spans="1:24">
      <c r="A317" s="225">
        <v>21199</v>
      </c>
      <c r="B317" s="223" t="s">
        <v>364</v>
      </c>
      <c r="C317" s="224">
        <f t="shared" ref="C317:J317" si="215">C318</f>
        <v>1030</v>
      </c>
      <c r="D317" s="226">
        <f t="shared" si="215"/>
        <v>2565</v>
      </c>
      <c r="E317" s="226">
        <f t="shared" si="215"/>
        <v>739</v>
      </c>
      <c r="F317" s="226">
        <f t="shared" si="215"/>
        <v>951</v>
      </c>
      <c r="G317" s="226">
        <f t="shared" si="215"/>
        <v>4</v>
      </c>
      <c r="H317" s="226">
        <f t="shared" si="215"/>
        <v>0</v>
      </c>
      <c r="I317" s="226">
        <f t="shared" si="215"/>
        <v>871</v>
      </c>
      <c r="J317" s="226">
        <f t="shared" si="215"/>
        <v>3595</v>
      </c>
      <c r="K317" s="232">
        <f t="shared" ref="K317:X317" si="216">K318</f>
        <v>0</v>
      </c>
      <c r="L317" s="232">
        <f t="shared" si="216"/>
        <v>14</v>
      </c>
      <c r="M317" s="232">
        <f t="shared" si="216"/>
        <v>0</v>
      </c>
      <c r="N317" s="232">
        <f t="shared" si="216"/>
        <v>0</v>
      </c>
      <c r="O317" s="232">
        <f t="shared" si="216"/>
        <v>90</v>
      </c>
      <c r="P317" s="232">
        <f t="shared" si="216"/>
        <v>0</v>
      </c>
      <c r="Q317" s="232">
        <f t="shared" si="216"/>
        <v>773</v>
      </c>
      <c r="R317" s="232">
        <f t="shared" si="216"/>
        <v>0</v>
      </c>
      <c r="S317" s="232">
        <f t="shared" si="216"/>
        <v>-4</v>
      </c>
      <c r="T317" s="232">
        <f t="shared" si="216"/>
        <v>-2</v>
      </c>
      <c r="U317" s="232">
        <f t="shared" si="216"/>
        <v>0</v>
      </c>
      <c r="V317" s="232">
        <f t="shared" si="216"/>
        <v>0</v>
      </c>
      <c r="W317" s="232">
        <f t="shared" si="216"/>
        <v>0</v>
      </c>
      <c r="X317" s="232">
        <f t="shared" si="216"/>
        <v>0</v>
      </c>
    </row>
    <row r="318" spans="1:24">
      <c r="A318" s="225">
        <v>2119901</v>
      </c>
      <c r="B318" s="222" t="s">
        <v>365</v>
      </c>
      <c r="C318" s="224">
        <v>1030</v>
      </c>
      <c r="D318" s="221">
        <f>E318+F318+G318+H318+I318</f>
        <v>2565</v>
      </c>
      <c r="E318" s="221">
        <v>739</v>
      </c>
      <c r="F318" s="221">
        <v>951</v>
      </c>
      <c r="G318" s="221">
        <v>4</v>
      </c>
      <c r="H318" s="221"/>
      <c r="I318" s="227">
        <f>SUM(K318:X318)</f>
        <v>871</v>
      </c>
      <c r="J318" s="233">
        <f>C318+D318</f>
        <v>3595</v>
      </c>
      <c r="K318" s="234">
        <v>0</v>
      </c>
      <c r="L318" s="234">
        <v>14</v>
      </c>
      <c r="M318" s="234">
        <v>0</v>
      </c>
      <c r="N318" s="234">
        <v>0</v>
      </c>
      <c r="O318" s="234">
        <v>90</v>
      </c>
      <c r="P318" s="234">
        <v>0</v>
      </c>
      <c r="Q318" s="234">
        <v>773</v>
      </c>
      <c r="R318" s="234"/>
      <c r="S318" s="234">
        <v>-4</v>
      </c>
      <c r="T318" s="237">
        <v>-2</v>
      </c>
      <c r="U318" s="234">
        <v>0</v>
      </c>
      <c r="V318" s="238"/>
      <c r="W318" s="238"/>
      <c r="X318" s="238"/>
    </row>
    <row r="319" spans="1:24">
      <c r="A319" s="225">
        <v>212</v>
      </c>
      <c r="B319" s="223" t="s">
        <v>556</v>
      </c>
      <c r="C319" s="224">
        <f>C320+C326+C328+C331+C333+C335</f>
        <v>55362</v>
      </c>
      <c r="D319" s="226">
        <f t="shared" ref="D319:J319" si="217">D320+D326+D328+D331+D333+D335</f>
        <v>19974</v>
      </c>
      <c r="E319" s="226">
        <f t="shared" si="217"/>
        <v>0</v>
      </c>
      <c r="F319" s="226">
        <f t="shared" si="217"/>
        <v>0</v>
      </c>
      <c r="G319" s="226">
        <f t="shared" si="217"/>
        <v>1118</v>
      </c>
      <c r="H319" s="226">
        <f t="shared" si="217"/>
        <v>0</v>
      </c>
      <c r="I319" s="226">
        <f t="shared" si="217"/>
        <v>18856</v>
      </c>
      <c r="J319" s="226">
        <f t="shared" si="217"/>
        <v>75336</v>
      </c>
      <c r="K319" s="232">
        <f t="shared" ref="K319:X319" si="218">K320+K326+K328+K331+K333+K335</f>
        <v>-51</v>
      </c>
      <c r="L319" s="232">
        <f t="shared" si="218"/>
        <v>729</v>
      </c>
      <c r="M319" s="232">
        <f t="shared" si="218"/>
        <v>0</v>
      </c>
      <c r="N319" s="232">
        <f t="shared" si="218"/>
        <v>48</v>
      </c>
      <c r="O319" s="232">
        <f t="shared" si="218"/>
        <v>30</v>
      </c>
      <c r="P319" s="232">
        <f t="shared" si="218"/>
        <v>39</v>
      </c>
      <c r="Q319" s="232">
        <f t="shared" si="218"/>
        <v>24521</v>
      </c>
      <c r="R319" s="232">
        <f t="shared" ref="R319" si="219">R320+R326+R328+R331+R333+R335</f>
        <v>0</v>
      </c>
      <c r="S319" s="232">
        <f t="shared" si="218"/>
        <v>-11</v>
      </c>
      <c r="T319" s="232">
        <f t="shared" si="218"/>
        <v>-54</v>
      </c>
      <c r="U319" s="232">
        <f t="shared" si="218"/>
        <v>1100</v>
      </c>
      <c r="V319" s="232">
        <f t="shared" si="218"/>
        <v>-10745</v>
      </c>
      <c r="W319" s="232">
        <f t="shared" si="218"/>
        <v>0</v>
      </c>
      <c r="X319" s="232">
        <f t="shared" si="218"/>
        <v>0</v>
      </c>
    </row>
    <row r="320" spans="1:24">
      <c r="A320" s="225">
        <v>21201</v>
      </c>
      <c r="B320" s="223" t="s">
        <v>367</v>
      </c>
      <c r="C320" s="224">
        <f>SUM(C321:C325)</f>
        <v>16095</v>
      </c>
      <c r="D320" s="226">
        <f t="shared" ref="D320:J320" si="220">SUM(D321:D325)</f>
        <v>-1438</v>
      </c>
      <c r="E320" s="226">
        <f t="shared" si="220"/>
        <v>0</v>
      </c>
      <c r="F320" s="226">
        <f t="shared" si="220"/>
        <v>0</v>
      </c>
      <c r="G320" s="226">
        <f t="shared" si="220"/>
        <v>0</v>
      </c>
      <c r="H320" s="226">
        <f t="shared" si="220"/>
        <v>0</v>
      </c>
      <c r="I320" s="226">
        <f t="shared" si="220"/>
        <v>-1438</v>
      </c>
      <c r="J320" s="226">
        <f t="shared" si="220"/>
        <v>14657</v>
      </c>
      <c r="K320" s="232">
        <f t="shared" ref="K320:X320" si="221">SUM(K321:K325)</f>
        <v>-61</v>
      </c>
      <c r="L320" s="232">
        <f t="shared" si="221"/>
        <v>0</v>
      </c>
      <c r="M320" s="232">
        <f t="shared" si="221"/>
        <v>0</v>
      </c>
      <c r="N320" s="232">
        <f t="shared" si="221"/>
        <v>44</v>
      </c>
      <c r="O320" s="232">
        <f t="shared" si="221"/>
        <v>20</v>
      </c>
      <c r="P320" s="232">
        <f t="shared" si="221"/>
        <v>0</v>
      </c>
      <c r="Q320" s="232">
        <f t="shared" si="221"/>
        <v>71</v>
      </c>
      <c r="R320" s="232">
        <f t="shared" ref="R320" si="222">SUM(R321:R325)</f>
        <v>0</v>
      </c>
      <c r="S320" s="232">
        <f t="shared" si="221"/>
        <v>0</v>
      </c>
      <c r="T320" s="232">
        <f t="shared" si="221"/>
        <v>-33</v>
      </c>
      <c r="U320" s="232">
        <f t="shared" si="221"/>
        <v>586</v>
      </c>
      <c r="V320" s="232">
        <f t="shared" si="221"/>
        <v>-2065</v>
      </c>
      <c r="W320" s="232">
        <f t="shared" si="221"/>
        <v>0</v>
      </c>
      <c r="X320" s="232">
        <f t="shared" si="221"/>
        <v>0</v>
      </c>
    </row>
    <row r="321" spans="1:24">
      <c r="A321" s="225">
        <v>2120101</v>
      </c>
      <c r="B321" s="222" t="s">
        <v>98</v>
      </c>
      <c r="C321" s="224">
        <v>2673</v>
      </c>
      <c r="D321" s="221">
        <f>E321+F321+G321+H321+I321</f>
        <v>32</v>
      </c>
      <c r="E321" s="221">
        <v>0</v>
      </c>
      <c r="F321" s="221">
        <v>0</v>
      </c>
      <c r="G321" s="221">
        <v>0</v>
      </c>
      <c r="H321" s="221"/>
      <c r="I321" s="227">
        <f>SUM(K321:X321)</f>
        <v>32</v>
      </c>
      <c r="J321" s="233">
        <f>C321+D321</f>
        <v>2705</v>
      </c>
      <c r="K321" s="234">
        <v>0</v>
      </c>
      <c r="L321" s="234">
        <v>0</v>
      </c>
      <c r="M321" s="234">
        <v>0</v>
      </c>
      <c r="N321" s="234">
        <v>44</v>
      </c>
      <c r="O321" s="234">
        <v>0</v>
      </c>
      <c r="P321" s="234">
        <v>0</v>
      </c>
      <c r="Q321" s="234">
        <v>5</v>
      </c>
      <c r="R321" s="234"/>
      <c r="S321" s="234">
        <v>0</v>
      </c>
      <c r="T321" s="237">
        <v>-17</v>
      </c>
      <c r="U321" s="234">
        <v>0</v>
      </c>
      <c r="V321" s="238"/>
      <c r="W321" s="238"/>
      <c r="X321" s="238"/>
    </row>
    <row r="322" spans="1:24">
      <c r="A322" s="225">
        <v>2120102</v>
      </c>
      <c r="B322" s="222" t="s">
        <v>99</v>
      </c>
      <c r="C322" s="224">
        <v>365</v>
      </c>
      <c r="D322" s="221">
        <f>E322+F322+G322+H322+I322</f>
        <v>0</v>
      </c>
      <c r="E322" s="221">
        <v>0</v>
      </c>
      <c r="F322" s="221">
        <v>0</v>
      </c>
      <c r="G322" s="221">
        <v>0</v>
      </c>
      <c r="H322" s="221"/>
      <c r="I322" s="227">
        <f>SUM(K322:X322)</f>
        <v>0</v>
      </c>
      <c r="J322" s="233">
        <f>C322+D322</f>
        <v>365</v>
      </c>
      <c r="K322" s="234">
        <v>0</v>
      </c>
      <c r="L322" s="234">
        <v>0</v>
      </c>
      <c r="M322" s="234">
        <v>0</v>
      </c>
      <c r="N322" s="234">
        <v>0</v>
      </c>
      <c r="O322" s="234">
        <v>0</v>
      </c>
      <c r="P322" s="234">
        <v>0</v>
      </c>
      <c r="Q322" s="234">
        <v>0</v>
      </c>
      <c r="R322" s="234"/>
      <c r="S322" s="234">
        <v>0</v>
      </c>
      <c r="T322" s="237">
        <v>0</v>
      </c>
      <c r="U322" s="234">
        <v>0</v>
      </c>
      <c r="V322" s="238"/>
      <c r="W322" s="238"/>
      <c r="X322" s="238"/>
    </row>
    <row r="323" spans="1:24">
      <c r="A323" s="225">
        <v>2120104</v>
      </c>
      <c r="B323" s="222" t="s">
        <v>368</v>
      </c>
      <c r="C323" s="224">
        <v>4657</v>
      </c>
      <c r="D323" s="221">
        <f>E323+F323+G323+H323+I323</f>
        <v>3</v>
      </c>
      <c r="E323" s="221">
        <v>0</v>
      </c>
      <c r="F323" s="221">
        <v>0</v>
      </c>
      <c r="G323" s="221">
        <v>0</v>
      </c>
      <c r="H323" s="221"/>
      <c r="I323" s="227">
        <f>SUM(K323:X323)</f>
        <v>3</v>
      </c>
      <c r="J323" s="233">
        <f>C323+D323</f>
        <v>4660</v>
      </c>
      <c r="K323" s="234">
        <v>-6</v>
      </c>
      <c r="L323" s="234">
        <v>0</v>
      </c>
      <c r="M323" s="234">
        <v>0</v>
      </c>
      <c r="N323" s="234">
        <v>0</v>
      </c>
      <c r="O323" s="234">
        <v>0</v>
      </c>
      <c r="P323" s="234">
        <v>0</v>
      </c>
      <c r="Q323" s="234">
        <v>20</v>
      </c>
      <c r="R323" s="234"/>
      <c r="S323" s="234">
        <v>0</v>
      </c>
      <c r="T323" s="237">
        <v>-11</v>
      </c>
      <c r="U323" s="234">
        <v>0</v>
      </c>
      <c r="V323" s="238"/>
      <c r="W323" s="238"/>
      <c r="X323" s="238"/>
    </row>
    <row r="324" spans="1:24">
      <c r="A324" s="225">
        <v>2120106</v>
      </c>
      <c r="B324" s="222" t="s">
        <v>369</v>
      </c>
      <c r="C324" s="224">
        <v>456</v>
      </c>
      <c r="D324" s="221">
        <f>E324+F324+G324+H324+I324</f>
        <v>6</v>
      </c>
      <c r="E324" s="221">
        <v>0</v>
      </c>
      <c r="F324" s="221">
        <v>0</v>
      </c>
      <c r="G324" s="221">
        <v>0</v>
      </c>
      <c r="H324" s="221"/>
      <c r="I324" s="227">
        <f>SUM(K324:X324)</f>
        <v>6</v>
      </c>
      <c r="J324" s="233">
        <f>C324+D324</f>
        <v>462</v>
      </c>
      <c r="K324" s="234">
        <v>0</v>
      </c>
      <c r="L324" s="234">
        <v>0</v>
      </c>
      <c r="M324" s="234">
        <v>0</v>
      </c>
      <c r="N324" s="234">
        <v>0</v>
      </c>
      <c r="O324" s="234">
        <v>0</v>
      </c>
      <c r="P324" s="234">
        <v>0</v>
      </c>
      <c r="Q324" s="234">
        <v>8</v>
      </c>
      <c r="R324" s="234"/>
      <c r="S324" s="234">
        <v>0</v>
      </c>
      <c r="T324" s="237">
        <v>-2</v>
      </c>
      <c r="U324" s="234">
        <v>0</v>
      </c>
      <c r="V324" s="238"/>
      <c r="W324" s="238"/>
      <c r="X324" s="238"/>
    </row>
    <row r="325" spans="1:24">
      <c r="A325" s="225">
        <v>2120199</v>
      </c>
      <c r="B325" s="222" t="s">
        <v>370</v>
      </c>
      <c r="C325" s="224">
        <v>7944</v>
      </c>
      <c r="D325" s="221">
        <f>E325+F325+G325+H325+I325</f>
        <v>-1479</v>
      </c>
      <c r="E325" s="221">
        <v>0</v>
      </c>
      <c r="F325" s="221">
        <v>0</v>
      </c>
      <c r="G325" s="221">
        <v>0</v>
      </c>
      <c r="H325" s="221"/>
      <c r="I325" s="227">
        <f>SUM(K325:X325)</f>
        <v>-1479</v>
      </c>
      <c r="J325" s="233">
        <f>C325+D325</f>
        <v>6465</v>
      </c>
      <c r="K325" s="234">
        <v>-55</v>
      </c>
      <c r="L325" s="234">
        <v>0</v>
      </c>
      <c r="M325" s="234">
        <v>0</v>
      </c>
      <c r="N325" s="234">
        <v>0</v>
      </c>
      <c r="O325" s="234">
        <v>20</v>
      </c>
      <c r="P325" s="234">
        <v>0</v>
      </c>
      <c r="Q325" s="234">
        <v>38</v>
      </c>
      <c r="R325" s="234"/>
      <c r="S325" s="234">
        <v>0</v>
      </c>
      <c r="T325" s="237">
        <v>-3</v>
      </c>
      <c r="U325" s="234">
        <v>586</v>
      </c>
      <c r="V325" s="238">
        <v>-2065</v>
      </c>
      <c r="W325" s="238"/>
      <c r="X325" s="238"/>
    </row>
    <row r="326" spans="1:24">
      <c r="A326" s="225">
        <v>21202</v>
      </c>
      <c r="B326" s="223" t="s">
        <v>371</v>
      </c>
      <c r="C326" s="224">
        <f t="shared" ref="C326:J326" si="223">C327</f>
        <v>2140</v>
      </c>
      <c r="D326" s="226">
        <f t="shared" si="223"/>
        <v>-2</v>
      </c>
      <c r="E326" s="226">
        <f t="shared" si="223"/>
        <v>0</v>
      </c>
      <c r="F326" s="226">
        <f t="shared" si="223"/>
        <v>0</v>
      </c>
      <c r="G326" s="226">
        <f t="shared" si="223"/>
        <v>0</v>
      </c>
      <c r="H326" s="226">
        <f t="shared" si="223"/>
        <v>0</v>
      </c>
      <c r="I326" s="226">
        <f t="shared" si="223"/>
        <v>-2</v>
      </c>
      <c r="J326" s="226">
        <f t="shared" si="223"/>
        <v>2138</v>
      </c>
      <c r="K326" s="232">
        <f t="shared" ref="K326:X326" si="224">K327</f>
        <v>0</v>
      </c>
      <c r="L326" s="232">
        <f t="shared" si="224"/>
        <v>0</v>
      </c>
      <c r="M326" s="232">
        <f t="shared" si="224"/>
        <v>0</v>
      </c>
      <c r="N326" s="232">
        <f t="shared" si="224"/>
        <v>0</v>
      </c>
      <c r="O326" s="232">
        <f t="shared" si="224"/>
        <v>0</v>
      </c>
      <c r="P326" s="232">
        <f t="shared" si="224"/>
        <v>0</v>
      </c>
      <c r="Q326" s="232">
        <f t="shared" si="224"/>
        <v>0</v>
      </c>
      <c r="R326" s="232">
        <f t="shared" si="224"/>
        <v>0</v>
      </c>
      <c r="S326" s="232">
        <f t="shared" si="224"/>
        <v>0</v>
      </c>
      <c r="T326" s="232">
        <f t="shared" si="224"/>
        <v>-2</v>
      </c>
      <c r="U326" s="232">
        <f t="shared" si="224"/>
        <v>0</v>
      </c>
      <c r="V326" s="232">
        <f t="shared" si="224"/>
        <v>0</v>
      </c>
      <c r="W326" s="232">
        <f t="shared" si="224"/>
        <v>0</v>
      </c>
      <c r="X326" s="232">
        <f t="shared" si="224"/>
        <v>0</v>
      </c>
    </row>
    <row r="327" spans="1:24">
      <c r="A327" s="225">
        <v>2120201</v>
      </c>
      <c r="B327" s="222" t="s">
        <v>372</v>
      </c>
      <c r="C327" s="224">
        <v>2140</v>
      </c>
      <c r="D327" s="221">
        <f>E327+F327+G327+H327+I327</f>
        <v>-2</v>
      </c>
      <c r="E327" s="221">
        <v>0</v>
      </c>
      <c r="F327" s="221">
        <v>0</v>
      </c>
      <c r="G327" s="221">
        <v>0</v>
      </c>
      <c r="H327" s="221"/>
      <c r="I327" s="227">
        <f>SUM(K327:X327)</f>
        <v>-2</v>
      </c>
      <c r="J327" s="233">
        <f>C327+D327</f>
        <v>2138</v>
      </c>
      <c r="K327" s="234">
        <v>0</v>
      </c>
      <c r="L327" s="234">
        <v>0</v>
      </c>
      <c r="M327" s="234">
        <v>0</v>
      </c>
      <c r="N327" s="234">
        <v>0</v>
      </c>
      <c r="O327" s="234">
        <v>0</v>
      </c>
      <c r="P327" s="234">
        <v>0</v>
      </c>
      <c r="Q327" s="234">
        <v>0</v>
      </c>
      <c r="R327" s="234"/>
      <c r="S327" s="234">
        <v>0</v>
      </c>
      <c r="T327" s="237">
        <v>-2</v>
      </c>
      <c r="U327" s="234">
        <v>0</v>
      </c>
      <c r="V327" s="238"/>
      <c r="W327" s="238"/>
      <c r="X327" s="238"/>
    </row>
    <row r="328" spans="1:24">
      <c r="A328" s="225">
        <v>21203</v>
      </c>
      <c r="B328" s="223" t="s">
        <v>373</v>
      </c>
      <c r="C328" s="224">
        <f t="shared" ref="C328:J328" si="225">SUM(C329:C330)</f>
        <v>19940</v>
      </c>
      <c r="D328" s="226">
        <f t="shared" si="225"/>
        <v>19735</v>
      </c>
      <c r="E328" s="226">
        <f t="shared" si="225"/>
        <v>0</v>
      </c>
      <c r="F328" s="226">
        <f t="shared" si="225"/>
        <v>0</v>
      </c>
      <c r="G328" s="226">
        <f t="shared" si="225"/>
        <v>23</v>
      </c>
      <c r="H328" s="226">
        <f t="shared" si="225"/>
        <v>0</v>
      </c>
      <c r="I328" s="226">
        <f t="shared" si="225"/>
        <v>19712</v>
      </c>
      <c r="J328" s="226">
        <f t="shared" si="225"/>
        <v>39675</v>
      </c>
      <c r="K328" s="232">
        <f t="shared" ref="K328:X328" si="226">SUM(K329:K330)</f>
        <v>0</v>
      </c>
      <c r="L328" s="232">
        <f t="shared" si="226"/>
        <v>680</v>
      </c>
      <c r="M328" s="232">
        <f t="shared" si="226"/>
        <v>0</v>
      </c>
      <c r="N328" s="232">
        <f t="shared" si="226"/>
        <v>0</v>
      </c>
      <c r="O328" s="232">
        <f t="shared" si="226"/>
        <v>10</v>
      </c>
      <c r="P328" s="232">
        <f t="shared" si="226"/>
        <v>0</v>
      </c>
      <c r="Q328" s="232">
        <f t="shared" si="226"/>
        <v>24440</v>
      </c>
      <c r="R328" s="232">
        <f t="shared" si="226"/>
        <v>0</v>
      </c>
      <c r="S328" s="232">
        <f t="shared" si="226"/>
        <v>20</v>
      </c>
      <c r="T328" s="232">
        <f t="shared" si="226"/>
        <v>-8</v>
      </c>
      <c r="U328" s="232">
        <f t="shared" si="226"/>
        <v>0</v>
      </c>
      <c r="V328" s="232">
        <f t="shared" si="226"/>
        <v>-8680</v>
      </c>
      <c r="W328" s="232">
        <f t="shared" si="226"/>
        <v>0</v>
      </c>
      <c r="X328" s="232">
        <f t="shared" si="226"/>
        <v>0</v>
      </c>
    </row>
    <row r="329" spans="1:24">
      <c r="A329" s="225">
        <v>2120303</v>
      </c>
      <c r="B329" s="222" t="s">
        <v>374</v>
      </c>
      <c r="C329" s="224">
        <v>15355</v>
      </c>
      <c r="D329" s="221">
        <f>E329+F329+G329+H329+I329</f>
        <v>18599</v>
      </c>
      <c r="E329" s="221">
        <v>0</v>
      </c>
      <c r="F329" s="221">
        <v>0</v>
      </c>
      <c r="G329" s="221">
        <v>23</v>
      </c>
      <c r="H329" s="221"/>
      <c r="I329" s="227">
        <f>SUM(K329:X329)+3250</f>
        <v>18576</v>
      </c>
      <c r="J329" s="233">
        <f>C329+D329</f>
        <v>33954</v>
      </c>
      <c r="K329" s="234">
        <v>0</v>
      </c>
      <c r="L329" s="234">
        <v>11</v>
      </c>
      <c r="M329" s="234">
        <v>0</v>
      </c>
      <c r="N329" s="234">
        <v>0</v>
      </c>
      <c r="O329" s="234">
        <v>0</v>
      </c>
      <c r="P329" s="234">
        <v>0</v>
      </c>
      <c r="Q329" s="234">
        <v>24000</v>
      </c>
      <c r="R329" s="234"/>
      <c r="S329" s="234">
        <v>0</v>
      </c>
      <c r="T329" s="237">
        <v>-5</v>
      </c>
      <c r="U329" s="234"/>
      <c r="V329" s="238">
        <v>-8680</v>
      </c>
      <c r="W329" s="238"/>
      <c r="X329" s="238"/>
    </row>
    <row r="330" spans="1:24">
      <c r="A330" s="225">
        <v>2120399</v>
      </c>
      <c r="B330" s="222" t="s">
        <v>375</v>
      </c>
      <c r="C330" s="224">
        <v>4585</v>
      </c>
      <c r="D330" s="221">
        <f>E330+F330+G330+H330+I330</f>
        <v>1136</v>
      </c>
      <c r="E330" s="221">
        <v>0</v>
      </c>
      <c r="F330" s="221">
        <v>0</v>
      </c>
      <c r="G330" s="221">
        <v>0</v>
      </c>
      <c r="H330" s="221"/>
      <c r="I330" s="227">
        <f>SUM(K330:X330)</f>
        <v>1136</v>
      </c>
      <c r="J330" s="233">
        <f>C330+D330</f>
        <v>5721</v>
      </c>
      <c r="K330" s="234">
        <v>0</v>
      </c>
      <c r="L330" s="234">
        <v>669</v>
      </c>
      <c r="M330" s="234">
        <v>0</v>
      </c>
      <c r="N330" s="234">
        <v>0</v>
      </c>
      <c r="O330" s="234">
        <v>10</v>
      </c>
      <c r="P330" s="234">
        <v>0</v>
      </c>
      <c r="Q330" s="234">
        <v>440</v>
      </c>
      <c r="R330" s="234"/>
      <c r="S330" s="234">
        <v>20</v>
      </c>
      <c r="T330" s="237">
        <v>-3</v>
      </c>
      <c r="U330" s="234">
        <v>0</v>
      </c>
      <c r="V330" s="238"/>
      <c r="W330" s="238"/>
      <c r="X330" s="238"/>
    </row>
    <row r="331" spans="1:24">
      <c r="A331" s="225">
        <v>21205</v>
      </c>
      <c r="B331" s="223" t="s">
        <v>376</v>
      </c>
      <c r="C331" s="224">
        <f t="shared" ref="C331:J331" si="227">C332</f>
        <v>15030</v>
      </c>
      <c r="D331" s="226">
        <f t="shared" si="227"/>
        <v>549</v>
      </c>
      <c r="E331" s="226">
        <f t="shared" si="227"/>
        <v>0</v>
      </c>
      <c r="F331" s="226">
        <f t="shared" si="227"/>
        <v>0</v>
      </c>
      <c r="G331" s="226">
        <f t="shared" si="227"/>
        <v>0</v>
      </c>
      <c r="H331" s="226">
        <f t="shared" si="227"/>
        <v>0</v>
      </c>
      <c r="I331" s="226">
        <f t="shared" si="227"/>
        <v>549</v>
      </c>
      <c r="J331" s="226">
        <f t="shared" si="227"/>
        <v>15579</v>
      </c>
      <c r="K331" s="232">
        <f t="shared" ref="K331:X331" si="228">K332</f>
        <v>10</v>
      </c>
      <c r="L331" s="232">
        <f t="shared" si="228"/>
        <v>49</v>
      </c>
      <c r="M331" s="232">
        <f t="shared" si="228"/>
        <v>0</v>
      </c>
      <c r="N331" s="232">
        <f t="shared" si="228"/>
        <v>4</v>
      </c>
      <c r="O331" s="232">
        <f t="shared" si="228"/>
        <v>0</v>
      </c>
      <c r="P331" s="232">
        <f t="shared" si="228"/>
        <v>0</v>
      </c>
      <c r="Q331" s="232">
        <f t="shared" si="228"/>
        <v>10</v>
      </c>
      <c r="R331" s="232">
        <f t="shared" si="228"/>
        <v>0</v>
      </c>
      <c r="S331" s="232">
        <f t="shared" si="228"/>
        <v>-31</v>
      </c>
      <c r="T331" s="232">
        <f t="shared" si="228"/>
        <v>-7</v>
      </c>
      <c r="U331" s="232">
        <f t="shared" si="228"/>
        <v>514</v>
      </c>
      <c r="V331" s="232">
        <f t="shared" si="228"/>
        <v>0</v>
      </c>
      <c r="W331" s="232">
        <f t="shared" si="228"/>
        <v>0</v>
      </c>
      <c r="X331" s="232">
        <f t="shared" si="228"/>
        <v>0</v>
      </c>
    </row>
    <row r="332" spans="1:24">
      <c r="A332" s="225">
        <v>2120501</v>
      </c>
      <c r="B332" s="222" t="s">
        <v>377</v>
      </c>
      <c r="C332" s="224">
        <v>15030</v>
      </c>
      <c r="D332" s="221">
        <f>E332+F332+G332+H332+I332</f>
        <v>549</v>
      </c>
      <c r="E332" s="221">
        <v>0</v>
      </c>
      <c r="F332" s="221">
        <v>0</v>
      </c>
      <c r="G332" s="221">
        <v>0</v>
      </c>
      <c r="H332" s="221"/>
      <c r="I332" s="227">
        <f>SUM(K332:X332)</f>
        <v>549</v>
      </c>
      <c r="J332" s="233">
        <f>C332+D332</f>
        <v>15579</v>
      </c>
      <c r="K332" s="234">
        <v>10</v>
      </c>
      <c r="L332" s="234">
        <v>49</v>
      </c>
      <c r="M332" s="234">
        <v>0</v>
      </c>
      <c r="N332" s="234">
        <v>4</v>
      </c>
      <c r="O332" s="234">
        <v>0</v>
      </c>
      <c r="P332" s="234">
        <v>0</v>
      </c>
      <c r="Q332" s="234">
        <v>10</v>
      </c>
      <c r="R332" s="234"/>
      <c r="S332" s="234">
        <v>-31</v>
      </c>
      <c r="T332" s="237">
        <v>-7</v>
      </c>
      <c r="U332" s="234">
        <v>514</v>
      </c>
      <c r="V332" s="238"/>
      <c r="W332" s="238"/>
      <c r="X332" s="238"/>
    </row>
    <row r="333" spans="1:24">
      <c r="A333" s="225">
        <v>21206</v>
      </c>
      <c r="B333" s="223" t="s">
        <v>378</v>
      </c>
      <c r="C333" s="224">
        <f t="shared" ref="C333:J333" si="229">C334</f>
        <v>472</v>
      </c>
      <c r="D333" s="226">
        <f t="shared" si="229"/>
        <v>-4</v>
      </c>
      <c r="E333" s="226">
        <f t="shared" si="229"/>
        <v>0</v>
      </c>
      <c r="F333" s="226">
        <f t="shared" si="229"/>
        <v>0</v>
      </c>
      <c r="G333" s="226">
        <f t="shared" si="229"/>
        <v>0</v>
      </c>
      <c r="H333" s="226">
        <f t="shared" si="229"/>
        <v>0</v>
      </c>
      <c r="I333" s="226">
        <f t="shared" si="229"/>
        <v>-4</v>
      </c>
      <c r="J333" s="226">
        <f t="shared" si="229"/>
        <v>468</v>
      </c>
      <c r="K333" s="232">
        <f t="shared" ref="K333:X333" si="230">K334</f>
        <v>0</v>
      </c>
      <c r="L333" s="232">
        <f t="shared" si="230"/>
        <v>0</v>
      </c>
      <c r="M333" s="232">
        <f t="shared" si="230"/>
        <v>0</v>
      </c>
      <c r="N333" s="232">
        <f t="shared" si="230"/>
        <v>0</v>
      </c>
      <c r="O333" s="232">
        <f t="shared" si="230"/>
        <v>0</v>
      </c>
      <c r="P333" s="232">
        <f t="shared" si="230"/>
        <v>0</v>
      </c>
      <c r="Q333" s="232">
        <f t="shared" si="230"/>
        <v>0</v>
      </c>
      <c r="R333" s="232">
        <f t="shared" si="230"/>
        <v>0</v>
      </c>
      <c r="S333" s="232">
        <f t="shared" si="230"/>
        <v>0</v>
      </c>
      <c r="T333" s="232">
        <f t="shared" si="230"/>
        <v>-4</v>
      </c>
      <c r="U333" s="232">
        <f t="shared" si="230"/>
        <v>0</v>
      </c>
      <c r="V333" s="232">
        <f t="shared" si="230"/>
        <v>0</v>
      </c>
      <c r="W333" s="232">
        <f t="shared" si="230"/>
        <v>0</v>
      </c>
      <c r="X333" s="232">
        <f t="shared" si="230"/>
        <v>0</v>
      </c>
    </row>
    <row r="334" spans="1:24">
      <c r="A334" s="225">
        <v>2120601</v>
      </c>
      <c r="B334" s="222" t="s">
        <v>379</v>
      </c>
      <c r="C334" s="224">
        <v>472</v>
      </c>
      <c r="D334" s="221">
        <f>E334+F334+G334+H334+I334</f>
        <v>-4</v>
      </c>
      <c r="E334" s="221">
        <v>0</v>
      </c>
      <c r="F334" s="221">
        <v>0</v>
      </c>
      <c r="G334" s="221">
        <v>0</v>
      </c>
      <c r="H334" s="221"/>
      <c r="I334" s="227">
        <f>SUM(K334:X334)</f>
        <v>-4</v>
      </c>
      <c r="J334" s="233">
        <f>C334+D334</f>
        <v>468</v>
      </c>
      <c r="K334" s="234">
        <v>0</v>
      </c>
      <c r="L334" s="234">
        <v>0</v>
      </c>
      <c r="M334" s="234">
        <v>0</v>
      </c>
      <c r="N334" s="234">
        <v>0</v>
      </c>
      <c r="O334" s="234">
        <v>0</v>
      </c>
      <c r="P334" s="234">
        <v>0</v>
      </c>
      <c r="Q334" s="234">
        <v>0</v>
      </c>
      <c r="R334" s="234"/>
      <c r="S334" s="234">
        <v>0</v>
      </c>
      <c r="T334" s="237">
        <v>-4</v>
      </c>
      <c r="U334" s="234">
        <v>0</v>
      </c>
      <c r="V334" s="238"/>
      <c r="W334" s="238"/>
      <c r="X334" s="238"/>
    </row>
    <row r="335" spans="1:24">
      <c r="A335" s="225">
        <v>21299</v>
      </c>
      <c r="B335" s="223" t="s">
        <v>380</v>
      </c>
      <c r="C335" s="224">
        <f t="shared" ref="C335:J335" si="231">C336</f>
        <v>1685</v>
      </c>
      <c r="D335" s="226">
        <f t="shared" si="231"/>
        <v>1134</v>
      </c>
      <c r="E335" s="226">
        <f t="shared" si="231"/>
        <v>0</v>
      </c>
      <c r="F335" s="226">
        <f t="shared" si="231"/>
        <v>0</v>
      </c>
      <c r="G335" s="226">
        <f t="shared" si="231"/>
        <v>1095</v>
      </c>
      <c r="H335" s="226">
        <f t="shared" si="231"/>
        <v>0</v>
      </c>
      <c r="I335" s="226">
        <f t="shared" si="231"/>
        <v>39</v>
      </c>
      <c r="J335" s="226">
        <f t="shared" si="231"/>
        <v>2819</v>
      </c>
      <c r="K335" s="232">
        <f t="shared" ref="K335:X335" si="232">K336</f>
        <v>0</v>
      </c>
      <c r="L335" s="232">
        <f t="shared" si="232"/>
        <v>0</v>
      </c>
      <c r="M335" s="232">
        <f t="shared" si="232"/>
        <v>0</v>
      </c>
      <c r="N335" s="232">
        <f t="shared" si="232"/>
        <v>0</v>
      </c>
      <c r="O335" s="232">
        <f t="shared" si="232"/>
        <v>0</v>
      </c>
      <c r="P335" s="232">
        <f t="shared" si="232"/>
        <v>39</v>
      </c>
      <c r="Q335" s="232">
        <f t="shared" si="232"/>
        <v>0</v>
      </c>
      <c r="R335" s="232">
        <f t="shared" si="232"/>
        <v>0</v>
      </c>
      <c r="S335" s="232">
        <f t="shared" si="232"/>
        <v>0</v>
      </c>
      <c r="T335" s="232">
        <f t="shared" si="232"/>
        <v>0</v>
      </c>
      <c r="U335" s="232">
        <f t="shared" si="232"/>
        <v>0</v>
      </c>
      <c r="V335" s="232">
        <f t="shared" si="232"/>
        <v>0</v>
      </c>
      <c r="W335" s="232">
        <f t="shared" si="232"/>
        <v>0</v>
      </c>
      <c r="X335" s="232">
        <f t="shared" si="232"/>
        <v>0</v>
      </c>
    </row>
    <row r="336" spans="1:24">
      <c r="A336" s="225">
        <v>2129901</v>
      </c>
      <c r="B336" s="222" t="s">
        <v>381</v>
      </c>
      <c r="C336" s="224">
        <v>1685</v>
      </c>
      <c r="D336" s="221">
        <f>E336+F336+G336+H336+I336</f>
        <v>1134</v>
      </c>
      <c r="E336" s="221">
        <v>0</v>
      </c>
      <c r="F336" s="221">
        <v>0</v>
      </c>
      <c r="G336" s="221">
        <v>1095</v>
      </c>
      <c r="H336" s="221"/>
      <c r="I336" s="227">
        <f>SUM(K336:X336)</f>
        <v>39</v>
      </c>
      <c r="J336" s="233">
        <f>C336+D336</f>
        <v>2819</v>
      </c>
      <c r="K336" s="234">
        <v>0</v>
      </c>
      <c r="L336" s="234">
        <v>0</v>
      </c>
      <c r="M336" s="234">
        <v>0</v>
      </c>
      <c r="N336" s="234">
        <v>0</v>
      </c>
      <c r="O336" s="234">
        <v>0</v>
      </c>
      <c r="P336" s="234">
        <v>39</v>
      </c>
      <c r="Q336" s="234">
        <v>0</v>
      </c>
      <c r="R336" s="234"/>
      <c r="S336" s="234">
        <v>0</v>
      </c>
      <c r="T336" s="237">
        <v>0</v>
      </c>
      <c r="U336" s="234">
        <v>0</v>
      </c>
      <c r="V336" s="238"/>
      <c r="W336" s="238"/>
      <c r="X336" s="238"/>
    </row>
    <row r="337" spans="1:24">
      <c r="A337" s="225">
        <v>213</v>
      </c>
      <c r="B337" s="223" t="s">
        <v>557</v>
      </c>
      <c r="C337" s="224">
        <f>C338+C356+C369+C387+C393+C398+C402+C405</f>
        <v>60057</v>
      </c>
      <c r="D337" s="226">
        <f t="shared" ref="D337:J337" si="233">D338+D356+D369+D387+D393+D398+D402+D405</f>
        <v>32159</v>
      </c>
      <c r="E337" s="226">
        <f t="shared" si="233"/>
        <v>8275</v>
      </c>
      <c r="F337" s="226">
        <f t="shared" si="233"/>
        <v>2620</v>
      </c>
      <c r="G337" s="226">
        <f t="shared" si="233"/>
        <v>5997</v>
      </c>
      <c r="H337" s="226">
        <f t="shared" si="233"/>
        <v>7529</v>
      </c>
      <c r="I337" s="226">
        <f t="shared" si="233"/>
        <v>7738</v>
      </c>
      <c r="J337" s="226">
        <f t="shared" si="233"/>
        <v>92216</v>
      </c>
      <c r="K337" s="232">
        <f t="shared" ref="K337:X337" si="234">K338+K356+K369+K387+K393+K398+K402+K405</f>
        <v>-917</v>
      </c>
      <c r="L337" s="232">
        <f t="shared" si="234"/>
        <v>5855</v>
      </c>
      <c r="M337" s="232">
        <f t="shared" si="234"/>
        <v>640</v>
      </c>
      <c r="N337" s="232">
        <f t="shared" si="234"/>
        <v>72</v>
      </c>
      <c r="O337" s="232">
        <f t="shared" si="234"/>
        <v>1448</v>
      </c>
      <c r="P337" s="232">
        <f t="shared" si="234"/>
        <v>207</v>
      </c>
      <c r="Q337" s="232">
        <f t="shared" si="234"/>
        <v>1684</v>
      </c>
      <c r="R337" s="232">
        <f t="shared" ref="R337" si="235">R338+R356+R369+R387+R393+R398+R402+R405</f>
        <v>0</v>
      </c>
      <c r="S337" s="232">
        <f t="shared" si="234"/>
        <v>-7</v>
      </c>
      <c r="T337" s="232">
        <f t="shared" si="234"/>
        <v>-59</v>
      </c>
      <c r="U337" s="232">
        <f t="shared" si="234"/>
        <v>255</v>
      </c>
      <c r="V337" s="232">
        <f t="shared" si="234"/>
        <v>-2262</v>
      </c>
      <c r="W337" s="232">
        <f t="shared" si="234"/>
        <v>0</v>
      </c>
      <c r="X337" s="232">
        <f t="shared" si="234"/>
        <v>0</v>
      </c>
    </row>
    <row r="338" spans="1:24">
      <c r="A338" s="225">
        <v>21301</v>
      </c>
      <c r="B338" s="223" t="s">
        <v>383</v>
      </c>
      <c r="C338" s="224">
        <f>SUM(C339:C355)</f>
        <v>19803</v>
      </c>
      <c r="D338" s="226">
        <f t="shared" ref="D338:J338" si="236">SUM(D339:D355)</f>
        <v>15585</v>
      </c>
      <c r="E338" s="226">
        <f t="shared" si="236"/>
        <v>3780</v>
      </c>
      <c r="F338" s="226">
        <f t="shared" si="236"/>
        <v>0</v>
      </c>
      <c r="G338" s="226">
        <f t="shared" si="236"/>
        <v>1445</v>
      </c>
      <c r="H338" s="226">
        <f t="shared" si="236"/>
        <v>5562</v>
      </c>
      <c r="I338" s="226">
        <f t="shared" si="236"/>
        <v>4798</v>
      </c>
      <c r="J338" s="226">
        <f t="shared" si="236"/>
        <v>35388</v>
      </c>
      <c r="K338" s="232">
        <f t="shared" ref="K338:X338" si="237">SUM(K339:K355)</f>
        <v>-1255</v>
      </c>
      <c r="L338" s="232">
        <f t="shared" si="237"/>
        <v>3385</v>
      </c>
      <c r="M338" s="232">
        <f t="shared" si="237"/>
        <v>4130</v>
      </c>
      <c r="N338" s="232">
        <f t="shared" si="237"/>
        <v>13</v>
      </c>
      <c r="O338" s="232">
        <f t="shared" si="237"/>
        <v>80</v>
      </c>
      <c r="P338" s="232">
        <f t="shared" si="237"/>
        <v>60</v>
      </c>
      <c r="Q338" s="232">
        <f t="shared" si="237"/>
        <v>431</v>
      </c>
      <c r="R338" s="232">
        <f t="shared" ref="R338" si="238">SUM(R339:R355)</f>
        <v>0</v>
      </c>
      <c r="S338" s="232">
        <f t="shared" si="237"/>
        <v>-7</v>
      </c>
      <c r="T338" s="232">
        <f t="shared" si="237"/>
        <v>-32</v>
      </c>
      <c r="U338" s="232">
        <f t="shared" si="237"/>
        <v>255</v>
      </c>
      <c r="V338" s="232">
        <f t="shared" si="237"/>
        <v>-2262</v>
      </c>
      <c r="W338" s="232">
        <f t="shared" si="237"/>
        <v>0</v>
      </c>
      <c r="X338" s="232">
        <f t="shared" si="237"/>
        <v>0</v>
      </c>
    </row>
    <row r="339" spans="1:24">
      <c r="A339" s="225">
        <v>2130101</v>
      </c>
      <c r="B339" s="222" t="s">
        <v>98</v>
      </c>
      <c r="C339" s="224">
        <v>1177</v>
      </c>
      <c r="D339" s="221">
        <f t="shared" ref="D339:D355" si="239">E339+F339+G339+H339+I339</f>
        <v>-11</v>
      </c>
      <c r="E339" s="221">
        <v>0</v>
      </c>
      <c r="F339" s="221">
        <v>0</v>
      </c>
      <c r="G339" s="221">
        <v>0</v>
      </c>
      <c r="H339" s="221"/>
      <c r="I339" s="227">
        <f t="shared" ref="I339:I355" si="240">SUM(K339:X339)</f>
        <v>-11</v>
      </c>
      <c r="J339" s="233">
        <f t="shared" ref="J339:J355" si="241">C339+D339</f>
        <v>1166</v>
      </c>
      <c r="K339" s="234">
        <v>0</v>
      </c>
      <c r="L339" s="234">
        <v>0</v>
      </c>
      <c r="M339" s="234">
        <v>0</v>
      </c>
      <c r="N339" s="234">
        <v>0</v>
      </c>
      <c r="O339" s="234">
        <v>0</v>
      </c>
      <c r="P339" s="234">
        <v>0</v>
      </c>
      <c r="Q339" s="234">
        <v>0</v>
      </c>
      <c r="R339" s="234"/>
      <c r="S339" s="234">
        <v>0</v>
      </c>
      <c r="T339" s="237">
        <v>-11</v>
      </c>
      <c r="U339" s="234">
        <v>0</v>
      </c>
      <c r="V339" s="238"/>
      <c r="W339" s="238"/>
      <c r="X339" s="238"/>
    </row>
    <row r="340" spans="1:24">
      <c r="A340" s="225">
        <v>2130104</v>
      </c>
      <c r="B340" s="222" t="s">
        <v>108</v>
      </c>
      <c r="C340" s="224">
        <v>4079</v>
      </c>
      <c r="D340" s="221">
        <f t="shared" si="239"/>
        <v>-8</v>
      </c>
      <c r="E340" s="221">
        <v>0</v>
      </c>
      <c r="F340" s="221">
        <v>0</v>
      </c>
      <c r="G340" s="221">
        <v>0</v>
      </c>
      <c r="H340" s="221"/>
      <c r="I340" s="227">
        <f t="shared" si="240"/>
        <v>-8</v>
      </c>
      <c r="J340" s="233">
        <f t="shared" si="241"/>
        <v>4071</v>
      </c>
      <c r="K340" s="234">
        <v>0</v>
      </c>
      <c r="L340" s="234">
        <v>0</v>
      </c>
      <c r="M340" s="234">
        <v>0</v>
      </c>
      <c r="N340" s="234">
        <v>13</v>
      </c>
      <c r="O340" s="234">
        <v>0</v>
      </c>
      <c r="P340" s="234">
        <v>0</v>
      </c>
      <c r="Q340" s="234">
        <v>0</v>
      </c>
      <c r="R340" s="234"/>
      <c r="S340" s="234">
        <v>0</v>
      </c>
      <c r="T340" s="237">
        <v>-21</v>
      </c>
      <c r="U340" s="234">
        <v>0</v>
      </c>
      <c r="V340" s="238"/>
      <c r="W340" s="238"/>
      <c r="X340" s="238"/>
    </row>
    <row r="341" spans="1:24">
      <c r="A341" s="225">
        <v>2130106</v>
      </c>
      <c r="B341" s="222" t="s">
        <v>384</v>
      </c>
      <c r="C341" s="224">
        <v>156</v>
      </c>
      <c r="D341" s="221">
        <f t="shared" si="239"/>
        <v>589</v>
      </c>
      <c r="E341" s="221">
        <v>0</v>
      </c>
      <c r="F341" s="221">
        <v>0</v>
      </c>
      <c r="G341" s="221">
        <v>92</v>
      </c>
      <c r="H341" s="221"/>
      <c r="I341" s="227">
        <f t="shared" si="240"/>
        <v>497</v>
      </c>
      <c r="J341" s="233">
        <f t="shared" si="241"/>
        <v>745</v>
      </c>
      <c r="K341" s="234">
        <v>0</v>
      </c>
      <c r="L341" s="234">
        <v>448</v>
      </c>
      <c r="M341" s="234">
        <v>0</v>
      </c>
      <c r="N341" s="234">
        <v>0</v>
      </c>
      <c r="O341" s="234">
        <v>0</v>
      </c>
      <c r="P341" s="234">
        <v>0</v>
      </c>
      <c r="Q341" s="234">
        <v>50</v>
      </c>
      <c r="R341" s="234"/>
      <c r="S341" s="234">
        <v>-1</v>
      </c>
      <c r="T341" s="237">
        <v>0</v>
      </c>
      <c r="U341" s="234">
        <v>0</v>
      </c>
      <c r="V341" s="238"/>
      <c r="W341" s="238"/>
      <c r="X341" s="238"/>
    </row>
    <row r="342" spans="1:24">
      <c r="A342" s="225">
        <v>2130108</v>
      </c>
      <c r="B342" s="222" t="s">
        <v>385</v>
      </c>
      <c r="C342" s="224">
        <v>574</v>
      </c>
      <c r="D342" s="221">
        <f t="shared" si="239"/>
        <v>5502</v>
      </c>
      <c r="E342" s="221">
        <v>315</v>
      </c>
      <c r="F342" s="221">
        <v>0</v>
      </c>
      <c r="G342" s="221">
        <v>0</v>
      </c>
      <c r="H342" s="221">
        <v>4372</v>
      </c>
      <c r="I342" s="227">
        <f t="shared" si="240"/>
        <v>815</v>
      </c>
      <c r="J342" s="233">
        <f t="shared" si="241"/>
        <v>6076</v>
      </c>
      <c r="K342" s="234">
        <v>-65</v>
      </c>
      <c r="L342" s="234">
        <v>480</v>
      </c>
      <c r="M342" s="234">
        <v>400</v>
      </c>
      <c r="N342" s="234">
        <v>0</v>
      </c>
      <c r="O342" s="234">
        <v>0</v>
      </c>
      <c r="P342" s="234">
        <v>0</v>
      </c>
      <c r="Q342" s="234">
        <f>1372.754-1372.754</f>
        <v>0</v>
      </c>
      <c r="R342" s="234"/>
      <c r="S342" s="234">
        <v>0</v>
      </c>
      <c r="T342" s="237">
        <v>0</v>
      </c>
      <c r="U342" s="234">
        <v>0</v>
      </c>
      <c r="V342" s="238"/>
      <c r="W342" s="238"/>
      <c r="X342" s="238"/>
    </row>
    <row r="343" spans="1:24">
      <c r="A343" s="225">
        <v>2130109</v>
      </c>
      <c r="B343" s="222" t="s">
        <v>386</v>
      </c>
      <c r="C343" s="224">
        <v>63</v>
      </c>
      <c r="D343" s="221">
        <f t="shared" si="239"/>
        <v>400</v>
      </c>
      <c r="E343" s="221">
        <v>0</v>
      </c>
      <c r="F343" s="221">
        <v>0</v>
      </c>
      <c r="G343" s="221">
        <v>0</v>
      </c>
      <c r="H343" s="221"/>
      <c r="I343" s="227">
        <f t="shared" si="240"/>
        <v>400</v>
      </c>
      <c r="J343" s="233">
        <f t="shared" si="241"/>
        <v>463</v>
      </c>
      <c r="K343" s="234">
        <v>0</v>
      </c>
      <c r="L343" s="234">
        <v>0</v>
      </c>
      <c r="M343" s="234">
        <v>400</v>
      </c>
      <c r="N343" s="234">
        <v>0</v>
      </c>
      <c r="O343" s="234">
        <v>0</v>
      </c>
      <c r="P343" s="234">
        <v>0</v>
      </c>
      <c r="Q343" s="234">
        <v>0</v>
      </c>
      <c r="R343" s="234"/>
      <c r="S343" s="234">
        <v>0</v>
      </c>
      <c r="T343" s="237">
        <v>0</v>
      </c>
      <c r="U343" s="234">
        <v>0</v>
      </c>
      <c r="V343" s="238"/>
      <c r="W343" s="238"/>
      <c r="X343" s="238"/>
    </row>
    <row r="344" spans="1:24">
      <c r="A344" s="225">
        <v>2130110</v>
      </c>
      <c r="B344" s="222" t="s">
        <v>387</v>
      </c>
      <c r="C344" s="224">
        <v>74</v>
      </c>
      <c r="D344" s="221">
        <f t="shared" si="239"/>
        <v>-1</v>
      </c>
      <c r="E344" s="221">
        <v>0</v>
      </c>
      <c r="F344" s="221">
        <v>0</v>
      </c>
      <c r="G344" s="221">
        <v>0</v>
      </c>
      <c r="H344" s="221"/>
      <c r="I344" s="221">
        <f t="shared" si="240"/>
        <v>-1</v>
      </c>
      <c r="J344" s="233">
        <f t="shared" si="241"/>
        <v>73</v>
      </c>
      <c r="K344" s="234">
        <v>0</v>
      </c>
      <c r="L344" s="234">
        <v>0</v>
      </c>
      <c r="M344" s="234">
        <v>0</v>
      </c>
      <c r="N344" s="234">
        <v>0</v>
      </c>
      <c r="O344" s="234">
        <v>0</v>
      </c>
      <c r="P344" s="234">
        <v>0</v>
      </c>
      <c r="Q344" s="234">
        <v>0</v>
      </c>
      <c r="R344" s="234"/>
      <c r="S344" s="234">
        <v>-1</v>
      </c>
      <c r="T344" s="237">
        <v>0</v>
      </c>
      <c r="U344" s="234">
        <v>0</v>
      </c>
      <c r="V344" s="238"/>
      <c r="W344" s="238"/>
      <c r="X344" s="238"/>
    </row>
    <row r="345" spans="1:24">
      <c r="A345" s="225">
        <v>2130111</v>
      </c>
      <c r="B345" s="222" t="s">
        <v>388</v>
      </c>
      <c r="C345" s="224">
        <v>300</v>
      </c>
      <c r="D345" s="221">
        <f t="shared" si="239"/>
        <v>0</v>
      </c>
      <c r="E345" s="221">
        <v>0</v>
      </c>
      <c r="F345" s="221">
        <v>0</v>
      </c>
      <c r="G345" s="221">
        <v>0</v>
      </c>
      <c r="H345" s="221"/>
      <c r="I345" s="221">
        <f t="shared" si="240"/>
        <v>0</v>
      </c>
      <c r="J345" s="233">
        <f t="shared" si="241"/>
        <v>300</v>
      </c>
      <c r="K345" s="234">
        <v>0</v>
      </c>
      <c r="L345" s="234">
        <v>0</v>
      </c>
      <c r="M345" s="234">
        <v>0</v>
      </c>
      <c r="N345" s="234">
        <v>0</v>
      </c>
      <c r="O345" s="234">
        <v>0</v>
      </c>
      <c r="P345" s="234">
        <v>0</v>
      </c>
      <c r="Q345" s="234">
        <v>0</v>
      </c>
      <c r="R345" s="234"/>
      <c r="S345" s="234">
        <v>0</v>
      </c>
      <c r="T345" s="237">
        <v>0</v>
      </c>
      <c r="U345" s="234">
        <v>0</v>
      </c>
      <c r="V345" s="238"/>
      <c r="W345" s="238"/>
      <c r="X345" s="238"/>
    </row>
    <row r="346" spans="1:24">
      <c r="A346" s="225">
        <v>2130119</v>
      </c>
      <c r="B346" s="222" t="s">
        <v>389</v>
      </c>
      <c r="C346" s="224"/>
      <c r="D346" s="221">
        <f t="shared" si="239"/>
        <v>588</v>
      </c>
      <c r="E346" s="221">
        <v>467</v>
      </c>
      <c r="F346" s="221">
        <v>0</v>
      </c>
      <c r="G346" s="221">
        <v>121</v>
      </c>
      <c r="H346" s="221"/>
      <c r="I346" s="221">
        <f t="shared" si="240"/>
        <v>0</v>
      </c>
      <c r="J346" s="233">
        <f t="shared" si="241"/>
        <v>588</v>
      </c>
      <c r="K346" s="234">
        <v>0</v>
      </c>
      <c r="L346" s="234">
        <v>0</v>
      </c>
      <c r="M346" s="234">
        <v>0</v>
      </c>
      <c r="N346" s="234">
        <v>0</v>
      </c>
      <c r="O346" s="234">
        <v>0</v>
      </c>
      <c r="P346" s="234">
        <v>0</v>
      </c>
      <c r="Q346" s="234">
        <v>0</v>
      </c>
      <c r="R346" s="234"/>
      <c r="S346" s="234">
        <v>0</v>
      </c>
      <c r="T346" s="237">
        <v>0</v>
      </c>
      <c r="U346" s="234">
        <v>0</v>
      </c>
      <c r="V346" s="238"/>
      <c r="W346" s="238"/>
      <c r="X346" s="238"/>
    </row>
    <row r="347" spans="1:24">
      <c r="A347" s="225">
        <v>2130122</v>
      </c>
      <c r="B347" s="222" t="s">
        <v>390</v>
      </c>
      <c r="C347" s="224">
        <v>528</v>
      </c>
      <c r="D347" s="221">
        <f t="shared" si="239"/>
        <v>4028</v>
      </c>
      <c r="E347" s="221">
        <f>6040-2232</f>
        <v>3808</v>
      </c>
      <c r="F347" s="221">
        <v>0</v>
      </c>
      <c r="G347" s="221">
        <v>170</v>
      </c>
      <c r="H347" s="221"/>
      <c r="I347" s="221">
        <f t="shared" si="240"/>
        <v>50</v>
      </c>
      <c r="J347" s="233">
        <f t="shared" si="241"/>
        <v>4556</v>
      </c>
      <c r="K347" s="234">
        <v>0</v>
      </c>
      <c r="L347" s="234">
        <v>0</v>
      </c>
      <c r="M347" s="234">
        <v>50</v>
      </c>
      <c r="N347" s="234">
        <v>0</v>
      </c>
      <c r="O347" s="234">
        <v>0</v>
      </c>
      <c r="P347" s="234">
        <v>0</v>
      </c>
      <c r="Q347" s="234">
        <v>0</v>
      </c>
      <c r="R347" s="234"/>
      <c r="S347" s="234">
        <v>0</v>
      </c>
      <c r="T347" s="237">
        <v>0</v>
      </c>
      <c r="U347" s="234">
        <v>0</v>
      </c>
      <c r="V347" s="238"/>
      <c r="W347" s="238"/>
      <c r="X347" s="238"/>
    </row>
    <row r="348" spans="1:24">
      <c r="A348" s="225">
        <v>2130124</v>
      </c>
      <c r="B348" s="222" t="s">
        <v>391</v>
      </c>
      <c r="C348" s="224"/>
      <c r="D348" s="221">
        <f t="shared" si="239"/>
        <v>346</v>
      </c>
      <c r="E348" s="221">
        <v>157</v>
      </c>
      <c r="F348" s="221">
        <v>0</v>
      </c>
      <c r="G348" s="221">
        <f>300-300</f>
        <v>0</v>
      </c>
      <c r="H348" s="221"/>
      <c r="I348" s="221">
        <f t="shared" si="240"/>
        <v>189</v>
      </c>
      <c r="J348" s="233">
        <f t="shared" si="241"/>
        <v>346</v>
      </c>
      <c r="K348" s="234">
        <v>0</v>
      </c>
      <c r="L348" s="234">
        <v>189</v>
      </c>
      <c r="M348" s="234">
        <v>0</v>
      </c>
      <c r="N348" s="234">
        <v>0</v>
      </c>
      <c r="O348" s="234">
        <v>0</v>
      </c>
      <c r="P348" s="234">
        <v>0</v>
      </c>
      <c r="Q348" s="234">
        <v>0</v>
      </c>
      <c r="R348" s="234"/>
      <c r="S348" s="234">
        <v>0</v>
      </c>
      <c r="T348" s="237">
        <v>0</v>
      </c>
      <c r="U348" s="234">
        <v>0</v>
      </c>
      <c r="V348" s="238"/>
      <c r="W348" s="238"/>
      <c r="X348" s="238"/>
    </row>
    <row r="349" spans="1:24">
      <c r="A349" s="225">
        <v>2130126</v>
      </c>
      <c r="B349" s="222" t="s">
        <v>392</v>
      </c>
      <c r="C349" s="224">
        <v>2524</v>
      </c>
      <c r="D349" s="221">
        <f t="shared" si="239"/>
        <v>442</v>
      </c>
      <c r="E349" s="221">
        <v>0</v>
      </c>
      <c r="F349" s="221">
        <v>0</v>
      </c>
      <c r="G349" s="221">
        <v>192</v>
      </c>
      <c r="H349" s="221"/>
      <c r="I349" s="227">
        <f t="shared" si="240"/>
        <v>250</v>
      </c>
      <c r="J349" s="233">
        <f t="shared" si="241"/>
        <v>2966</v>
      </c>
      <c r="K349" s="234"/>
      <c r="L349" s="234">
        <v>129</v>
      </c>
      <c r="M349" s="234">
        <v>0</v>
      </c>
      <c r="N349" s="234">
        <v>0</v>
      </c>
      <c r="O349" s="234">
        <v>80</v>
      </c>
      <c r="P349" s="234">
        <v>0</v>
      </c>
      <c r="Q349" s="234">
        <v>46</v>
      </c>
      <c r="R349" s="234"/>
      <c r="S349" s="234">
        <v>-5</v>
      </c>
      <c r="T349" s="237">
        <v>0</v>
      </c>
      <c r="U349" s="234">
        <v>0</v>
      </c>
      <c r="V349" s="238"/>
      <c r="W349" s="238"/>
      <c r="X349" s="238"/>
    </row>
    <row r="350" spans="1:24">
      <c r="A350" s="225">
        <v>2130135</v>
      </c>
      <c r="B350" s="222" t="s">
        <v>393</v>
      </c>
      <c r="C350" s="224">
        <v>12</v>
      </c>
      <c r="D350" s="221">
        <f t="shared" si="239"/>
        <v>1686</v>
      </c>
      <c r="E350" s="221">
        <v>493</v>
      </c>
      <c r="F350" s="221">
        <v>0</v>
      </c>
      <c r="G350" s="221">
        <v>30</v>
      </c>
      <c r="H350" s="221"/>
      <c r="I350" s="221">
        <f t="shared" si="240"/>
        <v>1163</v>
      </c>
      <c r="J350" s="233">
        <f t="shared" si="241"/>
        <v>1698</v>
      </c>
      <c r="K350" s="234">
        <v>0</v>
      </c>
      <c r="L350" s="234">
        <v>843</v>
      </c>
      <c r="M350" s="234">
        <v>300</v>
      </c>
      <c r="N350" s="234">
        <v>0</v>
      </c>
      <c r="O350" s="234">
        <v>0</v>
      </c>
      <c r="P350" s="234">
        <v>0</v>
      </c>
      <c r="Q350" s="234">
        <v>20</v>
      </c>
      <c r="R350" s="234"/>
      <c r="S350" s="234">
        <v>0</v>
      </c>
      <c r="T350" s="237">
        <v>0</v>
      </c>
      <c r="U350" s="234">
        <v>0</v>
      </c>
      <c r="V350" s="238"/>
      <c r="W350" s="238"/>
      <c r="X350" s="238"/>
    </row>
    <row r="351" spans="1:24">
      <c r="A351" s="225">
        <v>2130142</v>
      </c>
      <c r="B351" s="222" t="s">
        <v>394</v>
      </c>
      <c r="C351" s="224">
        <v>1690</v>
      </c>
      <c r="D351" s="221">
        <f t="shared" si="239"/>
        <v>220</v>
      </c>
      <c r="E351" s="221">
        <v>0</v>
      </c>
      <c r="F351" s="221">
        <v>0</v>
      </c>
      <c r="G351" s="221">
        <v>0</v>
      </c>
      <c r="H351" s="221"/>
      <c r="I351" s="221">
        <f t="shared" si="240"/>
        <v>220</v>
      </c>
      <c r="J351" s="233">
        <f t="shared" si="241"/>
        <v>1910</v>
      </c>
      <c r="K351" s="234">
        <v>0</v>
      </c>
      <c r="L351" s="234">
        <v>0</v>
      </c>
      <c r="M351" s="234">
        <v>1255</v>
      </c>
      <c r="N351" s="234">
        <v>0</v>
      </c>
      <c r="O351" s="234">
        <v>0</v>
      </c>
      <c r="P351" s="234">
        <v>0</v>
      </c>
      <c r="Q351" s="234">
        <v>0</v>
      </c>
      <c r="R351" s="234"/>
      <c r="S351" s="234">
        <v>0</v>
      </c>
      <c r="T351" s="237">
        <v>0</v>
      </c>
      <c r="U351" s="234">
        <v>0</v>
      </c>
      <c r="V351" s="238">
        <v>-1035</v>
      </c>
      <c r="W351" s="238"/>
      <c r="X351" s="238"/>
    </row>
    <row r="352" ht="24" spans="1:24">
      <c r="A352" s="225">
        <v>2130148</v>
      </c>
      <c r="B352" s="222" t="s">
        <v>395</v>
      </c>
      <c r="C352" s="224"/>
      <c r="D352" s="221">
        <f t="shared" si="239"/>
        <v>134</v>
      </c>
      <c r="E352" s="221">
        <v>0</v>
      </c>
      <c r="F352" s="221">
        <v>0</v>
      </c>
      <c r="G352" s="221">
        <v>134</v>
      </c>
      <c r="H352" s="221"/>
      <c r="I352" s="221">
        <f t="shared" si="240"/>
        <v>0</v>
      </c>
      <c r="J352" s="233">
        <f t="shared" si="241"/>
        <v>134</v>
      </c>
      <c r="K352" s="234">
        <v>0</v>
      </c>
      <c r="L352" s="234">
        <v>0</v>
      </c>
      <c r="M352" s="234">
        <v>0</v>
      </c>
      <c r="N352" s="234">
        <v>0</v>
      </c>
      <c r="O352" s="234">
        <v>0</v>
      </c>
      <c r="P352" s="234">
        <v>0</v>
      </c>
      <c r="Q352" s="234">
        <v>0</v>
      </c>
      <c r="R352" s="234"/>
      <c r="S352" s="234">
        <v>0</v>
      </c>
      <c r="T352" s="237">
        <v>0</v>
      </c>
      <c r="U352" s="234">
        <v>0</v>
      </c>
      <c r="V352" s="238"/>
      <c r="W352" s="238"/>
      <c r="X352" s="238"/>
    </row>
    <row r="353" ht="24" spans="1:24">
      <c r="A353" s="225">
        <v>2130152</v>
      </c>
      <c r="B353" s="222" t="s">
        <v>396</v>
      </c>
      <c r="C353" s="224"/>
      <c r="D353" s="221">
        <f t="shared" si="239"/>
        <v>78</v>
      </c>
      <c r="E353" s="221">
        <v>24</v>
      </c>
      <c r="F353" s="221">
        <v>0</v>
      </c>
      <c r="G353" s="221">
        <v>0</v>
      </c>
      <c r="H353" s="221"/>
      <c r="I353" s="227">
        <f t="shared" si="240"/>
        <v>54</v>
      </c>
      <c r="J353" s="233">
        <f t="shared" si="241"/>
        <v>78</v>
      </c>
      <c r="K353" s="234">
        <v>0</v>
      </c>
      <c r="L353" s="234">
        <v>0</v>
      </c>
      <c r="M353" s="234">
        <v>0</v>
      </c>
      <c r="N353" s="234">
        <v>0</v>
      </c>
      <c r="O353" s="234">
        <v>0</v>
      </c>
      <c r="P353" s="234">
        <v>54</v>
      </c>
      <c r="Q353" s="234">
        <v>0</v>
      </c>
      <c r="R353" s="234"/>
      <c r="S353" s="234">
        <v>0</v>
      </c>
      <c r="T353" s="237">
        <v>0</v>
      </c>
      <c r="U353" s="234">
        <v>0</v>
      </c>
      <c r="V353" s="238"/>
      <c r="W353" s="238"/>
      <c r="X353" s="238"/>
    </row>
    <row r="354" spans="1:24">
      <c r="A354" s="225">
        <v>2130153</v>
      </c>
      <c r="B354" s="222" t="s">
        <v>397</v>
      </c>
      <c r="C354" s="224">
        <v>2160</v>
      </c>
      <c r="D354" s="221">
        <f t="shared" si="239"/>
        <v>2737</v>
      </c>
      <c r="E354" s="221">
        <f>3670-933</f>
        <v>2737</v>
      </c>
      <c r="F354" s="221">
        <v>0</v>
      </c>
      <c r="G354" s="221">
        <v>0</v>
      </c>
      <c r="H354" s="221">
        <v>1190</v>
      </c>
      <c r="I354" s="227">
        <f t="shared" si="240"/>
        <v>-1190</v>
      </c>
      <c r="J354" s="233">
        <f t="shared" si="241"/>
        <v>4897</v>
      </c>
      <c r="K354" s="234">
        <v>-1190</v>
      </c>
      <c r="L354" s="234">
        <v>0</v>
      </c>
      <c r="M354" s="234">
        <v>0</v>
      </c>
      <c r="N354" s="234">
        <v>0</v>
      </c>
      <c r="O354" s="234">
        <v>0</v>
      </c>
      <c r="P354" s="234">
        <v>0</v>
      </c>
      <c r="Q354" s="234">
        <v>0</v>
      </c>
      <c r="R354" s="234"/>
      <c r="S354" s="234">
        <v>0</v>
      </c>
      <c r="T354" s="237">
        <v>0</v>
      </c>
      <c r="U354" s="234">
        <v>0</v>
      </c>
      <c r="V354" s="238"/>
      <c r="W354" s="238"/>
      <c r="X354" s="238"/>
    </row>
    <row r="355" spans="1:24">
      <c r="A355" s="225">
        <v>2130199</v>
      </c>
      <c r="B355" s="222" t="s">
        <v>398</v>
      </c>
      <c r="C355" s="224">
        <v>6466</v>
      </c>
      <c r="D355" s="221">
        <f t="shared" si="239"/>
        <v>-1145</v>
      </c>
      <c r="E355" s="221">
        <v>-4221</v>
      </c>
      <c r="F355" s="221">
        <v>0</v>
      </c>
      <c r="G355" s="221">
        <f>2544-1581-257</f>
        <v>706</v>
      </c>
      <c r="H355" s="221"/>
      <c r="I355" s="221">
        <f t="shared" si="240"/>
        <v>2370</v>
      </c>
      <c r="J355" s="233">
        <f t="shared" si="241"/>
        <v>5321</v>
      </c>
      <c r="K355" s="234">
        <v>0</v>
      </c>
      <c r="L355" s="234">
        <v>1296</v>
      </c>
      <c r="M355" s="234">
        <v>1725</v>
      </c>
      <c r="N355" s="234">
        <v>0</v>
      </c>
      <c r="O355" s="234">
        <v>0</v>
      </c>
      <c r="P355" s="234">
        <v>6</v>
      </c>
      <c r="Q355" s="234">
        <v>315</v>
      </c>
      <c r="R355" s="234"/>
      <c r="S355" s="234">
        <v>0</v>
      </c>
      <c r="T355" s="237">
        <v>0</v>
      </c>
      <c r="U355" s="234">
        <v>255</v>
      </c>
      <c r="V355" s="238">
        <v>-1227</v>
      </c>
      <c r="W355" s="238"/>
      <c r="X355" s="238"/>
    </row>
    <row r="356" spans="1:24">
      <c r="A356" s="225">
        <v>21302</v>
      </c>
      <c r="B356" s="223" t="s">
        <v>399</v>
      </c>
      <c r="C356" s="224">
        <f t="shared" ref="C356:J356" si="242">SUM(C357:C368)</f>
        <v>2394</v>
      </c>
      <c r="D356" s="226">
        <f t="shared" si="242"/>
        <v>6623</v>
      </c>
      <c r="E356" s="226">
        <f t="shared" si="242"/>
        <v>73</v>
      </c>
      <c r="F356" s="226">
        <f t="shared" si="242"/>
        <v>0</v>
      </c>
      <c r="G356" s="226">
        <f t="shared" si="242"/>
        <v>3538</v>
      </c>
      <c r="H356" s="226">
        <f t="shared" si="242"/>
        <v>0</v>
      </c>
      <c r="I356" s="226">
        <f t="shared" si="242"/>
        <v>3012</v>
      </c>
      <c r="J356" s="226">
        <f t="shared" si="242"/>
        <v>9017</v>
      </c>
      <c r="K356" s="232">
        <f t="shared" ref="K356:X356" si="243">SUM(K357:K368)</f>
        <v>0</v>
      </c>
      <c r="L356" s="232">
        <f t="shared" si="243"/>
        <v>245</v>
      </c>
      <c r="M356" s="232">
        <f t="shared" si="243"/>
        <v>2490</v>
      </c>
      <c r="N356" s="232">
        <f t="shared" si="243"/>
        <v>0</v>
      </c>
      <c r="O356" s="232">
        <f t="shared" si="243"/>
        <v>0</v>
      </c>
      <c r="P356" s="232">
        <f t="shared" si="243"/>
        <v>0</v>
      </c>
      <c r="Q356" s="232">
        <f t="shared" si="243"/>
        <v>281</v>
      </c>
      <c r="R356" s="232">
        <f t="shared" si="243"/>
        <v>0</v>
      </c>
      <c r="S356" s="232">
        <f t="shared" si="243"/>
        <v>0</v>
      </c>
      <c r="T356" s="232">
        <f t="shared" si="243"/>
        <v>-4</v>
      </c>
      <c r="U356" s="232">
        <f t="shared" si="243"/>
        <v>0</v>
      </c>
      <c r="V356" s="232">
        <f t="shared" si="243"/>
        <v>0</v>
      </c>
      <c r="W356" s="232">
        <f t="shared" si="243"/>
        <v>0</v>
      </c>
      <c r="X356" s="232">
        <f t="shared" si="243"/>
        <v>0</v>
      </c>
    </row>
    <row r="357" spans="1:24">
      <c r="A357" s="225">
        <v>2130202</v>
      </c>
      <c r="B357" s="222" t="s">
        <v>99</v>
      </c>
      <c r="C357" s="224">
        <v>15</v>
      </c>
      <c r="D357" s="221">
        <f t="shared" ref="D357:D368" si="244">E357+F357+G357+H357+I357</f>
        <v>0</v>
      </c>
      <c r="E357" s="221">
        <v>0</v>
      </c>
      <c r="F357" s="221">
        <v>0</v>
      </c>
      <c r="G357" s="221">
        <v>0</v>
      </c>
      <c r="H357" s="221"/>
      <c r="I357" s="221">
        <f t="shared" ref="I357:I368" si="245">SUM(K357:X357)</f>
        <v>0</v>
      </c>
      <c r="J357" s="233">
        <f t="shared" ref="J357:J368" si="246">C357+D357</f>
        <v>15</v>
      </c>
      <c r="K357" s="234">
        <v>0</v>
      </c>
      <c r="L357" s="234">
        <v>0</v>
      </c>
      <c r="M357" s="234">
        <v>0</v>
      </c>
      <c r="N357" s="234">
        <v>0</v>
      </c>
      <c r="O357" s="234">
        <v>0</v>
      </c>
      <c r="P357" s="234">
        <v>0</v>
      </c>
      <c r="Q357" s="234">
        <v>0</v>
      </c>
      <c r="R357" s="234"/>
      <c r="S357" s="234">
        <v>0</v>
      </c>
      <c r="T357" s="237">
        <v>0</v>
      </c>
      <c r="U357" s="234">
        <v>0</v>
      </c>
      <c r="V357" s="238"/>
      <c r="W357" s="238"/>
      <c r="X357" s="238"/>
    </row>
    <row r="358" spans="1:24">
      <c r="A358" s="225">
        <v>2130204</v>
      </c>
      <c r="B358" s="222" t="s">
        <v>400</v>
      </c>
      <c r="C358" s="224">
        <v>3</v>
      </c>
      <c r="D358" s="221">
        <f t="shared" si="244"/>
        <v>0</v>
      </c>
      <c r="E358" s="221">
        <v>0</v>
      </c>
      <c r="F358" s="221">
        <v>0</v>
      </c>
      <c r="G358" s="221">
        <v>0</v>
      </c>
      <c r="H358" s="221"/>
      <c r="I358" s="221">
        <f t="shared" si="245"/>
        <v>0</v>
      </c>
      <c r="J358" s="233">
        <f t="shared" si="246"/>
        <v>3</v>
      </c>
      <c r="K358" s="234">
        <v>0</v>
      </c>
      <c r="L358" s="234">
        <v>0</v>
      </c>
      <c r="M358" s="234">
        <v>0</v>
      </c>
      <c r="N358" s="234">
        <v>0</v>
      </c>
      <c r="O358" s="234">
        <v>0</v>
      </c>
      <c r="P358" s="234">
        <v>0</v>
      </c>
      <c r="Q358" s="234">
        <v>0</v>
      </c>
      <c r="R358" s="234"/>
      <c r="S358" s="234">
        <v>0</v>
      </c>
      <c r="T358" s="237">
        <v>0</v>
      </c>
      <c r="U358" s="234">
        <v>0</v>
      </c>
      <c r="V358" s="238"/>
      <c r="W358" s="238"/>
      <c r="X358" s="238"/>
    </row>
    <row r="359" spans="1:24">
      <c r="A359" s="225">
        <v>2130205</v>
      </c>
      <c r="B359" s="222" t="s">
        <v>401</v>
      </c>
      <c r="C359" s="224">
        <v>306</v>
      </c>
      <c r="D359" s="221">
        <f t="shared" si="244"/>
        <v>2137</v>
      </c>
      <c r="E359" s="221">
        <f>827-520</f>
        <v>307</v>
      </c>
      <c r="F359" s="221">
        <v>0</v>
      </c>
      <c r="G359" s="221">
        <f>2116-288</f>
        <v>1828</v>
      </c>
      <c r="H359" s="221"/>
      <c r="I359" s="221">
        <f t="shared" si="245"/>
        <v>2</v>
      </c>
      <c r="J359" s="233">
        <f t="shared" si="246"/>
        <v>2443</v>
      </c>
      <c r="K359" s="234">
        <v>0</v>
      </c>
      <c r="L359" s="234">
        <v>2</v>
      </c>
      <c r="M359" s="234">
        <v>0</v>
      </c>
      <c r="N359" s="234">
        <v>0</v>
      </c>
      <c r="O359" s="234">
        <v>0</v>
      </c>
      <c r="P359" s="234">
        <v>0</v>
      </c>
      <c r="Q359" s="234">
        <v>0</v>
      </c>
      <c r="R359" s="234"/>
      <c r="S359" s="234">
        <v>0</v>
      </c>
      <c r="T359" s="237"/>
      <c r="U359" s="234">
        <v>0</v>
      </c>
      <c r="V359" s="238"/>
      <c r="W359" s="238"/>
      <c r="X359" s="238"/>
    </row>
    <row r="360" spans="1:24">
      <c r="A360" s="225">
        <v>2130207</v>
      </c>
      <c r="B360" s="222" t="s">
        <v>402</v>
      </c>
      <c r="C360" s="224">
        <v>1358</v>
      </c>
      <c r="D360" s="221">
        <f t="shared" si="244"/>
        <v>-911</v>
      </c>
      <c r="E360" s="221">
        <v>-1070</v>
      </c>
      <c r="F360" s="221">
        <v>0</v>
      </c>
      <c r="G360" s="221">
        <v>160</v>
      </c>
      <c r="H360" s="221"/>
      <c r="I360" s="227">
        <f t="shared" si="245"/>
        <v>-1</v>
      </c>
      <c r="J360" s="233">
        <f t="shared" si="246"/>
        <v>447</v>
      </c>
      <c r="K360" s="234">
        <v>0</v>
      </c>
      <c r="L360" s="234">
        <v>0</v>
      </c>
      <c r="M360" s="234">
        <v>0</v>
      </c>
      <c r="N360" s="234">
        <v>0</v>
      </c>
      <c r="O360" s="234">
        <v>0</v>
      </c>
      <c r="P360" s="234">
        <v>0</v>
      </c>
      <c r="Q360" s="234">
        <v>0</v>
      </c>
      <c r="R360" s="234"/>
      <c r="S360" s="234">
        <v>0</v>
      </c>
      <c r="T360" s="237">
        <v>-1</v>
      </c>
      <c r="U360" s="234">
        <v>0</v>
      </c>
      <c r="V360" s="238"/>
      <c r="W360" s="238"/>
      <c r="X360" s="238"/>
    </row>
    <row r="361" spans="1:24">
      <c r="A361" s="225">
        <v>2130209</v>
      </c>
      <c r="B361" s="222" t="s">
        <v>403</v>
      </c>
      <c r="C361" s="224"/>
      <c r="D361" s="221">
        <f t="shared" si="244"/>
        <v>664</v>
      </c>
      <c r="E361" s="221">
        <v>371</v>
      </c>
      <c r="F361" s="221">
        <v>0</v>
      </c>
      <c r="G361" s="221">
        <v>293</v>
      </c>
      <c r="H361" s="221"/>
      <c r="I361" s="221">
        <f t="shared" si="245"/>
        <v>0</v>
      </c>
      <c r="J361" s="233">
        <f t="shared" si="246"/>
        <v>664</v>
      </c>
      <c r="K361" s="234">
        <v>0</v>
      </c>
      <c r="L361" s="234"/>
      <c r="M361" s="234"/>
      <c r="N361" s="234"/>
      <c r="O361" s="234"/>
      <c r="P361" s="234"/>
      <c r="Q361" s="234"/>
      <c r="R361" s="234"/>
      <c r="S361" s="234"/>
      <c r="T361" s="237">
        <v>0</v>
      </c>
      <c r="U361" s="234">
        <v>0</v>
      </c>
      <c r="V361" s="238"/>
      <c r="W361" s="238"/>
      <c r="X361" s="238"/>
    </row>
    <row r="362" spans="1:24">
      <c r="A362" s="225">
        <v>2130210</v>
      </c>
      <c r="B362" s="222" t="s">
        <v>404</v>
      </c>
      <c r="C362" s="224"/>
      <c r="D362" s="221">
        <f t="shared" si="244"/>
        <v>0</v>
      </c>
      <c r="E362" s="221">
        <v>0</v>
      </c>
      <c r="F362" s="221">
        <v>0</v>
      </c>
      <c r="G362" s="221">
        <v>0</v>
      </c>
      <c r="H362" s="221"/>
      <c r="I362" s="221">
        <f t="shared" si="245"/>
        <v>0</v>
      </c>
      <c r="J362" s="233">
        <f t="shared" si="246"/>
        <v>0</v>
      </c>
      <c r="K362" s="234">
        <v>0</v>
      </c>
      <c r="L362" s="234">
        <v>0</v>
      </c>
      <c r="M362" s="234">
        <v>0</v>
      </c>
      <c r="N362" s="234">
        <v>0</v>
      </c>
      <c r="O362" s="234">
        <v>0</v>
      </c>
      <c r="P362" s="234">
        <v>0</v>
      </c>
      <c r="Q362" s="234">
        <v>0</v>
      </c>
      <c r="R362" s="234"/>
      <c r="S362" s="234">
        <v>0</v>
      </c>
      <c r="T362" s="237">
        <v>0</v>
      </c>
      <c r="U362" s="234">
        <v>0</v>
      </c>
      <c r="V362" s="238"/>
      <c r="W362" s="238"/>
      <c r="X362" s="238"/>
    </row>
    <row r="363" spans="1:24">
      <c r="A363" s="225">
        <v>2130211</v>
      </c>
      <c r="B363" s="222" t="s">
        <v>405</v>
      </c>
      <c r="C363" s="224">
        <v>124</v>
      </c>
      <c r="D363" s="221">
        <f t="shared" si="244"/>
        <v>280</v>
      </c>
      <c r="E363" s="221">
        <v>0</v>
      </c>
      <c r="F363" s="221">
        <v>0</v>
      </c>
      <c r="G363" s="221">
        <v>0</v>
      </c>
      <c r="H363" s="221"/>
      <c r="I363" s="227">
        <f t="shared" si="245"/>
        <v>280</v>
      </c>
      <c r="J363" s="233">
        <f t="shared" si="246"/>
        <v>404</v>
      </c>
      <c r="K363" s="234">
        <v>0</v>
      </c>
      <c r="L363" s="234">
        <v>0</v>
      </c>
      <c r="M363" s="234">
        <v>0</v>
      </c>
      <c r="N363" s="234">
        <v>0</v>
      </c>
      <c r="O363" s="234">
        <v>0</v>
      </c>
      <c r="P363" s="234">
        <v>0</v>
      </c>
      <c r="Q363" s="234">
        <v>281</v>
      </c>
      <c r="R363" s="234"/>
      <c r="S363" s="234"/>
      <c r="T363" s="237">
        <v>-1</v>
      </c>
      <c r="U363" s="234">
        <v>0</v>
      </c>
      <c r="V363" s="238"/>
      <c r="W363" s="238"/>
      <c r="X363" s="238"/>
    </row>
    <row r="364" spans="1:24">
      <c r="A364" s="225">
        <v>2130212</v>
      </c>
      <c r="B364" s="222" t="s">
        <v>406</v>
      </c>
      <c r="C364" s="224">
        <v>218</v>
      </c>
      <c r="D364" s="221">
        <f t="shared" si="244"/>
        <v>20</v>
      </c>
      <c r="E364" s="221">
        <v>0</v>
      </c>
      <c r="F364" s="221">
        <v>0</v>
      </c>
      <c r="G364" s="221">
        <v>0</v>
      </c>
      <c r="H364" s="221"/>
      <c r="I364" s="227">
        <f t="shared" si="245"/>
        <v>20</v>
      </c>
      <c r="J364" s="233">
        <f t="shared" si="246"/>
        <v>238</v>
      </c>
      <c r="K364" s="234">
        <v>0</v>
      </c>
      <c r="L364" s="234">
        <v>22</v>
      </c>
      <c r="M364" s="234">
        <v>0</v>
      </c>
      <c r="N364" s="234">
        <v>0</v>
      </c>
      <c r="O364" s="234">
        <v>0</v>
      </c>
      <c r="P364" s="234">
        <v>0</v>
      </c>
      <c r="Q364" s="234">
        <v>0</v>
      </c>
      <c r="R364" s="234"/>
      <c r="S364" s="234">
        <v>0</v>
      </c>
      <c r="T364" s="237">
        <v>-2</v>
      </c>
      <c r="U364" s="234">
        <v>0</v>
      </c>
      <c r="V364" s="238"/>
      <c r="W364" s="238"/>
      <c r="X364" s="238"/>
    </row>
    <row r="365" spans="1:24">
      <c r="A365" s="225">
        <v>2130213</v>
      </c>
      <c r="B365" s="222" t="s">
        <v>407</v>
      </c>
      <c r="C365" s="224">
        <v>219</v>
      </c>
      <c r="D365" s="221">
        <f t="shared" si="244"/>
        <v>279</v>
      </c>
      <c r="E365" s="221">
        <v>0</v>
      </c>
      <c r="F365" s="221">
        <v>0</v>
      </c>
      <c r="G365" s="221">
        <v>0</v>
      </c>
      <c r="H365" s="221"/>
      <c r="I365" s="227">
        <f t="shared" si="245"/>
        <v>279</v>
      </c>
      <c r="J365" s="233">
        <f t="shared" si="246"/>
        <v>498</v>
      </c>
      <c r="K365" s="234">
        <v>0</v>
      </c>
      <c r="L365" s="234">
        <v>39</v>
      </c>
      <c r="M365" s="234">
        <v>240</v>
      </c>
      <c r="N365" s="234">
        <v>0</v>
      </c>
      <c r="O365" s="234">
        <v>0</v>
      </c>
      <c r="P365" s="234">
        <v>0</v>
      </c>
      <c r="Q365" s="234">
        <v>0</v>
      </c>
      <c r="R365" s="234"/>
      <c r="S365" s="234">
        <v>0</v>
      </c>
      <c r="T365" s="237">
        <v>0</v>
      </c>
      <c r="U365" s="234">
        <v>0</v>
      </c>
      <c r="V365" s="238"/>
      <c r="W365" s="238"/>
      <c r="X365" s="238"/>
    </row>
    <row r="366" spans="1:24">
      <c r="A366" s="225">
        <v>2130234</v>
      </c>
      <c r="B366" s="222" t="s">
        <v>408</v>
      </c>
      <c r="C366" s="224">
        <v>40</v>
      </c>
      <c r="D366" s="221">
        <f t="shared" si="244"/>
        <v>750</v>
      </c>
      <c r="E366" s="221">
        <v>0</v>
      </c>
      <c r="F366" s="221">
        <v>0</v>
      </c>
      <c r="G366" s="221">
        <v>50</v>
      </c>
      <c r="H366" s="221"/>
      <c r="I366" s="227">
        <f t="shared" si="245"/>
        <v>700</v>
      </c>
      <c r="J366" s="233">
        <f t="shared" si="246"/>
        <v>790</v>
      </c>
      <c r="K366" s="234">
        <v>0</v>
      </c>
      <c r="L366" s="234">
        <v>0</v>
      </c>
      <c r="M366" s="234">
        <v>700</v>
      </c>
      <c r="N366" s="234">
        <v>0</v>
      </c>
      <c r="O366" s="234">
        <v>0</v>
      </c>
      <c r="P366" s="234">
        <v>0</v>
      </c>
      <c r="Q366" s="234">
        <v>0</v>
      </c>
      <c r="R366" s="234"/>
      <c r="S366" s="234">
        <v>0</v>
      </c>
      <c r="T366" s="237">
        <v>0</v>
      </c>
      <c r="U366" s="234">
        <v>0</v>
      </c>
      <c r="V366" s="238"/>
      <c r="W366" s="238"/>
      <c r="X366" s="238"/>
    </row>
    <row r="367" spans="1:24">
      <c r="A367" s="225">
        <v>2130237</v>
      </c>
      <c r="B367" s="222" t="s">
        <v>409</v>
      </c>
      <c r="C367" s="224"/>
      <c r="D367" s="221">
        <f t="shared" si="244"/>
        <v>200</v>
      </c>
      <c r="E367" s="221">
        <v>0</v>
      </c>
      <c r="F367" s="221">
        <v>0</v>
      </c>
      <c r="G367" s="221">
        <v>0</v>
      </c>
      <c r="H367" s="221"/>
      <c r="I367" s="227">
        <f t="shared" si="245"/>
        <v>200</v>
      </c>
      <c r="J367" s="233">
        <f t="shared" si="246"/>
        <v>200</v>
      </c>
      <c r="K367" s="234">
        <v>0</v>
      </c>
      <c r="L367" s="234">
        <v>0</v>
      </c>
      <c r="M367" s="234">
        <v>200</v>
      </c>
      <c r="N367" s="234">
        <v>0</v>
      </c>
      <c r="O367" s="234">
        <v>0</v>
      </c>
      <c r="P367" s="234">
        <v>0</v>
      </c>
      <c r="Q367" s="234">
        <v>0</v>
      </c>
      <c r="R367" s="234"/>
      <c r="S367" s="234">
        <v>0</v>
      </c>
      <c r="T367" s="237">
        <v>0</v>
      </c>
      <c r="U367" s="234">
        <v>0</v>
      </c>
      <c r="V367" s="238"/>
      <c r="W367" s="238"/>
      <c r="X367" s="238"/>
    </row>
    <row r="368" spans="1:24">
      <c r="A368" s="225">
        <v>2130299</v>
      </c>
      <c r="B368" s="222" t="s">
        <v>410</v>
      </c>
      <c r="C368" s="224">
        <v>111</v>
      </c>
      <c r="D368" s="221">
        <f t="shared" si="244"/>
        <v>3204</v>
      </c>
      <c r="E368" s="221">
        <f>915-450</f>
        <v>465</v>
      </c>
      <c r="F368" s="221">
        <v>0</v>
      </c>
      <c r="G368" s="221">
        <v>1207</v>
      </c>
      <c r="H368" s="221"/>
      <c r="I368" s="227">
        <f t="shared" si="245"/>
        <v>1532</v>
      </c>
      <c r="J368" s="233">
        <f t="shared" si="246"/>
        <v>3315</v>
      </c>
      <c r="K368" s="234">
        <v>0</v>
      </c>
      <c r="L368" s="234">
        <v>182</v>
      </c>
      <c r="M368" s="234">
        <v>1350</v>
      </c>
      <c r="N368" s="234">
        <v>0</v>
      </c>
      <c r="O368" s="234">
        <v>0</v>
      </c>
      <c r="P368" s="234">
        <v>0</v>
      </c>
      <c r="Q368" s="234">
        <v>0</v>
      </c>
      <c r="R368" s="234"/>
      <c r="S368" s="234">
        <v>0</v>
      </c>
      <c r="T368" s="237">
        <v>0</v>
      </c>
      <c r="U368" s="234">
        <v>0</v>
      </c>
      <c r="V368" s="238"/>
      <c r="W368" s="238"/>
      <c r="X368" s="238"/>
    </row>
    <row r="369" spans="1:24">
      <c r="A369" s="225">
        <v>21303</v>
      </c>
      <c r="B369" s="223" t="s">
        <v>411</v>
      </c>
      <c r="C369" s="224">
        <f t="shared" ref="C369:J369" si="247">SUM(C370:C386)</f>
        <v>8850</v>
      </c>
      <c r="D369" s="226">
        <f t="shared" si="247"/>
        <v>9400</v>
      </c>
      <c r="E369" s="226">
        <f t="shared" si="247"/>
        <v>1381</v>
      </c>
      <c r="F369" s="226">
        <f t="shared" si="247"/>
        <v>0</v>
      </c>
      <c r="G369" s="226">
        <f t="shared" si="247"/>
        <v>678</v>
      </c>
      <c r="H369" s="226">
        <f t="shared" si="247"/>
        <v>1967</v>
      </c>
      <c r="I369" s="226">
        <f t="shared" si="247"/>
        <v>5374</v>
      </c>
      <c r="J369" s="226">
        <f t="shared" si="247"/>
        <v>18250</v>
      </c>
      <c r="K369" s="232">
        <f t="shared" ref="K369:X369" si="248">SUM(K370:K386)</f>
        <v>0</v>
      </c>
      <c r="L369" s="232">
        <f t="shared" si="248"/>
        <v>960</v>
      </c>
      <c r="M369" s="232">
        <f t="shared" si="248"/>
        <v>2495</v>
      </c>
      <c r="N369" s="232">
        <f t="shared" si="248"/>
        <v>59</v>
      </c>
      <c r="O369" s="232">
        <f t="shared" si="248"/>
        <v>912</v>
      </c>
      <c r="P369" s="232">
        <f t="shared" si="248"/>
        <v>120</v>
      </c>
      <c r="Q369" s="232">
        <f t="shared" si="248"/>
        <v>847</v>
      </c>
      <c r="R369" s="232">
        <f t="shared" si="248"/>
        <v>0</v>
      </c>
      <c r="S369" s="232">
        <f t="shared" si="248"/>
        <v>0</v>
      </c>
      <c r="T369" s="232">
        <f t="shared" si="248"/>
        <v>-19</v>
      </c>
      <c r="U369" s="232">
        <f t="shared" si="248"/>
        <v>0</v>
      </c>
      <c r="V369" s="232">
        <f t="shared" si="248"/>
        <v>0</v>
      </c>
      <c r="W369" s="232">
        <f t="shared" si="248"/>
        <v>0</v>
      </c>
      <c r="X369" s="232">
        <f t="shared" si="248"/>
        <v>0</v>
      </c>
    </row>
    <row r="370" spans="1:24">
      <c r="A370" s="225">
        <v>2130301</v>
      </c>
      <c r="B370" s="222" t="s">
        <v>98</v>
      </c>
      <c r="C370" s="224">
        <v>1827</v>
      </c>
      <c r="D370" s="221">
        <f t="shared" ref="D370:D386" si="249">E370+F370+G370+H370+I370</f>
        <v>4</v>
      </c>
      <c r="E370" s="221">
        <v>0</v>
      </c>
      <c r="F370" s="221">
        <v>0</v>
      </c>
      <c r="G370" s="221">
        <v>0</v>
      </c>
      <c r="H370" s="221"/>
      <c r="I370" s="227">
        <f t="shared" ref="I370:I386" si="250">SUM(K370:X370)</f>
        <v>4</v>
      </c>
      <c r="J370" s="233">
        <f t="shared" ref="J370:J386" si="251">C370+D370</f>
        <v>1831</v>
      </c>
      <c r="K370" s="234">
        <v>0</v>
      </c>
      <c r="L370" s="234">
        <v>0</v>
      </c>
      <c r="M370" s="234">
        <v>0</v>
      </c>
      <c r="N370" s="234">
        <v>18</v>
      </c>
      <c r="O370" s="234">
        <v>0</v>
      </c>
      <c r="P370" s="234">
        <v>0</v>
      </c>
      <c r="Q370" s="234">
        <v>0</v>
      </c>
      <c r="R370" s="234"/>
      <c r="S370" s="234">
        <v>0</v>
      </c>
      <c r="T370" s="237">
        <v>-14</v>
      </c>
      <c r="U370" s="234">
        <v>0</v>
      </c>
      <c r="V370" s="238"/>
      <c r="W370" s="238"/>
      <c r="X370" s="238"/>
    </row>
    <row r="371" spans="1:24">
      <c r="A371" s="225">
        <v>2130302</v>
      </c>
      <c r="B371" s="222" t="s">
        <v>99</v>
      </c>
      <c r="C371" s="224">
        <v>101</v>
      </c>
      <c r="D371" s="221">
        <f t="shared" si="249"/>
        <v>41</v>
      </c>
      <c r="E371" s="221">
        <v>0</v>
      </c>
      <c r="F371" s="221">
        <v>0</v>
      </c>
      <c r="G371" s="221">
        <v>0</v>
      </c>
      <c r="H371" s="221"/>
      <c r="I371" s="227">
        <f t="shared" si="250"/>
        <v>41</v>
      </c>
      <c r="J371" s="233">
        <f t="shared" si="251"/>
        <v>142</v>
      </c>
      <c r="K371" s="234">
        <v>0</v>
      </c>
      <c r="L371" s="234">
        <v>0</v>
      </c>
      <c r="M371" s="234">
        <v>0</v>
      </c>
      <c r="N371" s="234">
        <v>41</v>
      </c>
      <c r="O371" s="234">
        <v>0</v>
      </c>
      <c r="P371" s="234">
        <v>0</v>
      </c>
      <c r="Q371" s="234">
        <v>0</v>
      </c>
      <c r="R371" s="234"/>
      <c r="S371" s="234">
        <v>0</v>
      </c>
      <c r="T371" s="237">
        <v>0</v>
      </c>
      <c r="U371" s="234">
        <v>0</v>
      </c>
      <c r="V371" s="238"/>
      <c r="W371" s="238"/>
      <c r="X371" s="238"/>
    </row>
    <row r="372" spans="1:24">
      <c r="A372" s="225">
        <v>2130304</v>
      </c>
      <c r="B372" s="222" t="s">
        <v>412</v>
      </c>
      <c r="C372" s="224">
        <v>162</v>
      </c>
      <c r="D372" s="221">
        <f t="shared" si="249"/>
        <v>574</v>
      </c>
      <c r="E372" s="221">
        <v>0</v>
      </c>
      <c r="F372" s="221">
        <v>0</v>
      </c>
      <c r="G372" s="221">
        <v>0</v>
      </c>
      <c r="H372" s="221">
        <v>200</v>
      </c>
      <c r="I372" s="227">
        <f t="shared" si="250"/>
        <v>374</v>
      </c>
      <c r="J372" s="233">
        <f t="shared" si="251"/>
        <v>736</v>
      </c>
      <c r="K372" s="234">
        <v>0</v>
      </c>
      <c r="L372" s="234">
        <v>0</v>
      </c>
      <c r="M372" s="234">
        <v>374</v>
      </c>
      <c r="N372" s="234">
        <v>0</v>
      </c>
      <c r="O372" s="234">
        <v>0</v>
      </c>
      <c r="P372" s="234">
        <v>0</v>
      </c>
      <c r="Q372" s="234">
        <v>0</v>
      </c>
      <c r="R372" s="234"/>
      <c r="S372" s="234">
        <v>0</v>
      </c>
      <c r="T372" s="237">
        <v>0</v>
      </c>
      <c r="U372" s="234">
        <v>0</v>
      </c>
      <c r="V372" s="238"/>
      <c r="W372" s="238"/>
      <c r="X372" s="238"/>
    </row>
    <row r="373" spans="1:24">
      <c r="A373" s="225">
        <v>2130305</v>
      </c>
      <c r="B373" s="222" t="s">
        <v>413</v>
      </c>
      <c r="C373" s="224">
        <v>1084</v>
      </c>
      <c r="D373" s="221">
        <f t="shared" si="249"/>
        <v>73</v>
      </c>
      <c r="E373" s="221">
        <v>-1079</v>
      </c>
      <c r="F373" s="221">
        <v>0</v>
      </c>
      <c r="G373" s="221">
        <f>1278-239-839</f>
        <v>200</v>
      </c>
      <c r="H373" s="221"/>
      <c r="I373" s="227">
        <f t="shared" si="250"/>
        <v>952</v>
      </c>
      <c r="J373" s="233">
        <f t="shared" si="251"/>
        <v>1157</v>
      </c>
      <c r="K373" s="234">
        <v>0</v>
      </c>
      <c r="L373" s="234">
        <v>484</v>
      </c>
      <c r="M373" s="234">
        <v>304</v>
      </c>
      <c r="N373" s="234">
        <v>0</v>
      </c>
      <c r="O373" s="234">
        <v>164</v>
      </c>
      <c r="P373" s="234">
        <v>0</v>
      </c>
      <c r="Q373" s="234">
        <v>0</v>
      </c>
      <c r="R373" s="234"/>
      <c r="S373" s="234">
        <v>0</v>
      </c>
      <c r="T373" s="237">
        <v>0</v>
      </c>
      <c r="U373" s="234">
        <v>0</v>
      </c>
      <c r="V373" s="238"/>
      <c r="W373" s="238"/>
      <c r="X373" s="238"/>
    </row>
    <row r="374" spans="1:24">
      <c r="A374" s="225">
        <v>2130306</v>
      </c>
      <c r="B374" s="222" t="s">
        <v>414</v>
      </c>
      <c r="C374" s="224">
        <v>802</v>
      </c>
      <c r="D374" s="221">
        <f t="shared" si="249"/>
        <v>584</v>
      </c>
      <c r="E374" s="221">
        <v>0</v>
      </c>
      <c r="F374" s="221">
        <v>0</v>
      </c>
      <c r="G374" s="221">
        <v>0</v>
      </c>
      <c r="H374" s="221"/>
      <c r="I374" s="227">
        <f t="shared" si="250"/>
        <v>584</v>
      </c>
      <c r="J374" s="233">
        <f t="shared" si="251"/>
        <v>1386</v>
      </c>
      <c r="K374" s="234">
        <v>0</v>
      </c>
      <c r="L374" s="234">
        <v>147</v>
      </c>
      <c r="M374" s="234">
        <v>442</v>
      </c>
      <c r="N374" s="234">
        <v>0</v>
      </c>
      <c r="O374" s="234">
        <v>0</v>
      </c>
      <c r="P374" s="234">
        <v>0</v>
      </c>
      <c r="Q374" s="234">
        <v>0</v>
      </c>
      <c r="R374" s="234"/>
      <c r="S374" s="234">
        <v>0</v>
      </c>
      <c r="T374" s="237">
        <v>-5</v>
      </c>
      <c r="U374" s="234">
        <v>0</v>
      </c>
      <c r="V374" s="238"/>
      <c r="W374" s="238"/>
      <c r="X374" s="238"/>
    </row>
    <row r="375" spans="1:24">
      <c r="A375" s="225">
        <v>2130309</v>
      </c>
      <c r="B375" s="222" t="s">
        <v>415</v>
      </c>
      <c r="C375" s="224">
        <v>117</v>
      </c>
      <c r="D375" s="221">
        <f t="shared" si="249"/>
        <v>0</v>
      </c>
      <c r="E375" s="221">
        <v>0</v>
      </c>
      <c r="F375" s="221">
        <v>0</v>
      </c>
      <c r="G375" s="221">
        <v>0</v>
      </c>
      <c r="H375" s="221"/>
      <c r="I375" s="227">
        <f t="shared" si="250"/>
        <v>0</v>
      </c>
      <c r="J375" s="233">
        <f t="shared" si="251"/>
        <v>117</v>
      </c>
      <c r="K375" s="234">
        <v>0</v>
      </c>
      <c r="L375" s="234">
        <v>0</v>
      </c>
      <c r="M375" s="234">
        <v>0</v>
      </c>
      <c r="N375" s="234">
        <v>0</v>
      </c>
      <c r="O375" s="234">
        <v>0</v>
      </c>
      <c r="P375" s="234">
        <v>0</v>
      </c>
      <c r="Q375" s="234">
        <v>0</v>
      </c>
      <c r="R375" s="234"/>
      <c r="S375" s="234">
        <v>0</v>
      </c>
      <c r="T375" s="237">
        <v>0</v>
      </c>
      <c r="U375" s="234">
        <v>0</v>
      </c>
      <c r="V375" s="238"/>
      <c r="W375" s="238"/>
      <c r="X375" s="238"/>
    </row>
    <row r="376" spans="1:24">
      <c r="A376" s="225">
        <v>2130310</v>
      </c>
      <c r="B376" s="222" t="s">
        <v>416</v>
      </c>
      <c r="C376" s="224">
        <v>40</v>
      </c>
      <c r="D376" s="221">
        <f t="shared" si="249"/>
        <v>109</v>
      </c>
      <c r="E376" s="221">
        <v>0</v>
      </c>
      <c r="F376" s="221">
        <v>0</v>
      </c>
      <c r="G376" s="221">
        <v>0</v>
      </c>
      <c r="H376" s="221"/>
      <c r="I376" s="227">
        <f t="shared" si="250"/>
        <v>109</v>
      </c>
      <c r="J376" s="233">
        <f t="shared" si="251"/>
        <v>149</v>
      </c>
      <c r="K376" s="234">
        <v>0</v>
      </c>
      <c r="L376" s="234">
        <v>9</v>
      </c>
      <c r="M376" s="234">
        <v>100</v>
      </c>
      <c r="N376" s="234">
        <v>0</v>
      </c>
      <c r="O376" s="234">
        <v>0</v>
      </c>
      <c r="P376" s="234">
        <v>0</v>
      </c>
      <c r="Q376" s="234">
        <v>0</v>
      </c>
      <c r="R376" s="234"/>
      <c r="S376" s="234">
        <v>0</v>
      </c>
      <c r="T376" s="237">
        <v>0</v>
      </c>
      <c r="U376" s="234">
        <v>0</v>
      </c>
      <c r="V376" s="238"/>
      <c r="W376" s="238"/>
      <c r="X376" s="238"/>
    </row>
    <row r="377" spans="1:24">
      <c r="A377" s="225">
        <v>2130311</v>
      </c>
      <c r="B377" s="222" t="s">
        <v>417</v>
      </c>
      <c r="C377" s="224"/>
      <c r="D377" s="221">
        <f t="shared" si="249"/>
        <v>3192</v>
      </c>
      <c r="E377" s="221">
        <f>5471-2279</f>
        <v>3192</v>
      </c>
      <c r="F377" s="221">
        <v>0</v>
      </c>
      <c r="G377" s="221">
        <v>0</v>
      </c>
      <c r="H377" s="221"/>
      <c r="I377" s="227">
        <f t="shared" si="250"/>
        <v>0</v>
      </c>
      <c r="J377" s="233">
        <f t="shared" si="251"/>
        <v>3192</v>
      </c>
      <c r="K377" s="234">
        <v>0</v>
      </c>
      <c r="L377" s="234">
        <v>0</v>
      </c>
      <c r="M377" s="234">
        <v>0</v>
      </c>
      <c r="N377" s="234">
        <v>0</v>
      </c>
      <c r="O377" s="234">
        <v>0</v>
      </c>
      <c r="P377" s="234">
        <v>0</v>
      </c>
      <c r="Q377" s="234">
        <v>0</v>
      </c>
      <c r="R377" s="234"/>
      <c r="S377" s="234">
        <v>0</v>
      </c>
      <c r="T377" s="237">
        <v>0</v>
      </c>
      <c r="U377" s="234">
        <v>0</v>
      </c>
      <c r="V377" s="238"/>
      <c r="W377" s="238"/>
      <c r="X377" s="238"/>
    </row>
    <row r="378" spans="1:24">
      <c r="A378" s="225">
        <v>2130314</v>
      </c>
      <c r="B378" s="222" t="s">
        <v>418</v>
      </c>
      <c r="C378" s="224">
        <v>925</v>
      </c>
      <c r="D378" s="221">
        <f t="shared" si="249"/>
        <v>1205</v>
      </c>
      <c r="E378" s="221">
        <v>285</v>
      </c>
      <c r="F378" s="221">
        <v>0</v>
      </c>
      <c r="G378" s="221">
        <v>100</v>
      </c>
      <c r="H378" s="221"/>
      <c r="I378" s="227">
        <f t="shared" si="250"/>
        <v>820</v>
      </c>
      <c r="J378" s="233">
        <f t="shared" si="251"/>
        <v>2130</v>
      </c>
      <c r="K378" s="234">
        <v>0</v>
      </c>
      <c r="L378" s="234">
        <v>0</v>
      </c>
      <c r="M378" s="234">
        <v>0</v>
      </c>
      <c r="N378" s="234">
        <v>0</v>
      </c>
      <c r="O378" s="234">
        <v>0</v>
      </c>
      <c r="P378" s="234">
        <v>80</v>
      </c>
      <c r="Q378" s="234">
        <v>740</v>
      </c>
      <c r="R378" s="234"/>
      <c r="S378" s="234">
        <v>0</v>
      </c>
      <c r="T378" s="237">
        <v>0</v>
      </c>
      <c r="U378" s="234">
        <v>0</v>
      </c>
      <c r="V378" s="238"/>
      <c r="W378" s="238"/>
      <c r="X378" s="238"/>
    </row>
    <row r="379" spans="1:24">
      <c r="A379" s="225">
        <v>2130315</v>
      </c>
      <c r="B379" s="222" t="s">
        <v>419</v>
      </c>
      <c r="C379" s="224">
        <v>180</v>
      </c>
      <c r="D379" s="221">
        <f t="shared" si="249"/>
        <v>0</v>
      </c>
      <c r="E379" s="221">
        <v>0</v>
      </c>
      <c r="F379" s="221">
        <v>0</v>
      </c>
      <c r="G379" s="221">
        <v>0</v>
      </c>
      <c r="H379" s="221"/>
      <c r="I379" s="227">
        <f t="shared" si="250"/>
        <v>0</v>
      </c>
      <c r="J379" s="233">
        <f t="shared" si="251"/>
        <v>180</v>
      </c>
      <c r="K379" s="234">
        <v>0</v>
      </c>
      <c r="L379" s="234">
        <v>0</v>
      </c>
      <c r="M379" s="234">
        <v>0</v>
      </c>
      <c r="N379" s="234">
        <v>0</v>
      </c>
      <c r="O379" s="234">
        <v>0</v>
      </c>
      <c r="P379" s="234">
        <v>0</v>
      </c>
      <c r="Q379" s="234">
        <v>0</v>
      </c>
      <c r="R379" s="234"/>
      <c r="S379" s="234">
        <v>0</v>
      </c>
      <c r="T379" s="237">
        <v>0</v>
      </c>
      <c r="U379" s="234">
        <v>0</v>
      </c>
      <c r="V379" s="238"/>
      <c r="W379" s="238"/>
      <c r="X379" s="238"/>
    </row>
    <row r="380" spans="1:24">
      <c r="A380" s="225">
        <v>2130316</v>
      </c>
      <c r="B380" s="222" t="s">
        <v>420</v>
      </c>
      <c r="C380" s="224">
        <v>190</v>
      </c>
      <c r="D380" s="221">
        <f t="shared" si="249"/>
        <v>607</v>
      </c>
      <c r="E380" s="221">
        <v>0</v>
      </c>
      <c r="F380" s="221">
        <v>0</v>
      </c>
      <c r="G380" s="221">
        <v>0</v>
      </c>
      <c r="H380" s="221"/>
      <c r="I380" s="227">
        <f t="shared" si="250"/>
        <v>607</v>
      </c>
      <c r="J380" s="233">
        <f t="shared" si="251"/>
        <v>797</v>
      </c>
      <c r="K380" s="234">
        <v>0</v>
      </c>
      <c r="L380" s="234">
        <v>0</v>
      </c>
      <c r="M380" s="234">
        <v>475</v>
      </c>
      <c r="N380" s="234">
        <v>0</v>
      </c>
      <c r="O380" s="234">
        <v>132</v>
      </c>
      <c r="P380" s="234">
        <v>0</v>
      </c>
      <c r="Q380" s="234">
        <v>0</v>
      </c>
      <c r="R380" s="234"/>
      <c r="S380" s="234">
        <v>0</v>
      </c>
      <c r="T380" s="237">
        <v>0</v>
      </c>
      <c r="U380" s="234">
        <v>0</v>
      </c>
      <c r="V380" s="238"/>
      <c r="W380" s="238"/>
      <c r="X380" s="238"/>
    </row>
    <row r="381" spans="1:24">
      <c r="A381" s="225">
        <v>2130319</v>
      </c>
      <c r="B381" s="222" t="s">
        <v>421</v>
      </c>
      <c r="C381" s="224">
        <v>100</v>
      </c>
      <c r="D381" s="221">
        <f t="shared" si="249"/>
        <v>0</v>
      </c>
      <c r="E381" s="221">
        <v>0</v>
      </c>
      <c r="F381" s="221">
        <v>0</v>
      </c>
      <c r="G381" s="221">
        <v>0</v>
      </c>
      <c r="H381" s="221"/>
      <c r="I381" s="227">
        <f t="shared" si="250"/>
        <v>0</v>
      </c>
      <c r="J381" s="233">
        <f t="shared" si="251"/>
        <v>100</v>
      </c>
      <c r="K381" s="234">
        <v>0</v>
      </c>
      <c r="L381" s="234">
        <v>0</v>
      </c>
      <c r="M381" s="234">
        <v>0</v>
      </c>
      <c r="N381" s="234">
        <v>0</v>
      </c>
      <c r="O381" s="234">
        <v>0</v>
      </c>
      <c r="P381" s="234">
        <v>0</v>
      </c>
      <c r="Q381" s="234">
        <v>0</v>
      </c>
      <c r="R381" s="234"/>
      <c r="S381" s="234">
        <v>0</v>
      </c>
      <c r="T381" s="237">
        <v>0</v>
      </c>
      <c r="U381" s="234">
        <v>0</v>
      </c>
      <c r="V381" s="238"/>
      <c r="W381" s="238"/>
      <c r="X381" s="238"/>
    </row>
    <row r="382" ht="24" spans="1:24">
      <c r="A382" s="225">
        <v>2130321</v>
      </c>
      <c r="B382" s="222" t="s">
        <v>422</v>
      </c>
      <c r="C382" s="224">
        <v>9</v>
      </c>
      <c r="D382" s="221">
        <f t="shared" si="249"/>
        <v>141</v>
      </c>
      <c r="E382" s="221">
        <v>0</v>
      </c>
      <c r="F382" s="221">
        <v>0</v>
      </c>
      <c r="G382" s="221">
        <v>46</v>
      </c>
      <c r="H382" s="221"/>
      <c r="I382" s="227">
        <f t="shared" si="250"/>
        <v>95</v>
      </c>
      <c r="J382" s="233">
        <f t="shared" si="251"/>
        <v>150</v>
      </c>
      <c r="K382" s="234">
        <v>0</v>
      </c>
      <c r="L382" s="234">
        <v>0</v>
      </c>
      <c r="M382" s="234">
        <v>0</v>
      </c>
      <c r="N382" s="234">
        <v>0</v>
      </c>
      <c r="O382" s="234">
        <v>95</v>
      </c>
      <c r="P382" s="234">
        <v>0</v>
      </c>
      <c r="Q382" s="234">
        <v>0</v>
      </c>
      <c r="R382" s="234"/>
      <c r="S382" s="234">
        <v>0</v>
      </c>
      <c r="T382" s="237">
        <v>0</v>
      </c>
      <c r="U382" s="234">
        <v>0</v>
      </c>
      <c r="V382" s="238"/>
      <c r="W382" s="238"/>
      <c r="X382" s="238"/>
    </row>
    <row r="383" spans="1:24">
      <c r="A383" s="225">
        <v>2130333</v>
      </c>
      <c r="B383" s="222" t="s">
        <v>423</v>
      </c>
      <c r="C383" s="224">
        <v>15</v>
      </c>
      <c r="D383" s="221">
        <f t="shared" si="249"/>
        <v>0</v>
      </c>
      <c r="E383" s="221">
        <v>0</v>
      </c>
      <c r="F383" s="221">
        <v>0</v>
      </c>
      <c r="G383" s="221">
        <v>0</v>
      </c>
      <c r="H383" s="221"/>
      <c r="I383" s="227">
        <f t="shared" si="250"/>
        <v>0</v>
      </c>
      <c r="J383" s="233">
        <f t="shared" si="251"/>
        <v>15</v>
      </c>
      <c r="K383" s="234">
        <v>0</v>
      </c>
      <c r="L383" s="234">
        <v>0</v>
      </c>
      <c r="M383" s="234">
        <v>0</v>
      </c>
      <c r="N383" s="234">
        <v>0</v>
      </c>
      <c r="O383" s="234">
        <v>0</v>
      </c>
      <c r="P383" s="234">
        <v>0</v>
      </c>
      <c r="Q383" s="234">
        <v>0</v>
      </c>
      <c r="R383" s="234"/>
      <c r="S383" s="234">
        <v>0</v>
      </c>
      <c r="T383" s="237">
        <v>0</v>
      </c>
      <c r="U383" s="234">
        <v>0</v>
      </c>
      <c r="V383" s="238"/>
      <c r="W383" s="238"/>
      <c r="X383" s="238"/>
    </row>
    <row r="384" spans="1:24">
      <c r="A384" s="225">
        <v>2130334</v>
      </c>
      <c r="B384" s="222" t="s">
        <v>424</v>
      </c>
      <c r="C384" s="224">
        <v>800</v>
      </c>
      <c r="D384" s="221">
        <f t="shared" si="249"/>
        <v>0</v>
      </c>
      <c r="E384" s="221">
        <v>0</v>
      </c>
      <c r="F384" s="221">
        <v>0</v>
      </c>
      <c r="G384" s="221">
        <v>0</v>
      </c>
      <c r="H384" s="221"/>
      <c r="I384" s="227">
        <f t="shared" si="250"/>
        <v>0</v>
      </c>
      <c r="J384" s="233">
        <f t="shared" si="251"/>
        <v>800</v>
      </c>
      <c r="K384" s="234">
        <v>0</v>
      </c>
      <c r="L384" s="234">
        <v>0</v>
      </c>
      <c r="M384" s="234">
        <v>0</v>
      </c>
      <c r="N384" s="234">
        <v>0</v>
      </c>
      <c r="O384" s="234">
        <v>0</v>
      </c>
      <c r="P384" s="234">
        <v>0</v>
      </c>
      <c r="Q384" s="234">
        <v>0</v>
      </c>
      <c r="R384" s="234"/>
      <c r="S384" s="234">
        <v>0</v>
      </c>
      <c r="T384" s="237">
        <v>0</v>
      </c>
      <c r="U384" s="234">
        <v>0</v>
      </c>
      <c r="V384" s="238"/>
      <c r="W384" s="238"/>
      <c r="X384" s="238"/>
    </row>
    <row r="385" spans="1:24">
      <c r="A385" s="225">
        <v>2130335</v>
      </c>
      <c r="B385" s="222" t="s">
        <v>425</v>
      </c>
      <c r="C385" s="224">
        <v>214</v>
      </c>
      <c r="D385" s="221">
        <f t="shared" si="249"/>
        <v>1046</v>
      </c>
      <c r="E385" s="221">
        <v>214</v>
      </c>
      <c r="F385" s="221">
        <v>0</v>
      </c>
      <c r="G385" s="221">
        <v>281</v>
      </c>
      <c r="H385" s="221"/>
      <c r="I385" s="227">
        <f t="shared" si="250"/>
        <v>551</v>
      </c>
      <c r="J385" s="233">
        <f t="shared" si="251"/>
        <v>1260</v>
      </c>
      <c r="K385" s="234">
        <v>0</v>
      </c>
      <c r="L385" s="234">
        <v>0</v>
      </c>
      <c r="M385" s="234">
        <v>200</v>
      </c>
      <c r="N385" s="234">
        <v>0</v>
      </c>
      <c r="O385" s="234">
        <v>311</v>
      </c>
      <c r="P385" s="234">
        <v>40</v>
      </c>
      <c r="Q385" s="234">
        <v>0</v>
      </c>
      <c r="R385" s="234"/>
      <c r="S385" s="234">
        <v>0</v>
      </c>
      <c r="T385" s="237">
        <v>0</v>
      </c>
      <c r="U385" s="234">
        <v>0</v>
      </c>
      <c r="V385" s="238"/>
      <c r="W385" s="238"/>
      <c r="X385" s="238"/>
    </row>
    <row r="386" spans="1:24">
      <c r="A386" s="225">
        <v>2130399</v>
      </c>
      <c r="B386" s="222" t="s">
        <v>426</v>
      </c>
      <c r="C386" s="224">
        <v>2284</v>
      </c>
      <c r="D386" s="221">
        <f t="shared" si="249"/>
        <v>1824</v>
      </c>
      <c r="E386" s="221">
        <v>-1231</v>
      </c>
      <c r="F386" s="221">
        <v>0</v>
      </c>
      <c r="G386" s="221">
        <v>51</v>
      </c>
      <c r="H386" s="221">
        <f>3974-2207</f>
        <v>1767</v>
      </c>
      <c r="I386" s="227">
        <f t="shared" si="250"/>
        <v>1237</v>
      </c>
      <c r="J386" s="233">
        <f t="shared" si="251"/>
        <v>4108</v>
      </c>
      <c r="K386" s="234">
        <v>0</v>
      </c>
      <c r="L386" s="234">
        <v>320</v>
      </c>
      <c r="M386" s="234">
        <v>600</v>
      </c>
      <c r="N386" s="234">
        <v>0</v>
      </c>
      <c r="O386" s="234">
        <v>210</v>
      </c>
      <c r="P386" s="234">
        <v>0</v>
      </c>
      <c r="Q386" s="234">
        <v>107</v>
      </c>
      <c r="R386" s="234"/>
      <c r="S386" s="234">
        <v>0</v>
      </c>
      <c r="T386" s="237">
        <v>0</v>
      </c>
      <c r="U386" s="234">
        <v>0</v>
      </c>
      <c r="V386" s="238"/>
      <c r="W386" s="238"/>
      <c r="X386" s="238"/>
    </row>
    <row r="387" spans="1:24">
      <c r="A387" s="225">
        <v>21305</v>
      </c>
      <c r="B387" s="223" t="s">
        <v>427</v>
      </c>
      <c r="C387" s="224">
        <f t="shared" ref="C387:J387" si="252">SUM(C388:C392)</f>
        <v>3384</v>
      </c>
      <c r="D387" s="226">
        <f t="shared" si="252"/>
        <v>6661</v>
      </c>
      <c r="E387" s="226">
        <f t="shared" si="252"/>
        <v>2014</v>
      </c>
      <c r="F387" s="226">
        <f t="shared" si="252"/>
        <v>0</v>
      </c>
      <c r="G387" s="226">
        <f t="shared" si="252"/>
        <v>58</v>
      </c>
      <c r="H387" s="226">
        <f t="shared" si="252"/>
        <v>0</v>
      </c>
      <c r="I387" s="226">
        <f t="shared" si="252"/>
        <v>4589</v>
      </c>
      <c r="J387" s="226">
        <f t="shared" si="252"/>
        <v>10045</v>
      </c>
      <c r="K387" s="232">
        <f t="shared" ref="K387:X387" si="253">SUM(K388:K392)</f>
        <v>0</v>
      </c>
      <c r="L387" s="232">
        <f t="shared" si="253"/>
        <v>171</v>
      </c>
      <c r="M387" s="232">
        <f t="shared" si="253"/>
        <v>4325</v>
      </c>
      <c r="N387" s="232">
        <f t="shared" si="253"/>
        <v>0</v>
      </c>
      <c r="O387" s="232">
        <f t="shared" si="253"/>
        <v>0</v>
      </c>
      <c r="P387" s="232">
        <f t="shared" si="253"/>
        <v>10</v>
      </c>
      <c r="Q387" s="232">
        <f t="shared" si="253"/>
        <v>85</v>
      </c>
      <c r="R387" s="232">
        <f t="shared" si="253"/>
        <v>0</v>
      </c>
      <c r="S387" s="232">
        <f t="shared" si="253"/>
        <v>0</v>
      </c>
      <c r="T387" s="232">
        <f t="shared" si="253"/>
        <v>-2</v>
      </c>
      <c r="U387" s="232">
        <f t="shared" si="253"/>
        <v>0</v>
      </c>
      <c r="V387" s="232">
        <f t="shared" si="253"/>
        <v>0</v>
      </c>
      <c r="W387" s="232">
        <f t="shared" si="253"/>
        <v>0</v>
      </c>
      <c r="X387" s="232">
        <f t="shared" si="253"/>
        <v>0</v>
      </c>
    </row>
    <row r="388" spans="1:24">
      <c r="A388" s="225">
        <v>2130501</v>
      </c>
      <c r="B388" s="222" t="s">
        <v>98</v>
      </c>
      <c r="C388" s="224">
        <v>272</v>
      </c>
      <c r="D388" s="221">
        <f>E388+F388+G388+H388+I388</f>
        <v>-2</v>
      </c>
      <c r="E388" s="221">
        <v>0</v>
      </c>
      <c r="F388" s="221">
        <v>0</v>
      </c>
      <c r="G388" s="221">
        <v>0</v>
      </c>
      <c r="H388" s="221"/>
      <c r="I388" s="227">
        <f>SUM(K388:X388)</f>
        <v>-2</v>
      </c>
      <c r="J388" s="233">
        <f>C388+D388</f>
        <v>270</v>
      </c>
      <c r="K388" s="234">
        <v>0</v>
      </c>
      <c r="L388" s="234">
        <v>0</v>
      </c>
      <c r="M388" s="234">
        <v>0</v>
      </c>
      <c r="N388" s="234">
        <v>0</v>
      </c>
      <c r="O388" s="234">
        <v>0</v>
      </c>
      <c r="P388" s="234">
        <v>0</v>
      </c>
      <c r="Q388" s="234">
        <v>0</v>
      </c>
      <c r="R388" s="234"/>
      <c r="S388" s="234">
        <v>0</v>
      </c>
      <c r="T388" s="237">
        <v>-2</v>
      </c>
      <c r="U388" s="234">
        <v>0</v>
      </c>
      <c r="V388" s="238"/>
      <c r="W388" s="238"/>
      <c r="X388" s="238"/>
    </row>
    <row r="389" spans="1:24">
      <c r="A389" s="225">
        <v>2130504</v>
      </c>
      <c r="B389" s="222" t="s">
        <v>428</v>
      </c>
      <c r="C389" s="224">
        <v>500</v>
      </c>
      <c r="D389" s="221">
        <f>E389+F389+G389+H389+I389</f>
        <v>2600</v>
      </c>
      <c r="E389" s="221">
        <v>0</v>
      </c>
      <c r="F389" s="221">
        <v>0</v>
      </c>
      <c r="G389" s="221">
        <v>0</v>
      </c>
      <c r="H389" s="221"/>
      <c r="I389" s="227">
        <f>SUM(K389:X389)</f>
        <v>2600</v>
      </c>
      <c r="J389" s="233">
        <f>C389+D389</f>
        <v>3100</v>
      </c>
      <c r="K389" s="234">
        <v>0</v>
      </c>
      <c r="L389" s="234">
        <v>0</v>
      </c>
      <c r="M389" s="234">
        <v>2600</v>
      </c>
      <c r="N389" s="234">
        <v>0</v>
      </c>
      <c r="O389" s="234">
        <v>0</v>
      </c>
      <c r="P389" s="234">
        <v>0</v>
      </c>
      <c r="Q389" s="234">
        <v>0</v>
      </c>
      <c r="R389" s="234"/>
      <c r="S389" s="234">
        <v>0</v>
      </c>
      <c r="T389" s="237">
        <v>0</v>
      </c>
      <c r="U389" s="234">
        <v>0</v>
      </c>
      <c r="V389" s="238"/>
      <c r="W389" s="238"/>
      <c r="X389" s="238"/>
    </row>
    <row r="390" spans="1:24">
      <c r="A390" s="225">
        <v>2130505</v>
      </c>
      <c r="B390" s="222" t="s">
        <v>429</v>
      </c>
      <c r="C390" s="224"/>
      <c r="D390" s="221">
        <f>E390+F390+G390+H390+I390</f>
        <v>2793</v>
      </c>
      <c r="E390" s="221">
        <v>1600</v>
      </c>
      <c r="F390" s="221">
        <v>0</v>
      </c>
      <c r="G390" s="221">
        <v>0</v>
      </c>
      <c r="H390" s="221"/>
      <c r="I390" s="227">
        <f>SUM(K390:X390)</f>
        <v>1193</v>
      </c>
      <c r="J390" s="233">
        <f>C390+D390</f>
        <v>2793</v>
      </c>
      <c r="K390" s="234">
        <v>0</v>
      </c>
      <c r="L390" s="234">
        <v>93</v>
      </c>
      <c r="M390" s="234">
        <v>1100</v>
      </c>
      <c r="N390" s="234">
        <v>0</v>
      </c>
      <c r="O390" s="234">
        <v>0</v>
      </c>
      <c r="P390" s="234">
        <v>0</v>
      </c>
      <c r="Q390" s="234">
        <v>0</v>
      </c>
      <c r="R390" s="234"/>
      <c r="S390" s="234">
        <v>0</v>
      </c>
      <c r="T390" s="237">
        <v>0</v>
      </c>
      <c r="U390" s="234">
        <v>0</v>
      </c>
      <c r="V390" s="238"/>
      <c r="W390" s="238"/>
      <c r="X390" s="238"/>
    </row>
    <row r="391" spans="1:24">
      <c r="A391" s="225">
        <v>2130506</v>
      </c>
      <c r="B391" s="222" t="s">
        <v>430</v>
      </c>
      <c r="C391" s="224"/>
      <c r="D391" s="221">
        <f>E391+F391+G391+H391+I391</f>
        <v>625</v>
      </c>
      <c r="E391" s="221">
        <v>0</v>
      </c>
      <c r="F391" s="221">
        <v>0</v>
      </c>
      <c r="G391" s="221">
        <v>0</v>
      </c>
      <c r="H391" s="221"/>
      <c r="I391" s="227">
        <f>SUM(K391:X391)</f>
        <v>625</v>
      </c>
      <c r="J391" s="233">
        <f>C391+D391</f>
        <v>625</v>
      </c>
      <c r="K391" s="234">
        <v>0</v>
      </c>
      <c r="L391" s="234">
        <v>0</v>
      </c>
      <c r="M391" s="234">
        <v>625</v>
      </c>
      <c r="N391" s="234">
        <v>0</v>
      </c>
      <c r="O391" s="234">
        <v>0</v>
      </c>
      <c r="P391" s="234">
        <v>0</v>
      </c>
      <c r="Q391" s="234">
        <v>0</v>
      </c>
      <c r="R391" s="234"/>
      <c r="S391" s="234">
        <v>0</v>
      </c>
      <c r="T391" s="237">
        <v>0</v>
      </c>
      <c r="U391" s="234">
        <v>0</v>
      </c>
      <c r="V391" s="238"/>
      <c r="W391" s="238"/>
      <c r="X391" s="238"/>
    </row>
    <row r="392" spans="1:24">
      <c r="A392" s="225">
        <v>2130599</v>
      </c>
      <c r="B392" s="222" t="s">
        <v>431</v>
      </c>
      <c r="C392" s="224">
        <v>2612</v>
      </c>
      <c r="D392" s="221">
        <f>E392+F392+G392+H392+I392</f>
        <v>645</v>
      </c>
      <c r="E392" s="221">
        <v>414</v>
      </c>
      <c r="F392" s="221">
        <v>0</v>
      </c>
      <c r="G392" s="221">
        <v>58</v>
      </c>
      <c r="H392" s="221"/>
      <c r="I392" s="227">
        <f>SUM(K392:X392)</f>
        <v>173</v>
      </c>
      <c r="J392" s="233">
        <f>C392+D392</f>
        <v>3257</v>
      </c>
      <c r="K392" s="234">
        <v>0</v>
      </c>
      <c r="L392" s="234">
        <v>78</v>
      </c>
      <c r="M392" s="234">
        <v>0</v>
      </c>
      <c r="N392" s="234">
        <v>0</v>
      </c>
      <c r="O392" s="234">
        <v>0</v>
      </c>
      <c r="P392" s="234">
        <v>10</v>
      </c>
      <c r="Q392" s="234">
        <v>85</v>
      </c>
      <c r="R392" s="234"/>
      <c r="S392" s="234">
        <v>0</v>
      </c>
      <c r="T392" s="237">
        <v>0</v>
      </c>
      <c r="U392" s="234">
        <v>0</v>
      </c>
      <c r="V392" s="238"/>
      <c r="W392" s="238"/>
      <c r="X392" s="238"/>
    </row>
    <row r="393" spans="1:24">
      <c r="A393" s="225">
        <v>21307</v>
      </c>
      <c r="B393" s="223" t="s">
        <v>432</v>
      </c>
      <c r="C393" s="224">
        <f t="shared" ref="C393:J393" si="254">SUM(C394:C397)</f>
        <v>11393</v>
      </c>
      <c r="D393" s="226">
        <f t="shared" si="254"/>
        <v>2079</v>
      </c>
      <c r="E393" s="226">
        <f t="shared" si="254"/>
        <v>0</v>
      </c>
      <c r="F393" s="226">
        <f t="shared" si="254"/>
        <v>1600</v>
      </c>
      <c r="G393" s="226">
        <f t="shared" si="254"/>
        <v>0</v>
      </c>
      <c r="H393" s="226">
        <f t="shared" si="254"/>
        <v>0</v>
      </c>
      <c r="I393" s="226">
        <f t="shared" si="254"/>
        <v>479</v>
      </c>
      <c r="J393" s="226">
        <f t="shared" si="254"/>
        <v>13472</v>
      </c>
      <c r="K393" s="232">
        <f t="shared" ref="K393:X393" si="255">SUM(K394:K397)</f>
        <v>-376</v>
      </c>
      <c r="L393" s="232">
        <f t="shared" si="255"/>
        <v>0</v>
      </c>
      <c r="M393" s="232">
        <f t="shared" si="255"/>
        <v>0</v>
      </c>
      <c r="N393" s="232">
        <f t="shared" si="255"/>
        <v>0</v>
      </c>
      <c r="O393" s="232">
        <f t="shared" si="255"/>
        <v>0</v>
      </c>
      <c r="P393" s="232">
        <f t="shared" si="255"/>
        <v>17</v>
      </c>
      <c r="Q393" s="232">
        <f t="shared" si="255"/>
        <v>16</v>
      </c>
      <c r="R393" s="232">
        <f t="shared" si="255"/>
        <v>0</v>
      </c>
      <c r="S393" s="232">
        <f t="shared" si="255"/>
        <v>0</v>
      </c>
      <c r="T393" s="232">
        <f t="shared" si="255"/>
        <v>0</v>
      </c>
      <c r="U393" s="232">
        <f t="shared" si="255"/>
        <v>0</v>
      </c>
      <c r="V393" s="232">
        <f t="shared" si="255"/>
        <v>0</v>
      </c>
      <c r="W393" s="232">
        <f t="shared" si="255"/>
        <v>0</v>
      </c>
      <c r="X393" s="232">
        <f t="shared" si="255"/>
        <v>0</v>
      </c>
    </row>
    <row r="394" spans="1:24">
      <c r="A394" s="225">
        <v>2130701</v>
      </c>
      <c r="B394" s="222" t="s">
        <v>433</v>
      </c>
      <c r="C394" s="224">
        <v>2200</v>
      </c>
      <c r="D394" s="221">
        <f>E394+F394+G394+H394+I394</f>
        <v>1200</v>
      </c>
      <c r="E394" s="221">
        <v>0</v>
      </c>
      <c r="F394" s="221">
        <v>1600</v>
      </c>
      <c r="G394" s="221">
        <v>0</v>
      </c>
      <c r="H394" s="221"/>
      <c r="I394" s="227">
        <f>SUM(K394:X394)</f>
        <v>-400</v>
      </c>
      <c r="J394" s="233">
        <f>C394+D394</f>
        <v>3400</v>
      </c>
      <c r="K394" s="234">
        <v>-400</v>
      </c>
      <c r="L394" s="234">
        <v>0</v>
      </c>
      <c r="M394" s="234">
        <v>0</v>
      </c>
      <c r="N394" s="234">
        <v>0</v>
      </c>
      <c r="O394" s="234">
        <v>0</v>
      </c>
      <c r="P394" s="234">
        <v>0</v>
      </c>
      <c r="Q394" s="234">
        <v>0</v>
      </c>
      <c r="R394" s="234"/>
      <c r="S394" s="234">
        <v>0</v>
      </c>
      <c r="T394" s="237">
        <v>0</v>
      </c>
      <c r="U394" s="234">
        <v>0</v>
      </c>
      <c r="V394" s="238"/>
      <c r="W394" s="238"/>
      <c r="X394" s="238"/>
    </row>
    <row r="395" ht="24" spans="1:24">
      <c r="A395" s="225">
        <v>2130705</v>
      </c>
      <c r="B395" s="222" t="s">
        <v>434</v>
      </c>
      <c r="C395" s="224">
        <v>8622</v>
      </c>
      <c r="D395" s="221">
        <f>E395+F395+G395+H395+I395</f>
        <v>57</v>
      </c>
      <c r="E395" s="221">
        <v>0</v>
      </c>
      <c r="F395" s="221">
        <v>0</v>
      </c>
      <c r="G395" s="221">
        <v>0</v>
      </c>
      <c r="H395" s="221"/>
      <c r="I395" s="227">
        <f>SUM(K395:X395)</f>
        <v>57</v>
      </c>
      <c r="J395" s="233">
        <f>C395+D395</f>
        <v>8679</v>
      </c>
      <c r="K395" s="234">
        <v>24</v>
      </c>
      <c r="L395" s="234">
        <v>0</v>
      </c>
      <c r="M395" s="234">
        <v>0</v>
      </c>
      <c r="N395" s="234">
        <v>0</v>
      </c>
      <c r="O395" s="234">
        <v>0</v>
      </c>
      <c r="P395" s="234">
        <v>17</v>
      </c>
      <c r="Q395" s="234">
        <v>16</v>
      </c>
      <c r="R395" s="234"/>
      <c r="S395" s="234">
        <v>0</v>
      </c>
      <c r="T395" s="237">
        <v>0</v>
      </c>
      <c r="U395" s="234">
        <v>0</v>
      </c>
      <c r="V395" s="238"/>
      <c r="W395" s="238"/>
      <c r="X395" s="238"/>
    </row>
    <row r="396" spans="1:24">
      <c r="A396" s="225">
        <v>2130706</v>
      </c>
      <c r="B396" s="222" t="s">
        <v>435</v>
      </c>
      <c r="C396" s="224">
        <v>427</v>
      </c>
      <c r="D396" s="221">
        <f>E396+F396+G396+H396+I396</f>
        <v>0</v>
      </c>
      <c r="E396" s="221">
        <v>0</v>
      </c>
      <c r="F396" s="221">
        <v>0</v>
      </c>
      <c r="G396" s="221">
        <v>0</v>
      </c>
      <c r="H396" s="221"/>
      <c r="I396" s="227">
        <f>SUM(K396:X396)</f>
        <v>0</v>
      </c>
      <c r="J396" s="233">
        <f>C396+D396</f>
        <v>427</v>
      </c>
      <c r="K396" s="234">
        <v>0</v>
      </c>
      <c r="L396" s="234">
        <v>0</v>
      </c>
      <c r="M396" s="234">
        <v>0</v>
      </c>
      <c r="N396" s="234">
        <v>0</v>
      </c>
      <c r="O396" s="234">
        <v>0</v>
      </c>
      <c r="P396" s="234">
        <v>0</v>
      </c>
      <c r="Q396" s="234">
        <v>0</v>
      </c>
      <c r="R396" s="234"/>
      <c r="S396" s="234">
        <v>0</v>
      </c>
      <c r="T396" s="237">
        <v>0</v>
      </c>
      <c r="U396" s="234">
        <v>0</v>
      </c>
      <c r="V396" s="238"/>
      <c r="W396" s="238"/>
      <c r="X396" s="238"/>
    </row>
    <row r="397" spans="1:24">
      <c r="A397" s="225">
        <v>2130799</v>
      </c>
      <c r="B397" s="222" t="s">
        <v>436</v>
      </c>
      <c r="C397" s="224">
        <v>144</v>
      </c>
      <c r="D397" s="221">
        <f>E397+F397+G397+H397+I397</f>
        <v>822</v>
      </c>
      <c r="E397" s="221">
        <v>0</v>
      </c>
      <c r="F397" s="221">
        <v>0</v>
      </c>
      <c r="G397" s="221">
        <v>0</v>
      </c>
      <c r="H397" s="221"/>
      <c r="I397" s="227">
        <f>SUM(K397:X397)+822</f>
        <v>822</v>
      </c>
      <c r="J397" s="233">
        <f>C397+D397</f>
        <v>966</v>
      </c>
      <c r="K397" s="234">
        <v>0</v>
      </c>
      <c r="L397" s="234">
        <v>0</v>
      </c>
      <c r="M397" s="234">
        <v>0</v>
      </c>
      <c r="N397" s="234">
        <v>0</v>
      </c>
      <c r="O397" s="234">
        <v>0</v>
      </c>
      <c r="P397" s="234">
        <v>0</v>
      </c>
      <c r="Q397" s="234">
        <v>0</v>
      </c>
      <c r="R397" s="234"/>
      <c r="S397" s="234">
        <v>0</v>
      </c>
      <c r="T397" s="237">
        <v>0</v>
      </c>
      <c r="U397" s="234">
        <v>0</v>
      </c>
      <c r="V397" s="238"/>
      <c r="W397" s="238"/>
      <c r="X397" s="238"/>
    </row>
    <row r="398" spans="1:24">
      <c r="A398" s="225">
        <v>21308</v>
      </c>
      <c r="B398" s="223" t="s">
        <v>437</v>
      </c>
      <c r="C398" s="224">
        <f t="shared" ref="C398:J398" si="256">SUM(C399:C401)</f>
        <v>992</v>
      </c>
      <c r="D398" s="226">
        <f t="shared" si="256"/>
        <v>1637</v>
      </c>
      <c r="E398" s="226">
        <f t="shared" si="256"/>
        <v>717</v>
      </c>
      <c r="F398" s="226">
        <f t="shared" si="256"/>
        <v>261</v>
      </c>
      <c r="G398" s="226">
        <f t="shared" si="256"/>
        <v>107</v>
      </c>
      <c r="H398" s="226">
        <f t="shared" si="256"/>
        <v>0</v>
      </c>
      <c r="I398" s="226">
        <f t="shared" si="256"/>
        <v>552</v>
      </c>
      <c r="J398" s="226">
        <f t="shared" si="256"/>
        <v>2629</v>
      </c>
      <c r="K398" s="232">
        <f t="shared" ref="K398:X398" si="257">SUM(K399:K401)</f>
        <v>74</v>
      </c>
      <c r="L398" s="232">
        <f t="shared" si="257"/>
        <v>0</v>
      </c>
      <c r="M398" s="232">
        <f t="shared" si="257"/>
        <v>0</v>
      </c>
      <c r="N398" s="232">
        <f t="shared" si="257"/>
        <v>0</v>
      </c>
      <c r="O398" s="232">
        <f t="shared" si="257"/>
        <v>456</v>
      </c>
      <c r="P398" s="232">
        <f t="shared" si="257"/>
        <v>0</v>
      </c>
      <c r="Q398" s="232">
        <f t="shared" si="257"/>
        <v>24</v>
      </c>
      <c r="R398" s="232">
        <f t="shared" si="257"/>
        <v>0</v>
      </c>
      <c r="S398" s="232">
        <f t="shared" si="257"/>
        <v>0</v>
      </c>
      <c r="T398" s="232">
        <f t="shared" si="257"/>
        <v>-2</v>
      </c>
      <c r="U398" s="232">
        <f t="shared" si="257"/>
        <v>0</v>
      </c>
      <c r="V398" s="232">
        <f t="shared" si="257"/>
        <v>0</v>
      </c>
      <c r="W398" s="232">
        <f t="shared" si="257"/>
        <v>0</v>
      </c>
      <c r="X398" s="232">
        <f t="shared" si="257"/>
        <v>0</v>
      </c>
    </row>
    <row r="399" spans="1:24">
      <c r="A399" s="225">
        <v>2130803</v>
      </c>
      <c r="B399" s="222" t="s">
        <v>438</v>
      </c>
      <c r="C399" s="224">
        <v>368</v>
      </c>
      <c r="D399" s="221">
        <f>E399+F399+G399+H399+I399</f>
        <v>772</v>
      </c>
      <c r="E399" s="221">
        <v>717</v>
      </c>
      <c r="F399" s="221">
        <v>0</v>
      </c>
      <c r="G399" s="221">
        <v>64</v>
      </c>
      <c r="H399" s="221"/>
      <c r="I399" s="227">
        <f>SUM(K399:X399)</f>
        <v>-9</v>
      </c>
      <c r="J399" s="233">
        <f>C399+D399</f>
        <v>1140</v>
      </c>
      <c r="K399" s="234">
        <v>-9</v>
      </c>
      <c r="L399" s="234">
        <v>0</v>
      </c>
      <c r="M399" s="234">
        <v>0</v>
      </c>
      <c r="N399" s="234">
        <v>0</v>
      </c>
      <c r="O399" s="234">
        <v>0</v>
      </c>
      <c r="P399" s="234">
        <v>0</v>
      </c>
      <c r="Q399" s="234">
        <v>0</v>
      </c>
      <c r="R399" s="234"/>
      <c r="S399" s="234">
        <v>0</v>
      </c>
      <c r="T399" s="237">
        <v>0</v>
      </c>
      <c r="U399" s="234">
        <v>0</v>
      </c>
      <c r="V399" s="238"/>
      <c r="W399" s="238"/>
      <c r="X399" s="238"/>
    </row>
    <row r="400" spans="1:24">
      <c r="A400" s="225">
        <v>2130804</v>
      </c>
      <c r="B400" s="222" t="s">
        <v>439</v>
      </c>
      <c r="C400" s="224">
        <v>148</v>
      </c>
      <c r="D400" s="221">
        <f>E400+F400+G400+H400+I400</f>
        <v>720</v>
      </c>
      <c r="E400" s="221">
        <v>0</v>
      </c>
      <c r="F400" s="221">
        <v>261</v>
      </c>
      <c r="G400" s="221">
        <v>43</v>
      </c>
      <c r="H400" s="221"/>
      <c r="I400" s="227">
        <f>SUM(K400:X400)</f>
        <v>416</v>
      </c>
      <c r="J400" s="233">
        <f>C400+D400</f>
        <v>868</v>
      </c>
      <c r="K400" s="234">
        <v>27</v>
      </c>
      <c r="L400" s="234">
        <v>0</v>
      </c>
      <c r="M400" s="234">
        <v>0</v>
      </c>
      <c r="N400" s="234">
        <v>0</v>
      </c>
      <c r="O400" s="234">
        <v>389</v>
      </c>
      <c r="P400" s="234">
        <v>0</v>
      </c>
      <c r="Q400" s="234">
        <v>0</v>
      </c>
      <c r="R400" s="234"/>
      <c r="S400" s="234">
        <v>0</v>
      </c>
      <c r="T400" s="237">
        <v>0</v>
      </c>
      <c r="U400" s="234">
        <v>0</v>
      </c>
      <c r="V400" s="238"/>
      <c r="W400" s="238"/>
      <c r="X400" s="238"/>
    </row>
    <row r="401" spans="1:24">
      <c r="A401" s="225">
        <v>2130899</v>
      </c>
      <c r="B401" s="222" t="s">
        <v>440</v>
      </c>
      <c r="C401" s="224">
        <v>476</v>
      </c>
      <c r="D401" s="221">
        <f>E401+F401+G401+H401+I401</f>
        <v>145</v>
      </c>
      <c r="E401" s="221">
        <v>0</v>
      </c>
      <c r="F401" s="221">
        <v>0</v>
      </c>
      <c r="G401" s="221">
        <v>0</v>
      </c>
      <c r="H401" s="221"/>
      <c r="I401" s="227">
        <f>SUM(K401:X401)</f>
        <v>145</v>
      </c>
      <c r="J401" s="233">
        <f>C401+D401</f>
        <v>621</v>
      </c>
      <c r="K401" s="234">
        <v>56</v>
      </c>
      <c r="L401" s="234">
        <v>0</v>
      </c>
      <c r="M401" s="234">
        <v>0</v>
      </c>
      <c r="N401" s="234">
        <v>0</v>
      </c>
      <c r="O401" s="234">
        <v>67</v>
      </c>
      <c r="P401" s="234">
        <v>0</v>
      </c>
      <c r="Q401" s="234">
        <v>24</v>
      </c>
      <c r="R401" s="234"/>
      <c r="S401" s="234">
        <v>0</v>
      </c>
      <c r="T401" s="237">
        <v>-2</v>
      </c>
      <c r="U401" s="234">
        <v>0</v>
      </c>
      <c r="V401" s="238"/>
      <c r="W401" s="238"/>
      <c r="X401" s="238"/>
    </row>
    <row r="402" spans="1:24">
      <c r="A402" s="225">
        <v>21309</v>
      </c>
      <c r="B402" s="223" t="s">
        <v>441</v>
      </c>
      <c r="C402" s="224">
        <f t="shared" ref="C402:J402" si="258">SUM(C403:C404)</f>
        <v>241</v>
      </c>
      <c r="D402" s="226">
        <f t="shared" si="258"/>
        <v>310</v>
      </c>
      <c r="E402" s="226">
        <f t="shared" si="258"/>
        <v>310</v>
      </c>
      <c r="F402" s="226">
        <f t="shared" si="258"/>
        <v>0</v>
      </c>
      <c r="G402" s="226">
        <f t="shared" si="258"/>
        <v>0</v>
      </c>
      <c r="H402" s="226">
        <f t="shared" si="258"/>
        <v>0</v>
      </c>
      <c r="I402" s="226">
        <f t="shared" si="258"/>
        <v>0</v>
      </c>
      <c r="J402" s="226">
        <f t="shared" si="258"/>
        <v>551</v>
      </c>
      <c r="K402" s="232">
        <f t="shared" ref="K402:X402" si="259">SUM(K403:K404)</f>
        <v>0</v>
      </c>
      <c r="L402" s="232">
        <f t="shared" si="259"/>
        <v>0</v>
      </c>
      <c r="M402" s="232">
        <f t="shared" si="259"/>
        <v>0</v>
      </c>
      <c r="N402" s="232">
        <f t="shared" si="259"/>
        <v>0</v>
      </c>
      <c r="O402" s="232">
        <f t="shared" si="259"/>
        <v>0</v>
      </c>
      <c r="P402" s="232">
        <f t="shared" si="259"/>
        <v>0</v>
      </c>
      <c r="Q402" s="232">
        <f t="shared" si="259"/>
        <v>0</v>
      </c>
      <c r="R402" s="232">
        <f t="shared" si="259"/>
        <v>0</v>
      </c>
      <c r="S402" s="232">
        <f t="shared" si="259"/>
        <v>0</v>
      </c>
      <c r="T402" s="232">
        <f t="shared" si="259"/>
        <v>0</v>
      </c>
      <c r="U402" s="232">
        <f t="shared" si="259"/>
        <v>0</v>
      </c>
      <c r="V402" s="232">
        <f t="shared" si="259"/>
        <v>0</v>
      </c>
      <c r="W402" s="232">
        <f t="shared" si="259"/>
        <v>0</v>
      </c>
      <c r="X402" s="232">
        <f t="shared" si="259"/>
        <v>0</v>
      </c>
    </row>
    <row r="403" spans="1:24">
      <c r="A403" s="225">
        <v>2130901</v>
      </c>
      <c r="B403" s="222" t="s">
        <v>442</v>
      </c>
      <c r="C403" s="224">
        <v>241</v>
      </c>
      <c r="D403" s="221">
        <f>E403+F403+G403+H403+I403</f>
        <v>-241</v>
      </c>
      <c r="E403" s="221">
        <v>-241</v>
      </c>
      <c r="F403" s="221">
        <v>0</v>
      </c>
      <c r="G403" s="221">
        <v>0</v>
      </c>
      <c r="H403" s="221"/>
      <c r="I403" s="227">
        <f>SUM(K403:X403)</f>
        <v>0</v>
      </c>
      <c r="J403" s="233">
        <f>C403+D403</f>
        <v>0</v>
      </c>
      <c r="K403" s="234">
        <v>0</v>
      </c>
      <c r="L403" s="234">
        <v>0</v>
      </c>
      <c r="M403" s="234">
        <v>0</v>
      </c>
      <c r="N403" s="234">
        <v>0</v>
      </c>
      <c r="O403" s="234">
        <v>0</v>
      </c>
      <c r="P403" s="234">
        <v>0</v>
      </c>
      <c r="Q403" s="234">
        <v>0</v>
      </c>
      <c r="R403" s="234"/>
      <c r="S403" s="234">
        <v>0</v>
      </c>
      <c r="T403" s="237">
        <v>0</v>
      </c>
      <c r="U403" s="234">
        <v>0</v>
      </c>
      <c r="V403" s="238"/>
      <c r="W403" s="238"/>
      <c r="X403" s="238"/>
    </row>
    <row r="404" spans="1:24">
      <c r="A404" s="225">
        <v>2130999</v>
      </c>
      <c r="B404" s="222" t="s">
        <v>443</v>
      </c>
      <c r="C404" s="224"/>
      <c r="D404" s="221">
        <f>E404+F404+G404+H404+I404</f>
        <v>551</v>
      </c>
      <c r="E404" s="221">
        <f>1310-759</f>
        <v>551</v>
      </c>
      <c r="F404" s="221">
        <v>0</v>
      </c>
      <c r="G404" s="221">
        <v>0</v>
      </c>
      <c r="H404" s="221"/>
      <c r="I404" s="221">
        <f>SUM(K404:X404)</f>
        <v>0</v>
      </c>
      <c r="J404" s="233">
        <f>C404+D404</f>
        <v>551</v>
      </c>
      <c r="K404" s="234">
        <v>0</v>
      </c>
      <c r="L404" s="234">
        <v>0</v>
      </c>
      <c r="M404" s="234">
        <v>0</v>
      </c>
      <c r="N404" s="234">
        <v>0</v>
      </c>
      <c r="O404" s="234">
        <v>0</v>
      </c>
      <c r="P404" s="234">
        <v>0</v>
      </c>
      <c r="Q404" s="234">
        <v>0</v>
      </c>
      <c r="R404" s="234"/>
      <c r="S404" s="234">
        <v>0</v>
      </c>
      <c r="T404" s="237">
        <v>0</v>
      </c>
      <c r="U404" s="234">
        <v>0</v>
      </c>
      <c r="V404" s="238"/>
      <c r="W404" s="238"/>
      <c r="X404" s="238"/>
    </row>
    <row r="405" spans="1:24">
      <c r="A405" s="225">
        <v>21399</v>
      </c>
      <c r="B405" s="223" t="s">
        <v>444</v>
      </c>
      <c r="C405" s="224">
        <f t="shared" ref="C405:J405" si="260">SUM(C406:C407)</f>
        <v>13000</v>
      </c>
      <c r="D405" s="226">
        <f t="shared" si="260"/>
        <v>-10136</v>
      </c>
      <c r="E405" s="226">
        <f t="shared" si="260"/>
        <v>0</v>
      </c>
      <c r="F405" s="226">
        <f t="shared" si="260"/>
        <v>759</v>
      </c>
      <c r="G405" s="226">
        <f t="shared" si="260"/>
        <v>171</v>
      </c>
      <c r="H405" s="226">
        <f t="shared" si="260"/>
        <v>0</v>
      </c>
      <c r="I405" s="226">
        <f t="shared" si="260"/>
        <v>-11066</v>
      </c>
      <c r="J405" s="226">
        <f t="shared" si="260"/>
        <v>2864</v>
      </c>
      <c r="K405" s="232">
        <f t="shared" ref="K405:X405" si="261">SUM(K406:K407)</f>
        <v>640</v>
      </c>
      <c r="L405" s="232">
        <f t="shared" si="261"/>
        <v>1094</v>
      </c>
      <c r="M405" s="232">
        <f t="shared" si="261"/>
        <v>-12800</v>
      </c>
      <c r="N405" s="232">
        <f t="shared" si="261"/>
        <v>0</v>
      </c>
      <c r="O405" s="232">
        <f t="shared" si="261"/>
        <v>0</v>
      </c>
      <c r="P405" s="232">
        <f t="shared" si="261"/>
        <v>0</v>
      </c>
      <c r="Q405" s="232">
        <f t="shared" si="261"/>
        <v>0</v>
      </c>
      <c r="R405" s="232">
        <f t="shared" si="261"/>
        <v>0</v>
      </c>
      <c r="S405" s="232">
        <f t="shared" si="261"/>
        <v>0</v>
      </c>
      <c r="T405" s="232">
        <f t="shared" si="261"/>
        <v>0</v>
      </c>
      <c r="U405" s="232">
        <f t="shared" si="261"/>
        <v>0</v>
      </c>
      <c r="V405" s="232">
        <f t="shared" si="261"/>
        <v>0</v>
      </c>
      <c r="W405" s="232">
        <f t="shared" si="261"/>
        <v>0</v>
      </c>
      <c r="X405" s="232">
        <f t="shared" si="261"/>
        <v>0</v>
      </c>
    </row>
    <row r="406" ht="24" spans="1:24">
      <c r="A406" s="225">
        <v>2139901</v>
      </c>
      <c r="B406" s="222" t="s">
        <v>445</v>
      </c>
      <c r="C406" s="224"/>
      <c r="D406" s="221">
        <f>E406+F406+G406+H406+I406</f>
        <v>0</v>
      </c>
      <c r="E406" s="221">
        <v>0</v>
      </c>
      <c r="F406" s="221">
        <v>0</v>
      </c>
      <c r="G406" s="221">
        <v>0</v>
      </c>
      <c r="H406" s="221"/>
      <c r="I406" s="221">
        <f>SUM(K406:X406)</f>
        <v>0</v>
      </c>
      <c r="J406" s="233">
        <f>C406+D406</f>
        <v>0</v>
      </c>
      <c r="K406" s="234">
        <v>0</v>
      </c>
      <c r="L406" s="234">
        <v>0</v>
      </c>
      <c r="M406" s="234">
        <v>0</v>
      </c>
      <c r="N406" s="234">
        <v>0</v>
      </c>
      <c r="O406" s="234">
        <v>0</v>
      </c>
      <c r="P406" s="234">
        <v>0</v>
      </c>
      <c r="Q406" s="234">
        <v>0</v>
      </c>
      <c r="R406" s="234"/>
      <c r="S406" s="234">
        <v>0</v>
      </c>
      <c r="T406" s="237">
        <v>0</v>
      </c>
      <c r="U406" s="234">
        <v>0</v>
      </c>
      <c r="V406" s="238"/>
      <c r="W406" s="238"/>
      <c r="X406" s="238"/>
    </row>
    <row r="407" spans="1:24">
      <c r="A407" s="225">
        <v>2139999</v>
      </c>
      <c r="B407" s="222" t="s">
        <v>446</v>
      </c>
      <c r="C407" s="224">
        <v>13000</v>
      </c>
      <c r="D407" s="221">
        <f>E407+F407+G407+H407+I407</f>
        <v>-10136</v>
      </c>
      <c r="E407" s="221">
        <v>0</v>
      </c>
      <c r="F407" s="221">
        <v>759</v>
      </c>
      <c r="G407" s="221">
        <f>122+49</f>
        <v>171</v>
      </c>
      <c r="H407" s="221"/>
      <c r="I407" s="227">
        <f>SUM(K407:X407)</f>
        <v>-11066</v>
      </c>
      <c r="J407" s="233">
        <f>C407+D407</f>
        <v>2864</v>
      </c>
      <c r="K407" s="234">
        <v>640</v>
      </c>
      <c r="L407" s="234">
        <v>1094</v>
      </c>
      <c r="M407" s="234">
        <f>200-13000</f>
        <v>-12800</v>
      </c>
      <c r="N407" s="234">
        <v>0</v>
      </c>
      <c r="O407" s="234">
        <v>0</v>
      </c>
      <c r="P407" s="234">
        <v>0</v>
      </c>
      <c r="Q407" s="234">
        <v>0</v>
      </c>
      <c r="R407" s="234"/>
      <c r="S407" s="234">
        <v>0</v>
      </c>
      <c r="T407" s="237">
        <v>0</v>
      </c>
      <c r="U407" s="234">
        <v>0</v>
      </c>
      <c r="V407" s="238"/>
      <c r="W407" s="238"/>
      <c r="X407" s="238"/>
    </row>
    <row r="408" spans="1:24">
      <c r="A408" s="225">
        <v>214</v>
      </c>
      <c r="B408" s="223" t="s">
        <v>558</v>
      </c>
      <c r="C408" s="224">
        <f t="shared" ref="C408:J408" si="262">C409+C416+C421+C424</f>
        <v>12852</v>
      </c>
      <c r="D408" s="224">
        <f t="shared" si="262"/>
        <v>25294</v>
      </c>
      <c r="E408" s="224">
        <f t="shared" si="262"/>
        <v>6596</v>
      </c>
      <c r="F408" s="224">
        <f t="shared" si="262"/>
        <v>100</v>
      </c>
      <c r="G408" s="224">
        <f t="shared" si="262"/>
        <v>1914</v>
      </c>
      <c r="H408" s="224">
        <f t="shared" si="262"/>
        <v>6650</v>
      </c>
      <c r="I408" s="224">
        <f t="shared" si="262"/>
        <v>10034</v>
      </c>
      <c r="J408" s="224">
        <f t="shared" si="262"/>
        <v>38146</v>
      </c>
      <c r="K408" s="224">
        <f t="shared" ref="K408:X408" si="263">K409+K416+K421+K424</f>
        <v>-463</v>
      </c>
      <c r="L408" s="224">
        <f t="shared" si="263"/>
        <v>3248</v>
      </c>
      <c r="M408" s="224">
        <f t="shared" si="263"/>
        <v>0</v>
      </c>
      <c r="N408" s="224">
        <f t="shared" si="263"/>
        <v>24</v>
      </c>
      <c r="O408" s="224">
        <f t="shared" si="263"/>
        <v>4144</v>
      </c>
      <c r="P408" s="224">
        <f t="shared" si="263"/>
        <v>0</v>
      </c>
      <c r="Q408" s="224">
        <f t="shared" si="263"/>
        <v>3116</v>
      </c>
      <c r="R408" s="224">
        <f t="shared" ref="R408" si="264">R409+R416+R421+R424</f>
        <v>0</v>
      </c>
      <c r="S408" s="224">
        <f t="shared" si="263"/>
        <v>-2</v>
      </c>
      <c r="T408" s="224">
        <f t="shared" si="263"/>
        <v>-33</v>
      </c>
      <c r="U408" s="224">
        <f t="shared" si="263"/>
        <v>0</v>
      </c>
      <c r="V408" s="224">
        <f t="shared" si="263"/>
        <v>0</v>
      </c>
      <c r="W408" s="224">
        <f t="shared" si="263"/>
        <v>0</v>
      </c>
      <c r="X408" s="224">
        <f t="shared" si="263"/>
        <v>0</v>
      </c>
    </row>
    <row r="409" spans="1:24">
      <c r="A409" s="225">
        <v>21401</v>
      </c>
      <c r="B409" s="223" t="s">
        <v>448</v>
      </c>
      <c r="C409" s="224">
        <f>SUM(C410:C415)</f>
        <v>7926</v>
      </c>
      <c r="D409" s="226">
        <f t="shared" ref="D409:J409" si="265">SUM(D410:D415)</f>
        <v>12733</v>
      </c>
      <c r="E409" s="226">
        <f t="shared" si="265"/>
        <v>5484</v>
      </c>
      <c r="F409" s="226">
        <f t="shared" si="265"/>
        <v>0</v>
      </c>
      <c r="G409" s="226">
        <f t="shared" si="265"/>
        <v>551</v>
      </c>
      <c r="H409" s="226">
        <f t="shared" si="265"/>
        <v>0</v>
      </c>
      <c r="I409" s="226">
        <f t="shared" si="265"/>
        <v>6698</v>
      </c>
      <c r="J409" s="226">
        <f t="shared" si="265"/>
        <v>20659</v>
      </c>
      <c r="K409" s="232">
        <f t="shared" ref="K409:X409" si="266">SUM(K410:K415)</f>
        <v>-379</v>
      </c>
      <c r="L409" s="232">
        <f t="shared" si="266"/>
        <v>2411</v>
      </c>
      <c r="M409" s="232">
        <f t="shared" si="266"/>
        <v>0</v>
      </c>
      <c r="N409" s="232">
        <f t="shared" si="266"/>
        <v>24</v>
      </c>
      <c r="O409" s="232">
        <f t="shared" si="266"/>
        <v>4144</v>
      </c>
      <c r="P409" s="232">
        <f t="shared" si="266"/>
        <v>0</v>
      </c>
      <c r="Q409" s="232">
        <f t="shared" si="266"/>
        <v>533</v>
      </c>
      <c r="R409" s="232">
        <f t="shared" ref="R409" si="267">SUM(R410:R415)</f>
        <v>0</v>
      </c>
      <c r="S409" s="232">
        <f t="shared" si="266"/>
        <v>-2</v>
      </c>
      <c r="T409" s="232">
        <f t="shared" si="266"/>
        <v>-33</v>
      </c>
      <c r="U409" s="232">
        <f t="shared" si="266"/>
        <v>0</v>
      </c>
      <c r="V409" s="232">
        <f t="shared" si="266"/>
        <v>0</v>
      </c>
      <c r="W409" s="232">
        <f t="shared" si="266"/>
        <v>0</v>
      </c>
      <c r="X409" s="232">
        <f t="shared" si="266"/>
        <v>0</v>
      </c>
    </row>
    <row r="410" spans="1:24">
      <c r="A410" s="225">
        <v>2140101</v>
      </c>
      <c r="B410" s="222" t="s">
        <v>98</v>
      </c>
      <c r="C410" s="224">
        <v>668</v>
      </c>
      <c r="D410" s="221">
        <f t="shared" ref="D410:D415" si="268">E410+F410+G410+H410+I410</f>
        <v>14</v>
      </c>
      <c r="E410" s="221">
        <v>0</v>
      </c>
      <c r="F410" s="221">
        <v>0</v>
      </c>
      <c r="G410" s="221">
        <v>0</v>
      </c>
      <c r="H410" s="221"/>
      <c r="I410" s="227">
        <f t="shared" ref="I410:I415" si="269">SUM(K410:X410)</f>
        <v>14</v>
      </c>
      <c r="J410" s="233">
        <f t="shared" ref="J410:J415" si="270">C410+D410</f>
        <v>682</v>
      </c>
      <c r="K410" s="234">
        <v>0</v>
      </c>
      <c r="L410" s="234">
        <v>0</v>
      </c>
      <c r="M410" s="234">
        <v>0</v>
      </c>
      <c r="N410" s="234">
        <v>17</v>
      </c>
      <c r="O410" s="234">
        <v>0</v>
      </c>
      <c r="P410" s="234">
        <v>0</v>
      </c>
      <c r="Q410" s="234">
        <v>0</v>
      </c>
      <c r="R410" s="234"/>
      <c r="S410" s="234"/>
      <c r="T410" s="237">
        <v>-3</v>
      </c>
      <c r="U410" s="234">
        <v>0</v>
      </c>
      <c r="V410" s="238"/>
      <c r="W410" s="238"/>
      <c r="X410" s="238"/>
    </row>
    <row r="411" spans="1:24">
      <c r="A411" s="225">
        <v>2140104</v>
      </c>
      <c r="B411" s="222" t="s">
        <v>449</v>
      </c>
      <c r="C411" s="224">
        <v>250</v>
      </c>
      <c r="D411" s="221">
        <f t="shared" si="268"/>
        <v>4677</v>
      </c>
      <c r="E411" s="221">
        <v>0</v>
      </c>
      <c r="F411" s="221">
        <v>0</v>
      </c>
      <c r="G411" s="221">
        <v>0</v>
      </c>
      <c r="H411" s="221"/>
      <c r="I411" s="227">
        <f t="shared" si="269"/>
        <v>4677</v>
      </c>
      <c r="J411" s="233">
        <f t="shared" si="270"/>
        <v>4927</v>
      </c>
      <c r="K411" s="234">
        <v>0</v>
      </c>
      <c r="L411" s="234">
        <v>0</v>
      </c>
      <c r="M411" s="234">
        <v>0</v>
      </c>
      <c r="N411" s="234">
        <v>0</v>
      </c>
      <c r="O411" s="234">
        <v>4144</v>
      </c>
      <c r="P411" s="234">
        <v>0</v>
      </c>
      <c r="Q411" s="234">
        <v>533</v>
      </c>
      <c r="R411" s="234"/>
      <c r="S411" s="234">
        <v>0</v>
      </c>
      <c r="T411" s="237">
        <v>0</v>
      </c>
      <c r="U411" s="234">
        <v>0</v>
      </c>
      <c r="V411" s="238"/>
      <c r="W411" s="238"/>
      <c r="X411" s="238"/>
    </row>
    <row r="412" spans="1:24">
      <c r="A412" s="225">
        <v>2140106</v>
      </c>
      <c r="B412" s="222" t="s">
        <v>450</v>
      </c>
      <c r="C412" s="224">
        <v>723</v>
      </c>
      <c r="D412" s="221">
        <f t="shared" si="268"/>
        <v>6843</v>
      </c>
      <c r="E412" s="221">
        <v>3930</v>
      </c>
      <c r="F412" s="221">
        <v>0</v>
      </c>
      <c r="G412" s="221">
        <v>502</v>
      </c>
      <c r="H412" s="221"/>
      <c r="I412" s="227">
        <f t="shared" si="269"/>
        <v>2411</v>
      </c>
      <c r="J412" s="233">
        <f t="shared" si="270"/>
        <v>7566</v>
      </c>
      <c r="K412" s="234">
        <v>0</v>
      </c>
      <c r="L412" s="234">
        <v>2411</v>
      </c>
      <c r="M412" s="234">
        <v>0</v>
      </c>
      <c r="N412" s="234">
        <v>0</v>
      </c>
      <c r="O412" s="234">
        <v>0</v>
      </c>
      <c r="P412" s="234">
        <v>0</v>
      </c>
      <c r="Q412" s="234">
        <v>0</v>
      </c>
      <c r="R412" s="234"/>
      <c r="S412" s="234">
        <v>0</v>
      </c>
      <c r="T412" s="237">
        <v>0</v>
      </c>
      <c r="U412" s="234">
        <v>0</v>
      </c>
      <c r="V412" s="238"/>
      <c r="W412" s="238"/>
      <c r="X412" s="238"/>
    </row>
    <row r="413" spans="1:24">
      <c r="A413" s="225">
        <v>2140112</v>
      </c>
      <c r="B413" s="222" t="s">
        <v>451</v>
      </c>
      <c r="C413" s="224">
        <v>3544</v>
      </c>
      <c r="D413" s="221">
        <f t="shared" si="268"/>
        <v>-334</v>
      </c>
      <c r="E413" s="221">
        <v>0</v>
      </c>
      <c r="F413" s="221">
        <v>0</v>
      </c>
      <c r="G413" s="221">
        <v>49</v>
      </c>
      <c r="H413" s="221"/>
      <c r="I413" s="227">
        <f t="shared" si="269"/>
        <v>-383</v>
      </c>
      <c r="J413" s="233">
        <f t="shared" si="270"/>
        <v>3210</v>
      </c>
      <c r="K413" s="234">
        <v>-379</v>
      </c>
      <c r="L413" s="234">
        <v>0</v>
      </c>
      <c r="M413" s="234">
        <v>0</v>
      </c>
      <c r="N413" s="234">
        <v>7</v>
      </c>
      <c r="O413" s="234">
        <v>0</v>
      </c>
      <c r="P413" s="234">
        <v>0</v>
      </c>
      <c r="Q413" s="234">
        <v>0</v>
      </c>
      <c r="R413" s="234"/>
      <c r="S413" s="234">
        <v>0</v>
      </c>
      <c r="T413" s="237">
        <v>-11</v>
      </c>
      <c r="U413" s="234">
        <v>0</v>
      </c>
      <c r="V413" s="238"/>
      <c r="W413" s="238"/>
      <c r="X413" s="238"/>
    </row>
    <row r="414" ht="24" spans="1:24">
      <c r="A414" s="225">
        <v>2140139</v>
      </c>
      <c r="B414" s="222" t="s">
        <v>452</v>
      </c>
      <c r="C414" s="224"/>
      <c r="D414" s="221">
        <f t="shared" si="268"/>
        <v>146</v>
      </c>
      <c r="E414" s="221">
        <v>146</v>
      </c>
      <c r="F414" s="221">
        <v>0</v>
      </c>
      <c r="G414" s="221">
        <v>0</v>
      </c>
      <c r="H414" s="221"/>
      <c r="I414" s="227">
        <f t="shared" si="269"/>
        <v>0</v>
      </c>
      <c r="J414" s="233">
        <f t="shared" si="270"/>
        <v>146</v>
      </c>
      <c r="K414" s="234">
        <v>0</v>
      </c>
      <c r="L414" s="234">
        <v>0</v>
      </c>
      <c r="M414" s="234">
        <v>0</v>
      </c>
      <c r="N414" s="234">
        <v>0</v>
      </c>
      <c r="O414" s="234">
        <v>0</v>
      </c>
      <c r="P414" s="234">
        <v>0</v>
      </c>
      <c r="Q414" s="234">
        <v>0</v>
      </c>
      <c r="R414" s="234"/>
      <c r="S414" s="234">
        <v>0</v>
      </c>
      <c r="T414" s="237">
        <v>0</v>
      </c>
      <c r="U414" s="234">
        <v>0</v>
      </c>
      <c r="V414" s="238"/>
      <c r="W414" s="238"/>
      <c r="X414" s="238"/>
    </row>
    <row r="415" spans="1:24">
      <c r="A415" s="225">
        <v>2140199</v>
      </c>
      <c r="B415" s="222" t="s">
        <v>453</v>
      </c>
      <c r="C415" s="224">
        <v>2741</v>
      </c>
      <c r="D415" s="221">
        <f t="shared" si="268"/>
        <v>1387</v>
      </c>
      <c r="E415" s="221">
        <v>1408</v>
      </c>
      <c r="F415" s="221">
        <v>0</v>
      </c>
      <c r="G415" s="221">
        <v>0</v>
      </c>
      <c r="H415" s="221"/>
      <c r="I415" s="227">
        <f t="shared" si="269"/>
        <v>-21</v>
      </c>
      <c r="J415" s="233">
        <f t="shared" si="270"/>
        <v>4128</v>
      </c>
      <c r="K415" s="234">
        <v>0</v>
      </c>
      <c r="L415" s="234">
        <v>0</v>
      </c>
      <c r="M415" s="234">
        <v>0</v>
      </c>
      <c r="N415" s="234">
        <v>0</v>
      </c>
      <c r="O415" s="234">
        <v>0</v>
      </c>
      <c r="P415" s="234">
        <v>0</v>
      </c>
      <c r="Q415" s="234"/>
      <c r="R415" s="234"/>
      <c r="S415" s="234">
        <v>-2</v>
      </c>
      <c r="T415" s="237">
        <v>-19</v>
      </c>
      <c r="U415" s="234">
        <v>0</v>
      </c>
      <c r="V415" s="238"/>
      <c r="W415" s="238"/>
      <c r="X415" s="238"/>
    </row>
    <row r="416" ht="24" spans="1:24">
      <c r="A416" s="225">
        <v>21404</v>
      </c>
      <c r="B416" s="223" t="s">
        <v>454</v>
      </c>
      <c r="C416" s="224">
        <f t="shared" ref="C416:J416" si="271">SUM(C417:C420)</f>
        <v>0</v>
      </c>
      <c r="D416" s="226">
        <f t="shared" si="271"/>
        <v>4263</v>
      </c>
      <c r="E416" s="226">
        <f t="shared" si="271"/>
        <v>2063</v>
      </c>
      <c r="F416" s="226">
        <f t="shared" si="271"/>
        <v>0</v>
      </c>
      <c r="G416" s="226">
        <f t="shared" si="271"/>
        <v>1363</v>
      </c>
      <c r="H416" s="226">
        <f t="shared" si="271"/>
        <v>0</v>
      </c>
      <c r="I416" s="226">
        <f t="shared" si="271"/>
        <v>837</v>
      </c>
      <c r="J416" s="226">
        <f t="shared" si="271"/>
        <v>4263</v>
      </c>
      <c r="K416" s="232">
        <f t="shared" ref="K416:X416" si="272">SUM(K417:K420)</f>
        <v>0</v>
      </c>
      <c r="L416" s="232">
        <f t="shared" si="272"/>
        <v>837</v>
      </c>
      <c r="M416" s="232">
        <f t="shared" si="272"/>
        <v>0</v>
      </c>
      <c r="N416" s="232">
        <f t="shared" si="272"/>
        <v>0</v>
      </c>
      <c r="O416" s="232">
        <f t="shared" si="272"/>
        <v>0</v>
      </c>
      <c r="P416" s="232">
        <f t="shared" si="272"/>
        <v>0</v>
      </c>
      <c r="Q416" s="232">
        <f t="shared" si="272"/>
        <v>0</v>
      </c>
      <c r="R416" s="232">
        <f t="shared" si="272"/>
        <v>0</v>
      </c>
      <c r="S416" s="232">
        <f t="shared" si="272"/>
        <v>0</v>
      </c>
      <c r="T416" s="232">
        <f t="shared" si="272"/>
        <v>0</v>
      </c>
      <c r="U416" s="232">
        <f t="shared" si="272"/>
        <v>0</v>
      </c>
      <c r="V416" s="232">
        <f t="shared" si="272"/>
        <v>0</v>
      </c>
      <c r="W416" s="232">
        <f t="shared" si="272"/>
        <v>0</v>
      </c>
      <c r="X416" s="232">
        <f t="shared" si="272"/>
        <v>0</v>
      </c>
    </row>
    <row r="417" spans="1:24">
      <c r="A417" s="225">
        <v>2140401</v>
      </c>
      <c r="B417" s="222" t="s">
        <v>455</v>
      </c>
      <c r="C417" s="224"/>
      <c r="D417" s="221">
        <f>E417+F417+G417+H417+I417</f>
        <v>71</v>
      </c>
      <c r="E417" s="221">
        <v>71</v>
      </c>
      <c r="F417" s="221">
        <v>0</v>
      </c>
      <c r="G417" s="221">
        <v>0</v>
      </c>
      <c r="H417" s="221"/>
      <c r="I417" s="227">
        <f>SUM(K417:X417)</f>
        <v>0</v>
      </c>
      <c r="J417" s="233">
        <f>C417+D417</f>
        <v>71</v>
      </c>
      <c r="K417" s="234">
        <v>0</v>
      </c>
      <c r="L417" s="234">
        <v>0</v>
      </c>
      <c r="M417" s="234">
        <v>0</v>
      </c>
      <c r="N417" s="234">
        <v>0</v>
      </c>
      <c r="O417" s="234">
        <v>0</v>
      </c>
      <c r="P417" s="234">
        <v>0</v>
      </c>
      <c r="Q417" s="234">
        <v>0</v>
      </c>
      <c r="R417" s="234"/>
      <c r="S417" s="234">
        <v>0</v>
      </c>
      <c r="T417" s="237">
        <v>0</v>
      </c>
      <c r="U417" s="234">
        <v>0</v>
      </c>
      <c r="V417" s="238"/>
      <c r="W417" s="238"/>
      <c r="X417" s="238"/>
    </row>
    <row r="418" spans="1:24">
      <c r="A418" s="225">
        <v>2140402</v>
      </c>
      <c r="B418" s="222" t="s">
        <v>456</v>
      </c>
      <c r="C418" s="224"/>
      <c r="D418" s="221">
        <f>E418+F418+G418+H418+I418</f>
        <v>3816</v>
      </c>
      <c r="E418" s="221">
        <v>1992</v>
      </c>
      <c r="F418" s="221">
        <v>0</v>
      </c>
      <c r="G418" s="221">
        <v>987</v>
      </c>
      <c r="H418" s="221"/>
      <c r="I418" s="227">
        <f>SUM(K418:X418)</f>
        <v>837</v>
      </c>
      <c r="J418" s="233">
        <f>C418+D418</f>
        <v>3816</v>
      </c>
      <c r="K418" s="234">
        <v>0</v>
      </c>
      <c r="L418" s="234">
        <v>837</v>
      </c>
      <c r="M418" s="234">
        <v>0</v>
      </c>
      <c r="N418" s="234">
        <v>0</v>
      </c>
      <c r="O418" s="234">
        <v>0</v>
      </c>
      <c r="P418" s="234">
        <v>0</v>
      </c>
      <c r="Q418" s="234">
        <v>0</v>
      </c>
      <c r="R418" s="234"/>
      <c r="S418" s="234">
        <v>0</v>
      </c>
      <c r="T418" s="237">
        <v>0</v>
      </c>
      <c r="U418" s="234">
        <v>0</v>
      </c>
      <c r="V418" s="238"/>
      <c r="W418" s="238"/>
      <c r="X418" s="238"/>
    </row>
    <row r="419" spans="1:24">
      <c r="A419" s="225">
        <v>2140403</v>
      </c>
      <c r="B419" s="222" t="s">
        <v>457</v>
      </c>
      <c r="C419" s="224"/>
      <c r="D419" s="221">
        <f>E419+F419+G419+H419+I419</f>
        <v>265</v>
      </c>
      <c r="E419" s="221">
        <v>0</v>
      </c>
      <c r="F419" s="221">
        <v>0</v>
      </c>
      <c r="G419" s="221">
        <v>265</v>
      </c>
      <c r="H419" s="221"/>
      <c r="I419" s="227">
        <f>SUM(K419:X419)</f>
        <v>0</v>
      </c>
      <c r="J419" s="233">
        <f>C419+D419</f>
        <v>265</v>
      </c>
      <c r="K419" s="234">
        <v>0</v>
      </c>
      <c r="L419" s="234">
        <v>0</v>
      </c>
      <c r="M419" s="234">
        <v>0</v>
      </c>
      <c r="N419" s="234">
        <v>0</v>
      </c>
      <c r="O419" s="234">
        <v>0</v>
      </c>
      <c r="P419" s="234">
        <v>0</v>
      </c>
      <c r="Q419" s="234">
        <v>0</v>
      </c>
      <c r="R419" s="234"/>
      <c r="S419" s="234">
        <v>0</v>
      </c>
      <c r="T419" s="237">
        <v>0</v>
      </c>
      <c r="U419" s="234">
        <v>0</v>
      </c>
      <c r="V419" s="238"/>
      <c r="W419" s="238"/>
      <c r="X419" s="238"/>
    </row>
    <row r="420" ht="24" spans="1:24">
      <c r="A420" s="225">
        <v>2140499</v>
      </c>
      <c r="B420" s="222" t="s">
        <v>458</v>
      </c>
      <c r="C420" s="224"/>
      <c r="D420" s="221">
        <f>E420+F420+G420+H420+I420</f>
        <v>111</v>
      </c>
      <c r="E420" s="221">
        <v>0</v>
      </c>
      <c r="F420" s="221">
        <v>0</v>
      </c>
      <c r="G420" s="221">
        <v>111</v>
      </c>
      <c r="H420" s="221"/>
      <c r="I420" s="227">
        <f>SUM(K420:X420)</f>
        <v>0</v>
      </c>
      <c r="J420" s="233">
        <f>C420+D420</f>
        <v>111</v>
      </c>
      <c r="K420" s="234">
        <v>0</v>
      </c>
      <c r="L420" s="234">
        <v>0</v>
      </c>
      <c r="M420" s="234">
        <v>0</v>
      </c>
      <c r="N420" s="234">
        <v>0</v>
      </c>
      <c r="O420" s="234">
        <v>0</v>
      </c>
      <c r="P420" s="234">
        <v>0</v>
      </c>
      <c r="Q420" s="234">
        <v>0</v>
      </c>
      <c r="R420" s="234"/>
      <c r="S420" s="234">
        <v>0</v>
      </c>
      <c r="T420" s="237">
        <v>0</v>
      </c>
      <c r="U420" s="234">
        <v>0</v>
      </c>
      <c r="V420" s="238"/>
      <c r="W420" s="238"/>
      <c r="X420" s="238"/>
    </row>
    <row r="421" spans="1:24">
      <c r="A421" s="225">
        <v>21406</v>
      </c>
      <c r="B421" s="223" t="s">
        <v>459</v>
      </c>
      <c r="C421" s="224">
        <f t="shared" ref="C421:J421" si="273">SUM(C422:C423)</f>
        <v>3733</v>
      </c>
      <c r="D421" s="226">
        <f t="shared" si="273"/>
        <v>-951</v>
      </c>
      <c r="E421" s="226">
        <f t="shared" si="273"/>
        <v>-951</v>
      </c>
      <c r="F421" s="226">
        <f t="shared" si="273"/>
        <v>0</v>
      </c>
      <c r="G421" s="226">
        <f t="shared" si="273"/>
        <v>0</v>
      </c>
      <c r="H421" s="226">
        <f t="shared" si="273"/>
        <v>0</v>
      </c>
      <c r="I421" s="226">
        <f t="shared" si="273"/>
        <v>0</v>
      </c>
      <c r="J421" s="226">
        <f t="shared" si="273"/>
        <v>2782</v>
      </c>
      <c r="K421" s="232">
        <f t="shared" ref="K421:X421" si="274">SUM(K422:K423)</f>
        <v>0</v>
      </c>
      <c r="L421" s="232">
        <f t="shared" si="274"/>
        <v>0</v>
      </c>
      <c r="M421" s="232">
        <f t="shared" si="274"/>
        <v>0</v>
      </c>
      <c r="N421" s="232">
        <f t="shared" si="274"/>
        <v>0</v>
      </c>
      <c r="O421" s="232">
        <f t="shared" si="274"/>
        <v>0</v>
      </c>
      <c r="P421" s="232">
        <f t="shared" si="274"/>
        <v>0</v>
      </c>
      <c r="Q421" s="232">
        <f t="shared" si="274"/>
        <v>0</v>
      </c>
      <c r="R421" s="232">
        <f t="shared" si="274"/>
        <v>0</v>
      </c>
      <c r="S421" s="232">
        <f t="shared" si="274"/>
        <v>0</v>
      </c>
      <c r="T421" s="232">
        <f t="shared" si="274"/>
        <v>0</v>
      </c>
      <c r="U421" s="232">
        <f t="shared" si="274"/>
        <v>0</v>
      </c>
      <c r="V421" s="232">
        <f t="shared" si="274"/>
        <v>0</v>
      </c>
      <c r="W421" s="232">
        <f t="shared" si="274"/>
        <v>0</v>
      </c>
      <c r="X421" s="232">
        <f t="shared" si="274"/>
        <v>0</v>
      </c>
    </row>
    <row r="422" ht="24" spans="1:24">
      <c r="A422" s="225">
        <v>2140601</v>
      </c>
      <c r="B422" s="222" t="s">
        <v>460</v>
      </c>
      <c r="C422" s="224">
        <v>1468</v>
      </c>
      <c r="D422" s="221">
        <f>E422+F422+G422+H422+I422</f>
        <v>-513</v>
      </c>
      <c r="E422" s="221">
        <v>-513</v>
      </c>
      <c r="F422" s="221">
        <v>0</v>
      </c>
      <c r="G422" s="221">
        <v>0</v>
      </c>
      <c r="H422" s="221"/>
      <c r="I422" s="227">
        <f>SUM(K422:X422)</f>
        <v>0</v>
      </c>
      <c r="J422" s="233">
        <f>C422+D422</f>
        <v>955</v>
      </c>
      <c r="K422" s="234">
        <v>0</v>
      </c>
      <c r="L422" s="234">
        <v>0</v>
      </c>
      <c r="M422" s="234">
        <v>0</v>
      </c>
      <c r="N422" s="234">
        <v>0</v>
      </c>
      <c r="O422" s="234">
        <v>0</v>
      </c>
      <c r="P422" s="234">
        <v>0</v>
      </c>
      <c r="Q422" s="234">
        <v>0</v>
      </c>
      <c r="R422" s="234"/>
      <c r="S422" s="234">
        <v>0</v>
      </c>
      <c r="T422" s="237">
        <v>0</v>
      </c>
      <c r="U422" s="234">
        <v>0</v>
      </c>
      <c r="V422" s="238"/>
      <c r="W422" s="238"/>
      <c r="X422" s="238"/>
    </row>
    <row r="423" ht="24" spans="1:24">
      <c r="A423" s="225">
        <v>2140602</v>
      </c>
      <c r="B423" s="222" t="s">
        <v>461</v>
      </c>
      <c r="C423" s="224">
        <v>2265</v>
      </c>
      <c r="D423" s="221">
        <f>E423+F423+G423+H423+I423</f>
        <v>-438</v>
      </c>
      <c r="E423" s="221">
        <v>-438</v>
      </c>
      <c r="F423" s="221">
        <v>0</v>
      </c>
      <c r="G423" s="221">
        <v>0</v>
      </c>
      <c r="H423" s="221"/>
      <c r="I423" s="227">
        <f>SUM(K423:X423)</f>
        <v>0</v>
      </c>
      <c r="J423" s="233">
        <f>C423+D423</f>
        <v>1827</v>
      </c>
      <c r="K423" s="234">
        <v>0</v>
      </c>
      <c r="L423" s="234">
        <v>0</v>
      </c>
      <c r="M423" s="234">
        <v>0</v>
      </c>
      <c r="N423" s="234">
        <v>0</v>
      </c>
      <c r="O423" s="234">
        <v>0</v>
      </c>
      <c r="P423" s="234">
        <v>0</v>
      </c>
      <c r="Q423" s="234">
        <v>0</v>
      </c>
      <c r="R423" s="234"/>
      <c r="S423" s="234">
        <v>0</v>
      </c>
      <c r="T423" s="237">
        <v>0</v>
      </c>
      <c r="U423" s="234">
        <v>0</v>
      </c>
      <c r="V423" s="238"/>
      <c r="W423" s="238"/>
      <c r="X423" s="238"/>
    </row>
    <row r="424" spans="1:24">
      <c r="A424" s="225">
        <v>21499</v>
      </c>
      <c r="B424" s="223" t="s">
        <v>462</v>
      </c>
      <c r="C424" s="224">
        <f t="shared" ref="C424:J424" si="275">SUM(C425:C426)</f>
        <v>1193</v>
      </c>
      <c r="D424" s="226">
        <f t="shared" si="275"/>
        <v>9249</v>
      </c>
      <c r="E424" s="226">
        <f t="shared" si="275"/>
        <v>0</v>
      </c>
      <c r="F424" s="226">
        <f t="shared" si="275"/>
        <v>100</v>
      </c>
      <c r="G424" s="226">
        <f t="shared" si="275"/>
        <v>0</v>
      </c>
      <c r="H424" s="226">
        <f t="shared" si="275"/>
        <v>6650</v>
      </c>
      <c r="I424" s="226">
        <f t="shared" si="275"/>
        <v>2499</v>
      </c>
      <c r="J424" s="226">
        <f t="shared" si="275"/>
        <v>10442</v>
      </c>
      <c r="K424" s="232">
        <f t="shared" ref="K424:X424" si="276">SUM(K425:K426)</f>
        <v>-84</v>
      </c>
      <c r="L424" s="232">
        <f t="shared" si="276"/>
        <v>0</v>
      </c>
      <c r="M424" s="232">
        <f t="shared" si="276"/>
        <v>0</v>
      </c>
      <c r="N424" s="232">
        <f t="shared" si="276"/>
        <v>0</v>
      </c>
      <c r="O424" s="232">
        <f t="shared" si="276"/>
        <v>0</v>
      </c>
      <c r="P424" s="232">
        <f t="shared" si="276"/>
        <v>0</v>
      </c>
      <c r="Q424" s="232">
        <f t="shared" si="276"/>
        <v>2583</v>
      </c>
      <c r="R424" s="232">
        <f t="shared" si="276"/>
        <v>0</v>
      </c>
      <c r="S424" s="232">
        <f t="shared" si="276"/>
        <v>0</v>
      </c>
      <c r="T424" s="232">
        <f t="shared" si="276"/>
        <v>0</v>
      </c>
      <c r="U424" s="232">
        <f t="shared" si="276"/>
        <v>0</v>
      </c>
      <c r="V424" s="232">
        <f t="shared" si="276"/>
        <v>0</v>
      </c>
      <c r="W424" s="232">
        <f t="shared" si="276"/>
        <v>0</v>
      </c>
      <c r="X424" s="232">
        <f t="shared" si="276"/>
        <v>0</v>
      </c>
    </row>
    <row r="425" spans="1:24">
      <c r="A425" s="225">
        <v>2149901</v>
      </c>
      <c r="B425" s="222" t="s">
        <v>463</v>
      </c>
      <c r="C425" s="224">
        <v>1193</v>
      </c>
      <c r="D425" s="221">
        <f>E425+F425+G425+H425+I425</f>
        <v>2499</v>
      </c>
      <c r="E425" s="221">
        <v>0</v>
      </c>
      <c r="F425" s="221">
        <v>0</v>
      </c>
      <c r="G425" s="221">
        <v>0</v>
      </c>
      <c r="H425" s="221"/>
      <c r="I425" s="227">
        <f>SUM(K425:X425)</f>
        <v>2499</v>
      </c>
      <c r="J425" s="233">
        <f>C425+D425</f>
        <v>3692</v>
      </c>
      <c r="K425" s="234">
        <v>-84</v>
      </c>
      <c r="L425" s="234">
        <v>0</v>
      </c>
      <c r="M425" s="234">
        <v>0</v>
      </c>
      <c r="N425" s="234">
        <v>0</v>
      </c>
      <c r="O425" s="234">
        <v>0</v>
      </c>
      <c r="P425" s="234">
        <v>0</v>
      </c>
      <c r="Q425" s="234">
        <v>2583</v>
      </c>
      <c r="R425" s="234"/>
      <c r="S425" s="234">
        <v>0</v>
      </c>
      <c r="T425" s="237">
        <v>0</v>
      </c>
      <c r="U425" s="234">
        <v>0</v>
      </c>
      <c r="V425" s="238"/>
      <c r="W425" s="238"/>
      <c r="X425" s="238"/>
    </row>
    <row r="426" spans="1:24">
      <c r="A426" s="225">
        <v>2149999</v>
      </c>
      <c r="B426" s="222" t="s">
        <v>464</v>
      </c>
      <c r="C426" s="224"/>
      <c r="D426" s="221">
        <f>E426+F426+G426+H426+I426</f>
        <v>6750</v>
      </c>
      <c r="E426" s="221">
        <v>0</v>
      </c>
      <c r="F426" s="221">
        <v>100</v>
      </c>
      <c r="G426" s="221">
        <v>0</v>
      </c>
      <c r="H426" s="221">
        <v>6650</v>
      </c>
      <c r="I426" s="221">
        <f>SUM(K426:X426)</f>
        <v>0</v>
      </c>
      <c r="J426" s="233">
        <f>C426+D426</f>
        <v>6750</v>
      </c>
      <c r="K426" s="234">
        <v>0</v>
      </c>
      <c r="L426" s="234">
        <v>0</v>
      </c>
      <c r="M426" s="234">
        <v>0</v>
      </c>
      <c r="N426" s="234">
        <v>0</v>
      </c>
      <c r="O426" s="234">
        <v>0</v>
      </c>
      <c r="P426" s="234">
        <v>0</v>
      </c>
      <c r="Q426" s="234">
        <v>0</v>
      </c>
      <c r="R426" s="234"/>
      <c r="S426" s="234">
        <v>0</v>
      </c>
      <c r="T426" s="237">
        <v>0</v>
      </c>
      <c r="U426" s="234">
        <v>0</v>
      </c>
      <c r="V426" s="238"/>
      <c r="W426" s="238"/>
      <c r="X426" s="238"/>
    </row>
    <row r="427" spans="1:24">
      <c r="A427" s="225">
        <v>215</v>
      </c>
      <c r="B427" s="223" t="s">
        <v>559</v>
      </c>
      <c r="C427" s="224">
        <f>+C428+C430+C433+C437</f>
        <v>8904</v>
      </c>
      <c r="D427" s="224">
        <f t="shared" ref="D427:X427" si="277">+D428+D430+D433+D437</f>
        <v>20084</v>
      </c>
      <c r="E427" s="224">
        <f t="shared" si="277"/>
        <v>252</v>
      </c>
      <c r="F427" s="224">
        <f t="shared" si="277"/>
        <v>1200</v>
      </c>
      <c r="G427" s="224">
        <f t="shared" si="277"/>
        <v>820</v>
      </c>
      <c r="H427" s="224">
        <f t="shared" si="277"/>
        <v>0</v>
      </c>
      <c r="I427" s="224">
        <f t="shared" si="277"/>
        <v>17812</v>
      </c>
      <c r="J427" s="224">
        <f t="shared" si="277"/>
        <v>28988</v>
      </c>
      <c r="K427" s="224">
        <f t="shared" si="277"/>
        <v>79</v>
      </c>
      <c r="L427" s="224">
        <f t="shared" si="277"/>
        <v>0</v>
      </c>
      <c r="M427" s="224">
        <f t="shared" si="277"/>
        <v>0</v>
      </c>
      <c r="N427" s="224">
        <f t="shared" si="277"/>
        <v>0</v>
      </c>
      <c r="O427" s="224">
        <f t="shared" si="277"/>
        <v>0</v>
      </c>
      <c r="P427" s="224">
        <f t="shared" si="277"/>
        <v>3080</v>
      </c>
      <c r="Q427" s="224">
        <f t="shared" si="277"/>
        <v>16626</v>
      </c>
      <c r="R427" s="224">
        <f t="shared" ref="R427" si="278">+R428+R430+R433+R437</f>
        <v>0</v>
      </c>
      <c r="S427" s="224">
        <f t="shared" si="277"/>
        <v>0</v>
      </c>
      <c r="T427" s="224">
        <f t="shared" si="277"/>
        <v>-7</v>
      </c>
      <c r="U427" s="224">
        <f t="shared" si="277"/>
        <v>0</v>
      </c>
      <c r="V427" s="224">
        <f t="shared" si="277"/>
        <v>-1966</v>
      </c>
      <c r="W427" s="224">
        <f t="shared" si="277"/>
        <v>0</v>
      </c>
      <c r="X427" s="224">
        <f t="shared" si="277"/>
        <v>0</v>
      </c>
    </row>
    <row r="428" spans="1:24">
      <c r="A428" s="225">
        <v>21502</v>
      </c>
      <c r="B428" s="223" t="s">
        <v>466</v>
      </c>
      <c r="C428" s="224">
        <f t="shared" ref="C428:J428" si="279">SUM(C429:C429)</f>
        <v>0</v>
      </c>
      <c r="D428" s="226">
        <f t="shared" si="279"/>
        <v>1452</v>
      </c>
      <c r="E428" s="226">
        <f t="shared" si="279"/>
        <v>252</v>
      </c>
      <c r="F428" s="226">
        <f t="shared" si="279"/>
        <v>1200</v>
      </c>
      <c r="G428" s="226">
        <f t="shared" si="279"/>
        <v>0</v>
      </c>
      <c r="H428" s="226">
        <f t="shared" si="279"/>
        <v>0</v>
      </c>
      <c r="I428" s="226">
        <f t="shared" si="279"/>
        <v>0</v>
      </c>
      <c r="J428" s="226">
        <f t="shared" si="279"/>
        <v>1452</v>
      </c>
      <c r="K428" s="232">
        <f t="shared" ref="K428:X428" si="280">SUM(K429:K429)</f>
        <v>0</v>
      </c>
      <c r="L428" s="232">
        <f t="shared" si="280"/>
        <v>0</v>
      </c>
      <c r="M428" s="232">
        <f t="shared" si="280"/>
        <v>0</v>
      </c>
      <c r="N428" s="232">
        <f t="shared" si="280"/>
        <v>0</v>
      </c>
      <c r="O428" s="232">
        <f t="shared" si="280"/>
        <v>0</v>
      </c>
      <c r="P428" s="232">
        <f t="shared" si="280"/>
        <v>0</v>
      </c>
      <c r="Q428" s="232">
        <f t="shared" si="280"/>
        <v>0</v>
      </c>
      <c r="R428" s="232">
        <f t="shared" si="280"/>
        <v>0</v>
      </c>
      <c r="S428" s="232">
        <f t="shared" si="280"/>
        <v>0</v>
      </c>
      <c r="T428" s="232">
        <f t="shared" si="280"/>
        <v>0</v>
      </c>
      <c r="U428" s="232">
        <f t="shared" si="280"/>
        <v>0</v>
      </c>
      <c r="V428" s="232">
        <f t="shared" si="280"/>
        <v>0</v>
      </c>
      <c r="W428" s="232">
        <f t="shared" si="280"/>
        <v>0</v>
      </c>
      <c r="X428" s="232">
        <f t="shared" si="280"/>
        <v>0</v>
      </c>
    </row>
    <row r="429" spans="1:24">
      <c r="A429" s="225">
        <v>2150299</v>
      </c>
      <c r="B429" s="222" t="s">
        <v>467</v>
      </c>
      <c r="C429" s="224"/>
      <c r="D429" s="221">
        <f>E429+F429+G429+H429+I429</f>
        <v>1452</v>
      </c>
      <c r="E429" s="221">
        <v>252</v>
      </c>
      <c r="F429" s="221">
        <v>1200</v>
      </c>
      <c r="G429" s="221">
        <v>0</v>
      </c>
      <c r="H429" s="221"/>
      <c r="I429" s="221">
        <f>SUM(K429:X429)</f>
        <v>0</v>
      </c>
      <c r="J429" s="233">
        <f>C429+D429</f>
        <v>1452</v>
      </c>
      <c r="K429" s="234">
        <v>0</v>
      </c>
      <c r="L429" s="234">
        <v>0</v>
      </c>
      <c r="M429" s="234">
        <v>0</v>
      </c>
      <c r="N429" s="234">
        <v>0</v>
      </c>
      <c r="O429" s="234">
        <v>0</v>
      </c>
      <c r="P429" s="234">
        <v>0</v>
      </c>
      <c r="Q429" s="234">
        <v>0</v>
      </c>
      <c r="R429" s="234"/>
      <c r="S429" s="234">
        <v>0</v>
      </c>
      <c r="T429" s="237">
        <v>0</v>
      </c>
      <c r="U429" s="234">
        <v>0</v>
      </c>
      <c r="V429" s="238"/>
      <c r="W429" s="238"/>
      <c r="X429" s="238"/>
    </row>
    <row r="430" spans="1:24">
      <c r="A430" s="225">
        <v>21507</v>
      </c>
      <c r="B430" s="223" t="s">
        <v>468</v>
      </c>
      <c r="C430" s="224">
        <f t="shared" ref="C430:J430" si="281">SUM(C431:C432)</f>
        <v>2437</v>
      </c>
      <c r="D430" s="226">
        <f t="shared" si="281"/>
        <v>-22</v>
      </c>
      <c r="E430" s="226">
        <f t="shared" si="281"/>
        <v>0</v>
      </c>
      <c r="F430" s="226">
        <f t="shared" si="281"/>
        <v>0</v>
      </c>
      <c r="G430" s="226">
        <f t="shared" si="281"/>
        <v>0</v>
      </c>
      <c r="H430" s="226">
        <f t="shared" si="281"/>
        <v>0</v>
      </c>
      <c r="I430" s="226">
        <f t="shared" si="281"/>
        <v>-22</v>
      </c>
      <c r="J430" s="226">
        <f t="shared" si="281"/>
        <v>2415</v>
      </c>
      <c r="K430" s="232">
        <f t="shared" ref="K430:X430" si="282">SUM(K431:K432)</f>
        <v>-21</v>
      </c>
      <c r="L430" s="232">
        <f t="shared" si="282"/>
        <v>0</v>
      </c>
      <c r="M430" s="232">
        <f t="shared" si="282"/>
        <v>0</v>
      </c>
      <c r="N430" s="232">
        <f t="shared" si="282"/>
        <v>0</v>
      </c>
      <c r="O430" s="232">
        <f t="shared" si="282"/>
        <v>0</v>
      </c>
      <c r="P430" s="232">
        <f t="shared" si="282"/>
        <v>0</v>
      </c>
      <c r="Q430" s="232">
        <f t="shared" si="282"/>
        <v>0</v>
      </c>
      <c r="R430" s="232">
        <f t="shared" si="282"/>
        <v>0</v>
      </c>
      <c r="S430" s="232">
        <f t="shared" si="282"/>
        <v>0</v>
      </c>
      <c r="T430" s="232">
        <f t="shared" si="282"/>
        <v>-1</v>
      </c>
      <c r="U430" s="232">
        <f t="shared" si="282"/>
        <v>0</v>
      </c>
      <c r="V430" s="232">
        <f t="shared" si="282"/>
        <v>0</v>
      </c>
      <c r="W430" s="232">
        <f t="shared" si="282"/>
        <v>0</v>
      </c>
      <c r="X430" s="232">
        <f t="shared" si="282"/>
        <v>0</v>
      </c>
    </row>
    <row r="431" spans="1:24">
      <c r="A431" s="225">
        <v>2150701</v>
      </c>
      <c r="B431" s="222" t="s">
        <v>98</v>
      </c>
      <c r="C431" s="224">
        <v>388</v>
      </c>
      <c r="D431" s="221">
        <f>E431+F431+G431+H431+I431</f>
        <v>-1</v>
      </c>
      <c r="E431" s="221">
        <v>0</v>
      </c>
      <c r="F431" s="221">
        <v>0</v>
      </c>
      <c r="G431" s="221">
        <v>0</v>
      </c>
      <c r="H431" s="221"/>
      <c r="I431" s="227">
        <f>SUM(K431:X431)</f>
        <v>-1</v>
      </c>
      <c r="J431" s="233">
        <f>C431+D431</f>
        <v>387</v>
      </c>
      <c r="K431" s="234">
        <v>0</v>
      </c>
      <c r="L431" s="234">
        <v>0</v>
      </c>
      <c r="M431" s="234">
        <v>0</v>
      </c>
      <c r="N431" s="234">
        <v>0</v>
      </c>
      <c r="O431" s="234">
        <v>0</v>
      </c>
      <c r="P431" s="234">
        <v>0</v>
      </c>
      <c r="Q431" s="234">
        <v>0</v>
      </c>
      <c r="R431" s="234"/>
      <c r="S431" s="234">
        <v>0</v>
      </c>
      <c r="T431" s="237">
        <v>-1</v>
      </c>
      <c r="U431" s="234">
        <v>0</v>
      </c>
      <c r="V431" s="238"/>
      <c r="W431" s="238"/>
      <c r="X431" s="238"/>
    </row>
    <row r="432" spans="1:24">
      <c r="A432" s="225">
        <v>2150799</v>
      </c>
      <c r="B432" s="222" t="s">
        <v>469</v>
      </c>
      <c r="C432" s="224">
        <v>2049</v>
      </c>
      <c r="D432" s="221">
        <f>E432+F432+G432+H432+I432</f>
        <v>-21</v>
      </c>
      <c r="E432" s="221">
        <v>0</v>
      </c>
      <c r="F432" s="221">
        <v>0</v>
      </c>
      <c r="G432" s="221">
        <v>0</v>
      </c>
      <c r="H432" s="221"/>
      <c r="I432" s="227">
        <f>SUM(K432:X432)</f>
        <v>-21</v>
      </c>
      <c r="J432" s="233">
        <f>C432+D432</f>
        <v>2028</v>
      </c>
      <c r="K432" s="234">
        <v>-21</v>
      </c>
      <c r="L432" s="234">
        <v>0</v>
      </c>
      <c r="M432" s="234">
        <v>0</v>
      </c>
      <c r="N432" s="234">
        <v>0</v>
      </c>
      <c r="O432" s="234">
        <v>0</v>
      </c>
      <c r="P432" s="234">
        <v>0</v>
      </c>
      <c r="Q432" s="234">
        <v>0</v>
      </c>
      <c r="R432" s="234"/>
      <c r="S432" s="234">
        <v>0</v>
      </c>
      <c r="T432" s="237">
        <v>0</v>
      </c>
      <c r="U432" s="234">
        <v>0</v>
      </c>
      <c r="V432" s="238"/>
      <c r="W432" s="238"/>
      <c r="X432" s="238"/>
    </row>
    <row r="433" ht="24" spans="1:24">
      <c r="A433" s="225">
        <v>21508</v>
      </c>
      <c r="B433" s="223" t="s">
        <v>470</v>
      </c>
      <c r="C433" s="224">
        <f t="shared" ref="C433:J433" si="283">SUM(C434:C436)</f>
        <v>6467</v>
      </c>
      <c r="D433" s="226">
        <f t="shared" si="283"/>
        <v>18633</v>
      </c>
      <c r="E433" s="226">
        <f t="shared" si="283"/>
        <v>0</v>
      </c>
      <c r="F433" s="226">
        <f t="shared" si="283"/>
        <v>0</v>
      </c>
      <c r="G433" s="226">
        <f t="shared" si="283"/>
        <v>799</v>
      </c>
      <c r="H433" s="226">
        <f t="shared" si="283"/>
        <v>0</v>
      </c>
      <c r="I433" s="226">
        <f t="shared" si="283"/>
        <v>17834</v>
      </c>
      <c r="J433" s="226">
        <f t="shared" si="283"/>
        <v>25100</v>
      </c>
      <c r="K433" s="232">
        <f t="shared" ref="K433:X433" si="284">SUM(K434:K436)</f>
        <v>100</v>
      </c>
      <c r="L433" s="232">
        <f t="shared" si="284"/>
        <v>0</v>
      </c>
      <c r="M433" s="232">
        <f t="shared" si="284"/>
        <v>0</v>
      </c>
      <c r="N433" s="232">
        <f t="shared" si="284"/>
        <v>0</v>
      </c>
      <c r="O433" s="232">
        <f t="shared" si="284"/>
        <v>0</v>
      </c>
      <c r="P433" s="232">
        <f t="shared" si="284"/>
        <v>3080</v>
      </c>
      <c r="Q433" s="232">
        <f t="shared" si="284"/>
        <v>16626</v>
      </c>
      <c r="R433" s="232">
        <f t="shared" si="284"/>
        <v>0</v>
      </c>
      <c r="S433" s="232">
        <f t="shared" si="284"/>
        <v>0</v>
      </c>
      <c r="T433" s="232">
        <f t="shared" si="284"/>
        <v>-6</v>
      </c>
      <c r="U433" s="232">
        <f t="shared" si="284"/>
        <v>0</v>
      </c>
      <c r="V433" s="232">
        <f t="shared" si="284"/>
        <v>-1966</v>
      </c>
      <c r="W433" s="232">
        <f t="shared" si="284"/>
        <v>0</v>
      </c>
      <c r="X433" s="232">
        <f t="shared" si="284"/>
        <v>0</v>
      </c>
    </row>
    <row r="434" spans="1:24">
      <c r="A434" s="225">
        <v>2150801</v>
      </c>
      <c r="B434" s="222" t="s">
        <v>98</v>
      </c>
      <c r="C434" s="224">
        <v>1122</v>
      </c>
      <c r="D434" s="221">
        <f>E434+F434+G434+H434+I434</f>
        <v>-6</v>
      </c>
      <c r="E434" s="221">
        <v>0</v>
      </c>
      <c r="F434" s="221">
        <v>0</v>
      </c>
      <c r="G434" s="221">
        <v>0</v>
      </c>
      <c r="H434" s="221"/>
      <c r="I434" s="227">
        <f>SUM(K434:X434)</f>
        <v>-6</v>
      </c>
      <c r="J434" s="233">
        <f>C434+D434</f>
        <v>1116</v>
      </c>
      <c r="K434" s="234">
        <v>0</v>
      </c>
      <c r="L434" s="234">
        <v>0</v>
      </c>
      <c r="M434" s="234">
        <v>0</v>
      </c>
      <c r="N434" s="234">
        <v>0</v>
      </c>
      <c r="O434" s="234">
        <v>0</v>
      </c>
      <c r="P434" s="234">
        <v>0</v>
      </c>
      <c r="Q434" s="234">
        <v>0</v>
      </c>
      <c r="R434" s="234"/>
      <c r="S434" s="234">
        <v>0</v>
      </c>
      <c r="T434" s="237">
        <v>-6</v>
      </c>
      <c r="U434" s="234">
        <v>0</v>
      </c>
      <c r="V434" s="238"/>
      <c r="W434" s="238"/>
      <c r="X434" s="238"/>
    </row>
    <row r="435" spans="1:24">
      <c r="A435" s="225">
        <v>2150805</v>
      </c>
      <c r="B435" s="222" t="s">
        <v>471</v>
      </c>
      <c r="C435" s="224"/>
      <c r="D435" s="221">
        <f>E435+F435+G435+H435+I435</f>
        <v>590</v>
      </c>
      <c r="E435" s="221">
        <v>0</v>
      </c>
      <c r="F435" s="221">
        <v>0</v>
      </c>
      <c r="G435" s="221">
        <v>590</v>
      </c>
      <c r="H435" s="221"/>
      <c r="I435" s="227">
        <f>SUM(K435:X435)</f>
        <v>0</v>
      </c>
      <c r="J435" s="233">
        <f>C435+D435</f>
        <v>590</v>
      </c>
      <c r="K435" s="234">
        <v>0</v>
      </c>
      <c r="L435" s="234">
        <v>0</v>
      </c>
      <c r="M435" s="234">
        <v>0</v>
      </c>
      <c r="N435" s="234">
        <v>0</v>
      </c>
      <c r="O435" s="234">
        <v>0</v>
      </c>
      <c r="P435" s="234">
        <v>0</v>
      </c>
      <c r="Q435" s="234">
        <v>0</v>
      </c>
      <c r="R435" s="234"/>
      <c r="S435" s="234">
        <v>0</v>
      </c>
      <c r="T435" s="237">
        <v>0</v>
      </c>
      <c r="U435" s="234">
        <v>0</v>
      </c>
      <c r="V435" s="238"/>
      <c r="W435" s="238"/>
      <c r="X435" s="238"/>
    </row>
    <row r="436" ht="24" spans="1:24">
      <c r="A436" s="225">
        <v>2150899</v>
      </c>
      <c r="B436" s="222" t="s">
        <v>472</v>
      </c>
      <c r="C436" s="224">
        <v>5345</v>
      </c>
      <c r="D436" s="221">
        <f>E436+F436+G436+H436+I436</f>
        <v>18049</v>
      </c>
      <c r="E436" s="221">
        <v>0</v>
      </c>
      <c r="F436" s="221">
        <v>0</v>
      </c>
      <c r="G436" s="221">
        <v>209</v>
      </c>
      <c r="H436" s="221"/>
      <c r="I436" s="227">
        <f>SUM(K436:X436)</f>
        <v>17840</v>
      </c>
      <c r="J436" s="233">
        <f>C436+D436</f>
        <v>23394</v>
      </c>
      <c r="K436" s="234">
        <v>100</v>
      </c>
      <c r="L436" s="234">
        <v>0</v>
      </c>
      <c r="M436" s="234">
        <v>0</v>
      </c>
      <c r="N436" s="234">
        <v>0</v>
      </c>
      <c r="O436" s="234">
        <v>0</v>
      </c>
      <c r="P436" s="234">
        <v>3080</v>
      </c>
      <c r="Q436" s="234">
        <f>16126+500</f>
        <v>16626</v>
      </c>
      <c r="R436" s="234"/>
      <c r="S436" s="234">
        <v>0</v>
      </c>
      <c r="T436" s="237"/>
      <c r="U436" s="234">
        <v>0</v>
      </c>
      <c r="V436" s="238">
        <v>-1966</v>
      </c>
      <c r="W436" s="238"/>
      <c r="X436" s="238"/>
    </row>
    <row r="437" ht="24" spans="1:24">
      <c r="A437" s="225">
        <v>21599</v>
      </c>
      <c r="B437" s="223" t="s">
        <v>473</v>
      </c>
      <c r="C437" s="224">
        <f t="shared" ref="C437:J437" si="285">SUM(C438:C439)</f>
        <v>0</v>
      </c>
      <c r="D437" s="226">
        <f t="shared" si="285"/>
        <v>21</v>
      </c>
      <c r="E437" s="226">
        <f t="shared" si="285"/>
        <v>0</v>
      </c>
      <c r="F437" s="226">
        <f t="shared" si="285"/>
        <v>0</v>
      </c>
      <c r="G437" s="226">
        <f t="shared" si="285"/>
        <v>21</v>
      </c>
      <c r="H437" s="226">
        <f t="shared" si="285"/>
        <v>0</v>
      </c>
      <c r="I437" s="226">
        <f t="shared" si="285"/>
        <v>0</v>
      </c>
      <c r="J437" s="226">
        <f t="shared" si="285"/>
        <v>21</v>
      </c>
      <c r="K437" s="232">
        <f t="shared" ref="K437:X437" si="286">SUM(K438:K439)</f>
        <v>0</v>
      </c>
      <c r="L437" s="232">
        <f t="shared" si="286"/>
        <v>0</v>
      </c>
      <c r="M437" s="232">
        <f t="shared" si="286"/>
        <v>0</v>
      </c>
      <c r="N437" s="232">
        <f t="shared" si="286"/>
        <v>0</v>
      </c>
      <c r="O437" s="232">
        <f t="shared" si="286"/>
        <v>0</v>
      </c>
      <c r="P437" s="232">
        <f t="shared" si="286"/>
        <v>0</v>
      </c>
      <c r="Q437" s="232">
        <f t="shared" si="286"/>
        <v>0</v>
      </c>
      <c r="R437" s="232">
        <f t="shared" si="286"/>
        <v>0</v>
      </c>
      <c r="S437" s="232">
        <f t="shared" si="286"/>
        <v>0</v>
      </c>
      <c r="T437" s="232">
        <f t="shared" si="286"/>
        <v>0</v>
      </c>
      <c r="U437" s="232">
        <f t="shared" si="286"/>
        <v>0</v>
      </c>
      <c r="V437" s="232">
        <f t="shared" si="286"/>
        <v>0</v>
      </c>
      <c r="W437" s="232">
        <f t="shared" si="286"/>
        <v>0</v>
      </c>
      <c r="X437" s="232">
        <f t="shared" si="286"/>
        <v>0</v>
      </c>
    </row>
    <row r="438" spans="1:24">
      <c r="A438" s="225">
        <v>2159904</v>
      </c>
      <c r="B438" s="222" t="s">
        <v>474</v>
      </c>
      <c r="C438" s="224"/>
      <c r="D438" s="221">
        <f>E438+F438+G438+H438+I438</f>
        <v>0</v>
      </c>
      <c r="E438" s="221">
        <v>0</v>
      </c>
      <c r="F438" s="221">
        <v>0</v>
      </c>
      <c r="G438" s="221">
        <f>350-350</f>
        <v>0</v>
      </c>
      <c r="H438" s="221"/>
      <c r="I438" s="227">
        <f>SUM(K438:X438)</f>
        <v>0</v>
      </c>
      <c r="J438" s="233">
        <f>C438+D438</f>
        <v>0</v>
      </c>
      <c r="K438" s="234">
        <v>0</v>
      </c>
      <c r="L438" s="234">
        <v>0</v>
      </c>
      <c r="M438" s="234">
        <v>0</v>
      </c>
      <c r="N438" s="234">
        <v>0</v>
      </c>
      <c r="O438" s="234">
        <v>0</v>
      </c>
      <c r="P438" s="234">
        <v>0</v>
      </c>
      <c r="Q438" s="234">
        <v>0</v>
      </c>
      <c r="R438" s="234"/>
      <c r="S438" s="234">
        <v>0</v>
      </c>
      <c r="T438" s="237">
        <v>0</v>
      </c>
      <c r="U438" s="234">
        <v>0</v>
      </c>
      <c r="V438" s="238"/>
      <c r="W438" s="238"/>
      <c r="X438" s="238"/>
    </row>
    <row r="439" ht="24" spans="1:24">
      <c r="A439" s="225">
        <v>2159999</v>
      </c>
      <c r="B439" s="222" t="s">
        <v>475</v>
      </c>
      <c r="C439" s="224"/>
      <c r="D439" s="221">
        <f>E439+F439+G439+H439+I439</f>
        <v>21</v>
      </c>
      <c r="E439" s="221">
        <v>0</v>
      </c>
      <c r="F439" s="221">
        <v>0</v>
      </c>
      <c r="G439" s="221">
        <v>21</v>
      </c>
      <c r="H439" s="221"/>
      <c r="I439" s="227">
        <f>SUM(K439:X439)</f>
        <v>0</v>
      </c>
      <c r="J439" s="233">
        <f>C439+D439</f>
        <v>21</v>
      </c>
      <c r="K439" s="234">
        <v>0</v>
      </c>
      <c r="L439" s="234">
        <v>0</v>
      </c>
      <c r="M439" s="234">
        <v>0</v>
      </c>
      <c r="N439" s="234">
        <v>0</v>
      </c>
      <c r="O439" s="234">
        <v>0</v>
      </c>
      <c r="P439" s="234">
        <v>0</v>
      </c>
      <c r="Q439" s="234">
        <v>0</v>
      </c>
      <c r="R439" s="234"/>
      <c r="S439" s="234">
        <v>0</v>
      </c>
      <c r="T439" s="237">
        <v>0</v>
      </c>
      <c r="U439" s="234">
        <v>0</v>
      </c>
      <c r="V439" s="238"/>
      <c r="W439" s="238"/>
      <c r="X439" s="238"/>
    </row>
    <row r="440" spans="1:24">
      <c r="A440" s="225">
        <v>216</v>
      </c>
      <c r="B440" s="223" t="s">
        <v>560</v>
      </c>
      <c r="C440" s="224">
        <f>C441+C445</f>
        <v>1308</v>
      </c>
      <c r="D440" s="224">
        <f t="shared" ref="D440:X440" si="287">D441+D445</f>
        <v>471</v>
      </c>
      <c r="E440" s="224">
        <f t="shared" si="287"/>
        <v>0</v>
      </c>
      <c r="F440" s="224">
        <f t="shared" si="287"/>
        <v>0</v>
      </c>
      <c r="G440" s="224">
        <f t="shared" si="287"/>
        <v>87</v>
      </c>
      <c r="H440" s="224">
        <f t="shared" si="287"/>
        <v>0</v>
      </c>
      <c r="I440" s="224">
        <f t="shared" si="287"/>
        <v>384</v>
      </c>
      <c r="J440" s="224">
        <f t="shared" si="287"/>
        <v>1779</v>
      </c>
      <c r="K440" s="224">
        <f t="shared" si="287"/>
        <v>0</v>
      </c>
      <c r="L440" s="224">
        <f t="shared" si="287"/>
        <v>29</v>
      </c>
      <c r="M440" s="224">
        <f t="shared" si="287"/>
        <v>0</v>
      </c>
      <c r="N440" s="224">
        <f t="shared" si="287"/>
        <v>0</v>
      </c>
      <c r="O440" s="224">
        <f t="shared" si="287"/>
        <v>56</v>
      </c>
      <c r="P440" s="224">
        <f t="shared" si="287"/>
        <v>0</v>
      </c>
      <c r="Q440" s="224">
        <f t="shared" si="287"/>
        <v>6</v>
      </c>
      <c r="R440" s="224">
        <f t="shared" ref="R440" si="288">R441+R445</f>
        <v>0</v>
      </c>
      <c r="S440" s="224">
        <f t="shared" si="287"/>
        <v>0</v>
      </c>
      <c r="T440" s="224">
        <f t="shared" si="287"/>
        <v>-7</v>
      </c>
      <c r="U440" s="224">
        <f t="shared" si="287"/>
        <v>300</v>
      </c>
      <c r="V440" s="224">
        <f t="shared" si="287"/>
        <v>0</v>
      </c>
      <c r="W440" s="224">
        <f t="shared" si="287"/>
        <v>0</v>
      </c>
      <c r="X440" s="224">
        <f t="shared" si="287"/>
        <v>0</v>
      </c>
    </row>
    <row r="441" spans="1:24">
      <c r="A441" s="225">
        <v>21602</v>
      </c>
      <c r="B441" s="223" t="s">
        <v>477</v>
      </c>
      <c r="C441" s="224">
        <f>SUM(C442:C444)</f>
        <v>1308</v>
      </c>
      <c r="D441" s="226">
        <f t="shared" ref="D441:J441" si="289">SUM(D442:D444)</f>
        <v>384</v>
      </c>
      <c r="E441" s="226">
        <f t="shared" si="289"/>
        <v>0</v>
      </c>
      <c r="F441" s="226">
        <f t="shared" si="289"/>
        <v>0</v>
      </c>
      <c r="G441" s="226">
        <f t="shared" si="289"/>
        <v>0</v>
      </c>
      <c r="H441" s="226">
        <f t="shared" si="289"/>
        <v>0</v>
      </c>
      <c r="I441" s="226">
        <f t="shared" si="289"/>
        <v>384</v>
      </c>
      <c r="J441" s="226">
        <f t="shared" si="289"/>
        <v>1692</v>
      </c>
      <c r="K441" s="232">
        <f t="shared" ref="K441:X441" si="290">SUM(K442:K444)</f>
        <v>0</v>
      </c>
      <c r="L441" s="232">
        <f t="shared" si="290"/>
        <v>29</v>
      </c>
      <c r="M441" s="232">
        <f t="shared" si="290"/>
        <v>0</v>
      </c>
      <c r="N441" s="232">
        <f t="shared" si="290"/>
        <v>0</v>
      </c>
      <c r="O441" s="232">
        <f t="shared" si="290"/>
        <v>56</v>
      </c>
      <c r="P441" s="232">
        <f t="shared" si="290"/>
        <v>0</v>
      </c>
      <c r="Q441" s="232">
        <f t="shared" si="290"/>
        <v>6</v>
      </c>
      <c r="R441" s="232">
        <f t="shared" ref="R441" si="291">SUM(R442:R444)</f>
        <v>0</v>
      </c>
      <c r="S441" s="232">
        <f t="shared" si="290"/>
        <v>0</v>
      </c>
      <c r="T441" s="232">
        <f t="shared" si="290"/>
        <v>-7</v>
      </c>
      <c r="U441" s="232">
        <f t="shared" si="290"/>
        <v>300</v>
      </c>
      <c r="V441" s="232">
        <f t="shared" si="290"/>
        <v>0</v>
      </c>
      <c r="W441" s="232">
        <f t="shared" si="290"/>
        <v>0</v>
      </c>
      <c r="X441" s="232">
        <f t="shared" si="290"/>
        <v>0</v>
      </c>
    </row>
    <row r="442" spans="1:24">
      <c r="A442" s="225">
        <v>2160201</v>
      </c>
      <c r="B442" s="222" t="s">
        <v>98</v>
      </c>
      <c r="C442" s="224">
        <v>468</v>
      </c>
      <c r="D442" s="221">
        <f>E442+F442+G442+H442+I442</f>
        <v>-2</v>
      </c>
      <c r="E442" s="221">
        <v>0</v>
      </c>
      <c r="F442" s="221">
        <v>0</v>
      </c>
      <c r="G442" s="221">
        <v>0</v>
      </c>
      <c r="H442" s="221"/>
      <c r="I442" s="227">
        <f>SUM(K442:X442)</f>
        <v>-2</v>
      </c>
      <c r="J442" s="233">
        <f>C442+D442</f>
        <v>466</v>
      </c>
      <c r="K442" s="234">
        <v>0</v>
      </c>
      <c r="L442" s="234">
        <v>0</v>
      </c>
      <c r="M442" s="234">
        <v>0</v>
      </c>
      <c r="N442" s="234">
        <v>0</v>
      </c>
      <c r="O442" s="234">
        <v>0</v>
      </c>
      <c r="P442" s="234">
        <v>0</v>
      </c>
      <c r="Q442" s="234">
        <v>0</v>
      </c>
      <c r="R442" s="234"/>
      <c r="S442" s="234">
        <v>0</v>
      </c>
      <c r="T442" s="237">
        <v>-2</v>
      </c>
      <c r="U442" s="234">
        <v>0</v>
      </c>
      <c r="V442" s="238"/>
      <c r="W442" s="238"/>
      <c r="X442" s="238"/>
    </row>
    <row r="443" spans="1:24">
      <c r="A443" s="225">
        <v>2160250</v>
      </c>
      <c r="B443" s="222" t="s">
        <v>108</v>
      </c>
      <c r="C443" s="224">
        <v>497</v>
      </c>
      <c r="D443" s="221">
        <f>E443+F443+G443+H443+I443</f>
        <v>-5</v>
      </c>
      <c r="E443" s="221">
        <v>0</v>
      </c>
      <c r="F443" s="221">
        <v>0</v>
      </c>
      <c r="G443" s="221">
        <v>0</v>
      </c>
      <c r="H443" s="221"/>
      <c r="I443" s="227">
        <f>SUM(K443:X443)</f>
        <v>-5</v>
      </c>
      <c r="J443" s="233">
        <f>C443+D443</f>
        <v>492</v>
      </c>
      <c r="K443" s="234">
        <v>0</v>
      </c>
      <c r="L443" s="234">
        <v>0</v>
      </c>
      <c r="M443" s="234">
        <v>0</v>
      </c>
      <c r="N443" s="234">
        <v>0</v>
      </c>
      <c r="O443" s="234">
        <v>0</v>
      </c>
      <c r="P443" s="234">
        <v>0</v>
      </c>
      <c r="Q443" s="234">
        <v>0</v>
      </c>
      <c r="R443" s="234"/>
      <c r="S443" s="234">
        <v>0</v>
      </c>
      <c r="T443" s="237">
        <v>-5</v>
      </c>
      <c r="U443" s="234">
        <v>0</v>
      </c>
      <c r="V443" s="238"/>
      <c r="W443" s="238"/>
      <c r="X443" s="238"/>
    </row>
    <row r="444" spans="1:24">
      <c r="A444" s="225">
        <v>2160299</v>
      </c>
      <c r="B444" s="222" t="s">
        <v>478</v>
      </c>
      <c r="C444" s="224">
        <v>343</v>
      </c>
      <c r="D444" s="221">
        <f>E444+F444+G444+H444+I444</f>
        <v>391</v>
      </c>
      <c r="E444" s="221">
        <v>0</v>
      </c>
      <c r="F444" s="221">
        <f>1000-1000</f>
        <v>0</v>
      </c>
      <c r="G444" s="221">
        <v>0</v>
      </c>
      <c r="H444" s="221"/>
      <c r="I444" s="227">
        <f>SUM(K444:X444)</f>
        <v>391</v>
      </c>
      <c r="J444" s="233">
        <f>C444+D444</f>
        <v>734</v>
      </c>
      <c r="K444" s="234">
        <v>0</v>
      </c>
      <c r="L444" s="234">
        <v>29</v>
      </c>
      <c r="M444" s="234">
        <v>0</v>
      </c>
      <c r="N444" s="234">
        <v>0</v>
      </c>
      <c r="O444" s="234">
        <v>56</v>
      </c>
      <c r="P444" s="234">
        <v>0</v>
      </c>
      <c r="Q444" s="234">
        <v>6</v>
      </c>
      <c r="R444" s="234"/>
      <c r="S444" s="234">
        <v>0</v>
      </c>
      <c r="T444" s="237">
        <v>0</v>
      </c>
      <c r="U444" s="234">
        <v>300</v>
      </c>
      <c r="V444" s="238"/>
      <c r="W444" s="238"/>
      <c r="X444" s="238"/>
    </row>
    <row r="445" spans="1:24">
      <c r="A445" s="225">
        <v>21606</v>
      </c>
      <c r="B445" s="223" t="s">
        <v>479</v>
      </c>
      <c r="C445" s="224">
        <f t="shared" ref="C445:J445" si="292">SUM(C446:C446)</f>
        <v>0</v>
      </c>
      <c r="D445" s="226">
        <f t="shared" si="292"/>
        <v>87</v>
      </c>
      <c r="E445" s="226">
        <f t="shared" si="292"/>
        <v>0</v>
      </c>
      <c r="F445" s="226">
        <f t="shared" si="292"/>
        <v>0</v>
      </c>
      <c r="G445" s="226">
        <f t="shared" si="292"/>
        <v>87</v>
      </c>
      <c r="H445" s="226">
        <f t="shared" si="292"/>
        <v>0</v>
      </c>
      <c r="I445" s="226">
        <f t="shared" si="292"/>
        <v>0</v>
      </c>
      <c r="J445" s="226">
        <f t="shared" si="292"/>
        <v>87</v>
      </c>
      <c r="K445" s="232">
        <f t="shared" ref="K445:X445" si="293">SUM(K446:K446)</f>
        <v>0</v>
      </c>
      <c r="L445" s="232">
        <f t="shared" si="293"/>
        <v>0</v>
      </c>
      <c r="M445" s="232">
        <f t="shared" si="293"/>
        <v>0</v>
      </c>
      <c r="N445" s="232">
        <f t="shared" si="293"/>
        <v>0</v>
      </c>
      <c r="O445" s="232">
        <f t="shared" si="293"/>
        <v>0</v>
      </c>
      <c r="P445" s="232">
        <f t="shared" si="293"/>
        <v>0</v>
      </c>
      <c r="Q445" s="232">
        <f t="shared" si="293"/>
        <v>0</v>
      </c>
      <c r="R445" s="232">
        <f t="shared" si="293"/>
        <v>0</v>
      </c>
      <c r="S445" s="232">
        <f t="shared" si="293"/>
        <v>0</v>
      </c>
      <c r="T445" s="232">
        <f t="shared" si="293"/>
        <v>0</v>
      </c>
      <c r="U445" s="232">
        <f t="shared" si="293"/>
        <v>0</v>
      </c>
      <c r="V445" s="232">
        <f t="shared" si="293"/>
        <v>0</v>
      </c>
      <c r="W445" s="232">
        <f t="shared" si="293"/>
        <v>0</v>
      </c>
      <c r="X445" s="232">
        <f t="shared" si="293"/>
        <v>0</v>
      </c>
    </row>
    <row r="446" spans="1:24">
      <c r="A446" s="225">
        <v>2160699</v>
      </c>
      <c r="B446" s="222" t="s">
        <v>480</v>
      </c>
      <c r="C446" s="224"/>
      <c r="D446" s="221">
        <f>E446+F446+G446+H446+I446</f>
        <v>87</v>
      </c>
      <c r="E446" s="221">
        <v>0</v>
      </c>
      <c r="F446" s="221">
        <v>0</v>
      </c>
      <c r="G446" s="221">
        <v>87</v>
      </c>
      <c r="H446" s="221"/>
      <c r="I446" s="227">
        <f>SUM(K446:X446)</f>
        <v>0</v>
      </c>
      <c r="J446" s="233">
        <f>C446+D446</f>
        <v>87</v>
      </c>
      <c r="K446" s="234">
        <v>0</v>
      </c>
      <c r="L446" s="234">
        <v>0</v>
      </c>
      <c r="M446" s="234">
        <v>0</v>
      </c>
      <c r="N446" s="234">
        <v>0</v>
      </c>
      <c r="O446" s="234">
        <v>0</v>
      </c>
      <c r="P446" s="234">
        <v>0</v>
      </c>
      <c r="Q446" s="234">
        <v>0</v>
      </c>
      <c r="R446" s="234"/>
      <c r="S446" s="234">
        <v>0</v>
      </c>
      <c r="T446" s="237">
        <v>0</v>
      </c>
      <c r="U446" s="234">
        <v>0</v>
      </c>
      <c r="V446" s="238"/>
      <c r="W446" s="238"/>
      <c r="X446" s="238"/>
    </row>
    <row r="447" spans="1:24">
      <c r="A447" s="225">
        <v>217</v>
      </c>
      <c r="B447" s="223" t="s">
        <v>561</v>
      </c>
      <c r="C447" s="224">
        <f t="shared" ref="C447:J447" si="294">C448</f>
        <v>15</v>
      </c>
      <c r="D447" s="224">
        <f t="shared" si="294"/>
        <v>0</v>
      </c>
      <c r="E447" s="224">
        <f t="shared" si="294"/>
        <v>0</v>
      </c>
      <c r="F447" s="224">
        <f t="shared" si="294"/>
        <v>0</v>
      </c>
      <c r="G447" s="224">
        <f t="shared" si="294"/>
        <v>0</v>
      </c>
      <c r="H447" s="224">
        <f t="shared" si="294"/>
        <v>0</v>
      </c>
      <c r="I447" s="224">
        <f t="shared" si="294"/>
        <v>0</v>
      </c>
      <c r="J447" s="224">
        <f t="shared" si="294"/>
        <v>15</v>
      </c>
      <c r="K447" s="224">
        <f t="shared" ref="K447:X447" si="295">K448</f>
        <v>0</v>
      </c>
      <c r="L447" s="224">
        <f t="shared" si="295"/>
        <v>0</v>
      </c>
      <c r="M447" s="224">
        <f t="shared" si="295"/>
        <v>0</v>
      </c>
      <c r="N447" s="224">
        <f t="shared" si="295"/>
        <v>0</v>
      </c>
      <c r="O447" s="224">
        <f t="shared" si="295"/>
        <v>0</v>
      </c>
      <c r="P447" s="224">
        <f t="shared" si="295"/>
        <v>0</v>
      </c>
      <c r="Q447" s="224">
        <f t="shared" si="295"/>
        <v>0</v>
      </c>
      <c r="R447" s="224">
        <f t="shared" si="295"/>
        <v>0</v>
      </c>
      <c r="S447" s="224">
        <f t="shared" si="295"/>
        <v>0</v>
      </c>
      <c r="T447" s="224">
        <f t="shared" si="295"/>
        <v>0</v>
      </c>
      <c r="U447" s="224">
        <f t="shared" si="295"/>
        <v>0</v>
      </c>
      <c r="V447" s="224">
        <f t="shared" si="295"/>
        <v>0</v>
      </c>
      <c r="W447" s="224">
        <f t="shared" si="295"/>
        <v>0</v>
      </c>
      <c r="X447" s="224">
        <f t="shared" si="295"/>
        <v>0</v>
      </c>
    </row>
    <row r="448" spans="1:24">
      <c r="A448" s="225">
        <v>21702</v>
      </c>
      <c r="B448" s="223" t="s">
        <v>482</v>
      </c>
      <c r="C448" s="224">
        <f t="shared" ref="C448:J448" si="296">SUM(C449:C449)</f>
        <v>15</v>
      </c>
      <c r="D448" s="226">
        <f t="shared" si="296"/>
        <v>0</v>
      </c>
      <c r="E448" s="226">
        <f t="shared" si="296"/>
        <v>0</v>
      </c>
      <c r="F448" s="226">
        <f t="shared" si="296"/>
        <v>0</v>
      </c>
      <c r="G448" s="226">
        <f t="shared" si="296"/>
        <v>0</v>
      </c>
      <c r="H448" s="226">
        <f t="shared" si="296"/>
        <v>0</v>
      </c>
      <c r="I448" s="226">
        <f t="shared" si="296"/>
        <v>0</v>
      </c>
      <c r="J448" s="226">
        <f t="shared" si="296"/>
        <v>15</v>
      </c>
      <c r="K448" s="232">
        <f t="shared" ref="K448:X448" si="297">SUM(K449:K449)</f>
        <v>0</v>
      </c>
      <c r="L448" s="232">
        <f t="shared" si="297"/>
        <v>0</v>
      </c>
      <c r="M448" s="232">
        <f t="shared" si="297"/>
        <v>0</v>
      </c>
      <c r="N448" s="232">
        <f t="shared" si="297"/>
        <v>0</v>
      </c>
      <c r="O448" s="232">
        <f t="shared" si="297"/>
        <v>0</v>
      </c>
      <c r="P448" s="232">
        <f t="shared" si="297"/>
        <v>0</v>
      </c>
      <c r="Q448" s="232">
        <f t="shared" si="297"/>
        <v>0</v>
      </c>
      <c r="R448" s="232">
        <f t="shared" si="297"/>
        <v>0</v>
      </c>
      <c r="S448" s="232">
        <f t="shared" si="297"/>
        <v>0</v>
      </c>
      <c r="T448" s="232">
        <f t="shared" si="297"/>
        <v>0</v>
      </c>
      <c r="U448" s="232">
        <f t="shared" si="297"/>
        <v>0</v>
      </c>
      <c r="V448" s="232">
        <f t="shared" si="297"/>
        <v>0</v>
      </c>
      <c r="W448" s="232">
        <f t="shared" si="297"/>
        <v>0</v>
      </c>
      <c r="X448" s="232">
        <f t="shared" si="297"/>
        <v>0</v>
      </c>
    </row>
    <row r="449" spans="1:24">
      <c r="A449" s="225">
        <v>2170299</v>
      </c>
      <c r="B449" s="222" t="s">
        <v>483</v>
      </c>
      <c r="C449" s="224">
        <v>15</v>
      </c>
      <c r="D449" s="221">
        <f>E449+F449+G449+H449+I449</f>
        <v>0</v>
      </c>
      <c r="E449" s="221">
        <v>0</v>
      </c>
      <c r="F449" s="221">
        <v>0</v>
      </c>
      <c r="G449" s="221">
        <v>0</v>
      </c>
      <c r="H449" s="221"/>
      <c r="I449" s="221">
        <f>SUM(K449:X449)</f>
        <v>0</v>
      </c>
      <c r="J449" s="233">
        <f>C449+D449</f>
        <v>15</v>
      </c>
      <c r="K449" s="234">
        <v>0</v>
      </c>
      <c r="L449" s="234">
        <v>0</v>
      </c>
      <c r="M449" s="234">
        <v>0</v>
      </c>
      <c r="N449" s="234">
        <v>0</v>
      </c>
      <c r="O449" s="234">
        <v>0</v>
      </c>
      <c r="P449" s="234">
        <v>0</v>
      </c>
      <c r="Q449" s="234">
        <v>0</v>
      </c>
      <c r="R449" s="234"/>
      <c r="S449" s="234">
        <v>0</v>
      </c>
      <c r="T449" s="237">
        <v>0</v>
      </c>
      <c r="U449" s="234">
        <v>0</v>
      </c>
      <c r="V449" s="238"/>
      <c r="W449" s="238"/>
      <c r="X449" s="238"/>
    </row>
    <row r="450" spans="1:24">
      <c r="A450" s="225">
        <v>219</v>
      </c>
      <c r="B450" s="223" t="s">
        <v>562</v>
      </c>
      <c r="C450" s="224">
        <f t="shared" ref="C450:J450" si="298">SUM(C451:C451)</f>
        <v>300</v>
      </c>
      <c r="D450" s="226">
        <f t="shared" si="298"/>
        <v>-150</v>
      </c>
      <c r="E450" s="226">
        <f t="shared" si="298"/>
        <v>0</v>
      </c>
      <c r="F450" s="226">
        <f t="shared" si="298"/>
        <v>0</v>
      </c>
      <c r="G450" s="226">
        <f t="shared" si="298"/>
        <v>0</v>
      </c>
      <c r="H450" s="226">
        <f t="shared" si="298"/>
        <v>0</v>
      </c>
      <c r="I450" s="226">
        <f t="shared" si="298"/>
        <v>-150</v>
      </c>
      <c r="J450" s="226">
        <f t="shared" si="298"/>
        <v>150</v>
      </c>
      <c r="K450" s="232">
        <f t="shared" ref="K450:X450" si="299">SUM(K451:K451)</f>
        <v>-150</v>
      </c>
      <c r="L450" s="232">
        <f t="shared" si="299"/>
        <v>0</v>
      </c>
      <c r="M450" s="232">
        <f t="shared" si="299"/>
        <v>0</v>
      </c>
      <c r="N450" s="232">
        <f t="shared" si="299"/>
        <v>0</v>
      </c>
      <c r="O450" s="232">
        <f t="shared" si="299"/>
        <v>0</v>
      </c>
      <c r="P450" s="232">
        <f t="shared" si="299"/>
        <v>0</v>
      </c>
      <c r="Q450" s="232">
        <f t="shared" si="299"/>
        <v>0</v>
      </c>
      <c r="R450" s="232">
        <f t="shared" si="299"/>
        <v>0</v>
      </c>
      <c r="S450" s="232">
        <f t="shared" si="299"/>
        <v>0</v>
      </c>
      <c r="T450" s="232">
        <f t="shared" si="299"/>
        <v>0</v>
      </c>
      <c r="U450" s="232">
        <f t="shared" si="299"/>
        <v>0</v>
      </c>
      <c r="V450" s="232">
        <f t="shared" si="299"/>
        <v>0</v>
      </c>
      <c r="W450" s="232">
        <f t="shared" si="299"/>
        <v>0</v>
      </c>
      <c r="X450" s="232">
        <f t="shared" si="299"/>
        <v>0</v>
      </c>
    </row>
    <row r="451" spans="1:24">
      <c r="A451" s="225">
        <v>21999</v>
      </c>
      <c r="B451" s="223" t="s">
        <v>485</v>
      </c>
      <c r="C451" s="224">
        <v>300</v>
      </c>
      <c r="D451" s="221">
        <f>E451+F451+G451+H451+I451</f>
        <v>-150</v>
      </c>
      <c r="E451" s="221">
        <v>0</v>
      </c>
      <c r="F451" s="221">
        <v>0</v>
      </c>
      <c r="G451" s="221">
        <v>0</v>
      </c>
      <c r="H451" s="221"/>
      <c r="I451" s="221">
        <f>SUM(K451:X451)</f>
        <v>-150</v>
      </c>
      <c r="J451" s="233">
        <f>C451+D451</f>
        <v>150</v>
      </c>
      <c r="K451" s="234">
        <v>-150</v>
      </c>
      <c r="L451" s="234">
        <v>0</v>
      </c>
      <c r="M451" s="234">
        <v>0</v>
      </c>
      <c r="N451" s="234">
        <v>0</v>
      </c>
      <c r="O451" s="234">
        <v>0</v>
      </c>
      <c r="P451" s="234">
        <v>0</v>
      </c>
      <c r="Q451" s="234">
        <v>0</v>
      </c>
      <c r="R451" s="234"/>
      <c r="S451" s="234">
        <v>0</v>
      </c>
      <c r="T451" s="237">
        <v>0</v>
      </c>
      <c r="U451" s="234">
        <v>0</v>
      </c>
      <c r="V451" s="238"/>
      <c r="W451" s="238"/>
      <c r="X451" s="238"/>
    </row>
    <row r="452" spans="1:24">
      <c r="A452" s="225">
        <v>220</v>
      </c>
      <c r="B452" s="223" t="s">
        <v>563</v>
      </c>
      <c r="C452" s="224">
        <f>C453+C465</f>
        <v>11245</v>
      </c>
      <c r="D452" s="224">
        <f t="shared" ref="D452:X452" si="300">D453+D465</f>
        <v>2196</v>
      </c>
      <c r="E452" s="224">
        <f t="shared" si="300"/>
        <v>0</v>
      </c>
      <c r="F452" s="224">
        <f t="shared" si="300"/>
        <v>237</v>
      </c>
      <c r="G452" s="224">
        <f t="shared" si="300"/>
        <v>252</v>
      </c>
      <c r="H452" s="224">
        <f t="shared" si="300"/>
        <v>0</v>
      </c>
      <c r="I452" s="224">
        <f t="shared" si="300"/>
        <v>1707</v>
      </c>
      <c r="J452" s="224">
        <f t="shared" si="300"/>
        <v>13441</v>
      </c>
      <c r="K452" s="224">
        <f t="shared" si="300"/>
        <v>-143</v>
      </c>
      <c r="L452" s="224">
        <f t="shared" si="300"/>
        <v>429</v>
      </c>
      <c r="M452" s="224">
        <f t="shared" si="300"/>
        <v>0</v>
      </c>
      <c r="N452" s="224">
        <f t="shared" si="300"/>
        <v>6</v>
      </c>
      <c r="O452" s="224">
        <f t="shared" si="300"/>
        <v>350</v>
      </c>
      <c r="P452" s="224">
        <f t="shared" si="300"/>
        <v>436</v>
      </c>
      <c r="Q452" s="224">
        <f t="shared" si="300"/>
        <v>0</v>
      </c>
      <c r="R452" s="224">
        <f t="shared" ref="R452" si="301">R453+R465</f>
        <v>0</v>
      </c>
      <c r="S452" s="224">
        <f t="shared" si="300"/>
        <v>0</v>
      </c>
      <c r="T452" s="224">
        <f t="shared" si="300"/>
        <v>-73</v>
      </c>
      <c r="U452" s="224">
        <f t="shared" si="300"/>
        <v>702</v>
      </c>
      <c r="V452" s="224">
        <f t="shared" si="300"/>
        <v>0</v>
      </c>
      <c r="W452" s="224">
        <f t="shared" si="300"/>
        <v>0</v>
      </c>
      <c r="X452" s="224">
        <f t="shared" si="300"/>
        <v>0</v>
      </c>
    </row>
    <row r="453" spans="1:24">
      <c r="A453" s="225">
        <v>22001</v>
      </c>
      <c r="B453" s="223" t="s">
        <v>487</v>
      </c>
      <c r="C453" s="224">
        <f>SUM(C454:C464)</f>
        <v>11087</v>
      </c>
      <c r="D453" s="226">
        <f t="shared" ref="D453:J453" si="302">SUM(D454:D464)</f>
        <v>2197</v>
      </c>
      <c r="E453" s="226">
        <f t="shared" si="302"/>
        <v>0</v>
      </c>
      <c r="F453" s="226">
        <f t="shared" si="302"/>
        <v>237</v>
      </c>
      <c r="G453" s="226">
        <f t="shared" si="302"/>
        <v>252</v>
      </c>
      <c r="H453" s="226">
        <f t="shared" si="302"/>
        <v>0</v>
      </c>
      <c r="I453" s="226">
        <f t="shared" si="302"/>
        <v>1708</v>
      </c>
      <c r="J453" s="226">
        <f t="shared" si="302"/>
        <v>13284</v>
      </c>
      <c r="K453" s="232">
        <f t="shared" ref="K453:X453" si="303">SUM(K454:K464)</f>
        <v>-143</v>
      </c>
      <c r="L453" s="232">
        <f t="shared" si="303"/>
        <v>429</v>
      </c>
      <c r="M453" s="232">
        <f t="shared" si="303"/>
        <v>0</v>
      </c>
      <c r="N453" s="232">
        <f t="shared" si="303"/>
        <v>6</v>
      </c>
      <c r="O453" s="232">
        <f t="shared" si="303"/>
        <v>350</v>
      </c>
      <c r="P453" s="232">
        <f t="shared" si="303"/>
        <v>436</v>
      </c>
      <c r="Q453" s="232">
        <f t="shared" si="303"/>
        <v>0</v>
      </c>
      <c r="R453" s="232">
        <f t="shared" ref="R453" si="304">SUM(R454:R464)</f>
        <v>0</v>
      </c>
      <c r="S453" s="232">
        <f t="shared" si="303"/>
        <v>0</v>
      </c>
      <c r="T453" s="232">
        <f t="shared" si="303"/>
        <v>-72</v>
      </c>
      <c r="U453" s="232">
        <f t="shared" si="303"/>
        <v>702</v>
      </c>
      <c r="V453" s="232">
        <f t="shared" si="303"/>
        <v>0</v>
      </c>
      <c r="W453" s="232">
        <f t="shared" si="303"/>
        <v>0</v>
      </c>
      <c r="X453" s="232">
        <f t="shared" si="303"/>
        <v>0</v>
      </c>
    </row>
    <row r="454" spans="1:24">
      <c r="A454" s="225">
        <v>2200101</v>
      </c>
      <c r="B454" s="222" t="s">
        <v>98</v>
      </c>
      <c r="C454" s="224">
        <v>9305</v>
      </c>
      <c r="D454" s="221">
        <f t="shared" ref="D454:D464" si="305">E454+F454+G454+H454+I454</f>
        <v>-72</v>
      </c>
      <c r="E454" s="221">
        <v>0</v>
      </c>
      <c r="F454" s="221">
        <v>0</v>
      </c>
      <c r="G454" s="221">
        <v>0</v>
      </c>
      <c r="H454" s="221"/>
      <c r="I454" s="227">
        <f t="shared" ref="I454:I464" si="306">SUM(K454:X454)</f>
        <v>-72</v>
      </c>
      <c r="J454" s="233">
        <f t="shared" ref="J454:J464" si="307">C454+D454</f>
        <v>9233</v>
      </c>
      <c r="K454" s="234">
        <v>0</v>
      </c>
      <c r="L454" s="234">
        <v>0</v>
      </c>
      <c r="M454" s="234">
        <v>0</v>
      </c>
      <c r="N454" s="234">
        <v>0</v>
      </c>
      <c r="O454" s="234">
        <v>0</v>
      </c>
      <c r="P454" s="234">
        <v>0</v>
      </c>
      <c r="Q454" s="234">
        <v>0</v>
      </c>
      <c r="R454" s="234"/>
      <c r="S454" s="234">
        <v>0</v>
      </c>
      <c r="T454" s="237">
        <v>-72</v>
      </c>
      <c r="U454" s="234">
        <v>0</v>
      </c>
      <c r="V454" s="238"/>
      <c r="W454" s="238"/>
      <c r="X454" s="238"/>
    </row>
    <row r="455" spans="1:24">
      <c r="A455" s="225">
        <v>2200102</v>
      </c>
      <c r="B455" s="222" t="s">
        <v>99</v>
      </c>
      <c r="C455" s="224">
        <v>370</v>
      </c>
      <c r="D455" s="221">
        <f t="shared" si="305"/>
        <v>0</v>
      </c>
      <c r="E455" s="221">
        <v>0</v>
      </c>
      <c r="F455" s="221">
        <v>0</v>
      </c>
      <c r="G455" s="221">
        <v>0</v>
      </c>
      <c r="H455" s="221"/>
      <c r="I455" s="227">
        <f t="shared" si="306"/>
        <v>0</v>
      </c>
      <c r="J455" s="233">
        <f t="shared" si="307"/>
        <v>370</v>
      </c>
      <c r="K455" s="234">
        <v>0</v>
      </c>
      <c r="L455" s="234">
        <v>0</v>
      </c>
      <c r="M455" s="234">
        <v>0</v>
      </c>
      <c r="N455" s="234">
        <v>0</v>
      </c>
      <c r="O455" s="234">
        <v>0</v>
      </c>
      <c r="P455" s="234">
        <v>0</v>
      </c>
      <c r="Q455" s="234">
        <v>0</v>
      </c>
      <c r="R455" s="234"/>
      <c r="S455" s="234">
        <v>0</v>
      </c>
      <c r="T455" s="237">
        <v>0</v>
      </c>
      <c r="U455" s="234">
        <v>0</v>
      </c>
      <c r="V455" s="238"/>
      <c r="W455" s="238"/>
      <c r="X455" s="238"/>
    </row>
    <row r="456" spans="1:24">
      <c r="A456" s="225">
        <v>2200103</v>
      </c>
      <c r="B456" s="222" t="s">
        <v>106</v>
      </c>
      <c r="C456" s="224">
        <v>70</v>
      </c>
      <c r="D456" s="221">
        <f t="shared" si="305"/>
        <v>0</v>
      </c>
      <c r="E456" s="221">
        <v>0</v>
      </c>
      <c r="F456" s="221">
        <v>0</v>
      </c>
      <c r="G456" s="221">
        <v>0</v>
      </c>
      <c r="H456" s="221"/>
      <c r="I456" s="227">
        <f t="shared" si="306"/>
        <v>0</v>
      </c>
      <c r="J456" s="233">
        <f t="shared" si="307"/>
        <v>70</v>
      </c>
      <c r="K456" s="234">
        <v>0</v>
      </c>
      <c r="L456" s="234">
        <v>0</v>
      </c>
      <c r="M456" s="234">
        <v>0</v>
      </c>
      <c r="N456" s="234">
        <v>0</v>
      </c>
      <c r="O456" s="234">
        <v>0</v>
      </c>
      <c r="P456" s="234">
        <v>0</v>
      </c>
      <c r="Q456" s="234">
        <v>0</v>
      </c>
      <c r="R456" s="234"/>
      <c r="S456" s="234">
        <v>0</v>
      </c>
      <c r="T456" s="237">
        <v>0</v>
      </c>
      <c r="U456" s="234">
        <v>0</v>
      </c>
      <c r="V456" s="238"/>
      <c r="W456" s="238"/>
      <c r="X456" s="238"/>
    </row>
    <row r="457" spans="1:24">
      <c r="A457" s="225">
        <v>2200104</v>
      </c>
      <c r="B457" s="222" t="s">
        <v>488</v>
      </c>
      <c r="C457" s="224">
        <v>30</v>
      </c>
      <c r="D457" s="221">
        <f t="shared" si="305"/>
        <v>128</v>
      </c>
      <c r="E457" s="221">
        <v>0</v>
      </c>
      <c r="F457" s="221">
        <v>0</v>
      </c>
      <c r="G457" s="221">
        <v>0</v>
      </c>
      <c r="H457" s="221"/>
      <c r="I457" s="227">
        <f t="shared" si="306"/>
        <v>128</v>
      </c>
      <c r="J457" s="233">
        <f t="shared" si="307"/>
        <v>158</v>
      </c>
      <c r="K457" s="234">
        <v>0</v>
      </c>
      <c r="L457" s="234">
        <v>128</v>
      </c>
      <c r="M457" s="234">
        <v>0</v>
      </c>
      <c r="N457" s="234">
        <v>0</v>
      </c>
      <c r="O457" s="234">
        <v>0</v>
      </c>
      <c r="P457" s="234">
        <v>0</v>
      </c>
      <c r="Q457" s="234">
        <v>0</v>
      </c>
      <c r="R457" s="234"/>
      <c r="S457" s="234">
        <v>0</v>
      </c>
      <c r="T457" s="237">
        <v>0</v>
      </c>
      <c r="U457" s="234">
        <v>0</v>
      </c>
      <c r="V457" s="238"/>
      <c r="W457" s="238"/>
      <c r="X457" s="238"/>
    </row>
    <row r="458" spans="1:24">
      <c r="A458" s="225">
        <v>2200106</v>
      </c>
      <c r="B458" s="222" t="s">
        <v>489</v>
      </c>
      <c r="C458" s="224">
        <v>300</v>
      </c>
      <c r="D458" s="221">
        <f t="shared" si="305"/>
        <v>436</v>
      </c>
      <c r="E458" s="221">
        <v>0</v>
      </c>
      <c r="F458" s="221">
        <v>0</v>
      </c>
      <c r="G458" s="221">
        <v>0</v>
      </c>
      <c r="H458" s="221"/>
      <c r="I458" s="227">
        <f t="shared" si="306"/>
        <v>436</v>
      </c>
      <c r="J458" s="233">
        <f t="shared" si="307"/>
        <v>736</v>
      </c>
      <c r="K458" s="234">
        <v>0</v>
      </c>
      <c r="L458" s="234">
        <v>0</v>
      </c>
      <c r="M458" s="234">
        <v>0</v>
      </c>
      <c r="N458" s="234">
        <v>0</v>
      </c>
      <c r="O458" s="234">
        <v>0</v>
      </c>
      <c r="P458" s="234">
        <v>436</v>
      </c>
      <c r="Q458" s="234">
        <v>0</v>
      </c>
      <c r="R458" s="234"/>
      <c r="S458" s="234">
        <v>0</v>
      </c>
      <c r="T458" s="237">
        <v>0</v>
      </c>
      <c r="U458" s="234">
        <v>0</v>
      </c>
      <c r="V458" s="238"/>
      <c r="W458" s="238"/>
      <c r="X458" s="238"/>
    </row>
    <row r="459" spans="1:24">
      <c r="A459" s="225">
        <v>2200109</v>
      </c>
      <c r="B459" s="222" t="s">
        <v>490</v>
      </c>
      <c r="C459" s="224">
        <v>200</v>
      </c>
      <c r="D459" s="221">
        <f t="shared" si="305"/>
        <v>0</v>
      </c>
      <c r="E459" s="221">
        <v>0</v>
      </c>
      <c r="F459" s="221">
        <v>0</v>
      </c>
      <c r="G459" s="221">
        <v>0</v>
      </c>
      <c r="H459" s="221"/>
      <c r="I459" s="227">
        <f t="shared" si="306"/>
        <v>0</v>
      </c>
      <c r="J459" s="233">
        <f t="shared" si="307"/>
        <v>200</v>
      </c>
      <c r="K459" s="234">
        <v>0</v>
      </c>
      <c r="L459" s="234">
        <v>0</v>
      </c>
      <c r="M459" s="234">
        <v>0</v>
      </c>
      <c r="N459" s="234">
        <v>0</v>
      </c>
      <c r="O459" s="234">
        <v>0</v>
      </c>
      <c r="P459" s="234">
        <v>0</v>
      </c>
      <c r="Q459" s="234">
        <v>0</v>
      </c>
      <c r="R459" s="234"/>
      <c r="S459" s="234">
        <v>0</v>
      </c>
      <c r="T459" s="237">
        <v>0</v>
      </c>
      <c r="U459" s="234">
        <v>0</v>
      </c>
      <c r="V459" s="238"/>
      <c r="W459" s="238"/>
      <c r="X459" s="238"/>
    </row>
    <row r="460" spans="1:24">
      <c r="A460" s="225">
        <v>2200112</v>
      </c>
      <c r="B460" s="222" t="s">
        <v>491</v>
      </c>
      <c r="C460" s="224">
        <v>30</v>
      </c>
      <c r="D460" s="221">
        <f t="shared" si="305"/>
        <v>0</v>
      </c>
      <c r="E460" s="221">
        <v>0</v>
      </c>
      <c r="F460" s="221">
        <v>0</v>
      </c>
      <c r="G460" s="221">
        <v>0</v>
      </c>
      <c r="H460" s="221"/>
      <c r="I460" s="227">
        <f t="shared" si="306"/>
        <v>0</v>
      </c>
      <c r="J460" s="233">
        <f t="shared" si="307"/>
        <v>30</v>
      </c>
      <c r="K460" s="234">
        <v>0</v>
      </c>
      <c r="L460" s="234">
        <v>0</v>
      </c>
      <c r="M460" s="234">
        <v>0</v>
      </c>
      <c r="N460" s="234">
        <v>0</v>
      </c>
      <c r="O460" s="234">
        <v>0</v>
      </c>
      <c r="P460" s="234">
        <v>0</v>
      </c>
      <c r="Q460" s="234">
        <v>0</v>
      </c>
      <c r="R460" s="234"/>
      <c r="S460" s="234">
        <v>0</v>
      </c>
      <c r="T460" s="237">
        <v>0</v>
      </c>
      <c r="U460" s="234">
        <v>0</v>
      </c>
      <c r="V460" s="238"/>
      <c r="W460" s="238"/>
      <c r="X460" s="238"/>
    </row>
    <row r="461" spans="1:24">
      <c r="A461" s="225">
        <v>2200113</v>
      </c>
      <c r="B461" s="222" t="s">
        <v>492</v>
      </c>
      <c r="C461" s="224">
        <v>513</v>
      </c>
      <c r="D461" s="221">
        <f t="shared" si="305"/>
        <v>-143</v>
      </c>
      <c r="E461" s="221">
        <v>0</v>
      </c>
      <c r="F461" s="221">
        <v>0</v>
      </c>
      <c r="G461" s="221">
        <v>0</v>
      </c>
      <c r="H461" s="221"/>
      <c r="I461" s="227">
        <f t="shared" si="306"/>
        <v>-143</v>
      </c>
      <c r="J461" s="233">
        <f t="shared" si="307"/>
        <v>370</v>
      </c>
      <c r="K461" s="234">
        <v>-143</v>
      </c>
      <c r="L461" s="234">
        <v>0</v>
      </c>
      <c r="M461" s="234">
        <v>0</v>
      </c>
      <c r="N461" s="234">
        <v>0</v>
      </c>
      <c r="O461" s="234">
        <v>0</v>
      </c>
      <c r="P461" s="234">
        <v>0</v>
      </c>
      <c r="Q461" s="234">
        <v>0</v>
      </c>
      <c r="R461" s="234"/>
      <c r="S461" s="234">
        <v>0</v>
      </c>
      <c r="T461" s="237">
        <v>0</v>
      </c>
      <c r="U461" s="234">
        <v>0</v>
      </c>
      <c r="V461" s="238"/>
      <c r="W461" s="238"/>
      <c r="X461" s="238"/>
    </row>
    <row r="462" spans="1:24">
      <c r="A462" s="225">
        <v>2200114</v>
      </c>
      <c r="B462" s="222" t="s">
        <v>493</v>
      </c>
      <c r="C462" s="224">
        <v>30</v>
      </c>
      <c r="D462" s="221">
        <f t="shared" si="305"/>
        <v>489</v>
      </c>
      <c r="E462" s="221">
        <v>0</v>
      </c>
      <c r="F462" s="221">
        <v>237</v>
      </c>
      <c r="G462" s="221">
        <f>473-221</f>
        <v>252</v>
      </c>
      <c r="H462" s="221"/>
      <c r="I462" s="227">
        <f t="shared" si="306"/>
        <v>0</v>
      </c>
      <c r="J462" s="233">
        <f t="shared" si="307"/>
        <v>519</v>
      </c>
      <c r="K462" s="234">
        <v>0</v>
      </c>
      <c r="L462" s="234">
        <v>0</v>
      </c>
      <c r="M462" s="234">
        <v>0</v>
      </c>
      <c r="N462" s="234">
        <v>0</v>
      </c>
      <c r="O462" s="234">
        <v>0</v>
      </c>
      <c r="P462" s="234">
        <v>0</v>
      </c>
      <c r="Q462" s="234">
        <v>0</v>
      </c>
      <c r="R462" s="234"/>
      <c r="S462" s="234">
        <v>0</v>
      </c>
      <c r="T462" s="237">
        <v>0</v>
      </c>
      <c r="U462" s="234">
        <v>0</v>
      </c>
      <c r="V462" s="238"/>
      <c r="W462" s="238"/>
      <c r="X462" s="238"/>
    </row>
    <row r="463" spans="1:24">
      <c r="A463" s="225">
        <v>2200150</v>
      </c>
      <c r="B463" s="222" t="s">
        <v>108</v>
      </c>
      <c r="C463" s="224">
        <v>219</v>
      </c>
      <c r="D463" s="221">
        <f t="shared" si="305"/>
        <v>0</v>
      </c>
      <c r="E463" s="221">
        <v>0</v>
      </c>
      <c r="F463" s="221">
        <v>0</v>
      </c>
      <c r="G463" s="221">
        <v>0</v>
      </c>
      <c r="H463" s="221"/>
      <c r="I463" s="227">
        <f t="shared" si="306"/>
        <v>0</v>
      </c>
      <c r="J463" s="233">
        <f t="shared" si="307"/>
        <v>219</v>
      </c>
      <c r="K463" s="234">
        <v>0</v>
      </c>
      <c r="L463" s="234">
        <v>0</v>
      </c>
      <c r="M463" s="234">
        <v>0</v>
      </c>
      <c r="N463" s="234">
        <v>0</v>
      </c>
      <c r="O463" s="234">
        <v>0</v>
      </c>
      <c r="P463" s="234">
        <v>0</v>
      </c>
      <c r="Q463" s="234">
        <v>0</v>
      </c>
      <c r="R463" s="234"/>
      <c r="S463" s="234">
        <v>0</v>
      </c>
      <c r="T463" s="237">
        <v>0</v>
      </c>
      <c r="U463" s="234">
        <v>0</v>
      </c>
      <c r="V463" s="238"/>
      <c r="W463" s="238"/>
      <c r="X463" s="238"/>
    </row>
    <row r="464" spans="1:24">
      <c r="A464" s="225">
        <v>2200199</v>
      </c>
      <c r="B464" s="222" t="s">
        <v>494</v>
      </c>
      <c r="C464" s="224">
        <v>20</v>
      </c>
      <c r="D464" s="221">
        <f t="shared" si="305"/>
        <v>1359</v>
      </c>
      <c r="E464" s="221">
        <v>0</v>
      </c>
      <c r="F464" s="221">
        <v>0</v>
      </c>
      <c r="G464" s="221">
        <v>0</v>
      </c>
      <c r="H464" s="221"/>
      <c r="I464" s="227">
        <f t="shared" si="306"/>
        <v>1359</v>
      </c>
      <c r="J464" s="233">
        <f t="shared" si="307"/>
        <v>1379</v>
      </c>
      <c r="K464" s="234">
        <v>0</v>
      </c>
      <c r="L464" s="234">
        <v>301</v>
      </c>
      <c r="M464" s="234">
        <v>0</v>
      </c>
      <c r="N464" s="234">
        <v>6</v>
      </c>
      <c r="O464" s="234">
        <v>350</v>
      </c>
      <c r="P464" s="234">
        <v>0</v>
      </c>
      <c r="Q464" s="234">
        <v>0</v>
      </c>
      <c r="R464" s="234"/>
      <c r="S464" s="234">
        <v>0</v>
      </c>
      <c r="T464" s="237">
        <v>0</v>
      </c>
      <c r="U464" s="234">
        <v>702</v>
      </c>
      <c r="V464" s="238"/>
      <c r="W464" s="238"/>
      <c r="X464" s="238"/>
    </row>
    <row r="465" spans="1:24">
      <c r="A465" s="225">
        <v>22005</v>
      </c>
      <c r="B465" s="223" t="s">
        <v>495</v>
      </c>
      <c r="C465" s="224">
        <f t="shared" ref="C465:J465" si="308">SUM(C466:C466)</f>
        <v>158</v>
      </c>
      <c r="D465" s="226">
        <f t="shared" si="308"/>
        <v>-1</v>
      </c>
      <c r="E465" s="226">
        <f t="shared" si="308"/>
        <v>0</v>
      </c>
      <c r="F465" s="226">
        <f t="shared" si="308"/>
        <v>0</v>
      </c>
      <c r="G465" s="226">
        <f t="shared" si="308"/>
        <v>0</v>
      </c>
      <c r="H465" s="226">
        <f t="shared" si="308"/>
        <v>0</v>
      </c>
      <c r="I465" s="226">
        <f t="shared" si="308"/>
        <v>-1</v>
      </c>
      <c r="J465" s="226">
        <f t="shared" si="308"/>
        <v>157</v>
      </c>
      <c r="K465" s="232">
        <f t="shared" ref="K465:X465" si="309">SUM(K466:K466)</f>
        <v>0</v>
      </c>
      <c r="L465" s="232">
        <f t="shared" si="309"/>
        <v>0</v>
      </c>
      <c r="M465" s="232">
        <f t="shared" si="309"/>
        <v>0</v>
      </c>
      <c r="N465" s="232">
        <f t="shared" si="309"/>
        <v>0</v>
      </c>
      <c r="O465" s="232">
        <f t="shared" si="309"/>
        <v>0</v>
      </c>
      <c r="P465" s="232">
        <f t="shared" si="309"/>
        <v>0</v>
      </c>
      <c r="Q465" s="232">
        <f t="shared" si="309"/>
        <v>0</v>
      </c>
      <c r="R465" s="232">
        <f t="shared" si="309"/>
        <v>0</v>
      </c>
      <c r="S465" s="232">
        <f t="shared" si="309"/>
        <v>0</v>
      </c>
      <c r="T465" s="232">
        <f t="shared" si="309"/>
        <v>-1</v>
      </c>
      <c r="U465" s="232">
        <f t="shared" si="309"/>
        <v>0</v>
      </c>
      <c r="V465" s="232">
        <f t="shared" si="309"/>
        <v>0</v>
      </c>
      <c r="W465" s="232">
        <f t="shared" si="309"/>
        <v>0</v>
      </c>
      <c r="X465" s="232">
        <f t="shared" si="309"/>
        <v>0</v>
      </c>
    </row>
    <row r="466" spans="1:24">
      <c r="A466" s="225">
        <v>2200504</v>
      </c>
      <c r="B466" s="222" t="s">
        <v>496</v>
      </c>
      <c r="C466" s="224">
        <v>158</v>
      </c>
      <c r="D466" s="221">
        <f>E466+F466+G466+H466+I466</f>
        <v>-1</v>
      </c>
      <c r="E466" s="221">
        <v>0</v>
      </c>
      <c r="F466" s="221">
        <v>0</v>
      </c>
      <c r="G466" s="221">
        <v>0</v>
      </c>
      <c r="H466" s="221"/>
      <c r="I466" s="227">
        <f>SUM(K466:X466)</f>
        <v>-1</v>
      </c>
      <c r="J466" s="233">
        <f>C466+D466</f>
        <v>157</v>
      </c>
      <c r="K466" s="234">
        <v>0</v>
      </c>
      <c r="L466" s="234">
        <v>0</v>
      </c>
      <c r="M466" s="234">
        <v>0</v>
      </c>
      <c r="N466" s="234">
        <v>0</v>
      </c>
      <c r="O466" s="234">
        <v>0</v>
      </c>
      <c r="P466" s="234">
        <v>0</v>
      </c>
      <c r="Q466" s="234">
        <v>0</v>
      </c>
      <c r="R466" s="234"/>
      <c r="S466" s="234">
        <v>0</v>
      </c>
      <c r="T466" s="237">
        <v>-1</v>
      </c>
      <c r="U466" s="234">
        <v>0</v>
      </c>
      <c r="V466" s="238"/>
      <c r="W466" s="238"/>
      <c r="X466" s="238"/>
    </row>
    <row r="467" spans="1:24">
      <c r="A467" s="225">
        <v>221</v>
      </c>
      <c r="B467" s="223" t="s">
        <v>564</v>
      </c>
      <c r="C467" s="224">
        <f t="shared" ref="C467:J467" si="310">SUM(C468)</f>
        <v>4451</v>
      </c>
      <c r="D467" s="224">
        <f t="shared" si="310"/>
        <v>10042</v>
      </c>
      <c r="E467" s="224">
        <f t="shared" si="310"/>
        <v>-2804</v>
      </c>
      <c r="F467" s="224">
        <f t="shared" si="310"/>
        <v>5000</v>
      </c>
      <c r="G467" s="224">
        <f t="shared" si="310"/>
        <v>120</v>
      </c>
      <c r="H467" s="224">
        <f t="shared" si="310"/>
        <v>0</v>
      </c>
      <c r="I467" s="224">
        <f t="shared" si="310"/>
        <v>7726</v>
      </c>
      <c r="J467" s="224">
        <f t="shared" si="310"/>
        <v>14493</v>
      </c>
      <c r="K467" s="224">
        <f t="shared" ref="K467:X467" si="311">SUM(K468)</f>
        <v>0</v>
      </c>
      <c r="L467" s="224">
        <f t="shared" si="311"/>
        <v>6801</v>
      </c>
      <c r="M467" s="224">
        <f t="shared" si="311"/>
        <v>0</v>
      </c>
      <c r="N467" s="224">
        <f t="shared" si="311"/>
        <v>0</v>
      </c>
      <c r="O467" s="224">
        <f t="shared" si="311"/>
        <v>787</v>
      </c>
      <c r="P467" s="224">
        <f t="shared" si="311"/>
        <v>0</v>
      </c>
      <c r="Q467" s="224">
        <f t="shared" si="311"/>
        <v>138</v>
      </c>
      <c r="R467" s="224">
        <f t="shared" si="311"/>
        <v>0</v>
      </c>
      <c r="S467" s="224">
        <f t="shared" si="311"/>
        <v>0</v>
      </c>
      <c r="T467" s="224">
        <f t="shared" si="311"/>
        <v>0</v>
      </c>
      <c r="U467" s="224">
        <f t="shared" si="311"/>
        <v>0</v>
      </c>
      <c r="V467" s="224">
        <f t="shared" si="311"/>
        <v>0</v>
      </c>
      <c r="W467" s="224">
        <f t="shared" si="311"/>
        <v>0</v>
      </c>
      <c r="X467" s="224">
        <f t="shared" si="311"/>
        <v>0</v>
      </c>
    </row>
    <row r="468" spans="1:24">
      <c r="A468" s="225">
        <v>22101</v>
      </c>
      <c r="B468" s="223" t="s">
        <v>498</v>
      </c>
      <c r="C468" s="224">
        <f>SUM(C469:C474)</f>
        <v>4451</v>
      </c>
      <c r="D468" s="226">
        <f t="shared" ref="D468:J468" si="312">SUM(D469:D474)</f>
        <v>10042</v>
      </c>
      <c r="E468" s="226">
        <f t="shared" si="312"/>
        <v>-2804</v>
      </c>
      <c r="F468" s="226">
        <f t="shared" si="312"/>
        <v>5000</v>
      </c>
      <c r="G468" s="226">
        <f t="shared" si="312"/>
        <v>120</v>
      </c>
      <c r="H468" s="226">
        <f t="shared" si="312"/>
        <v>0</v>
      </c>
      <c r="I468" s="226">
        <f t="shared" si="312"/>
        <v>7726</v>
      </c>
      <c r="J468" s="226">
        <f t="shared" si="312"/>
        <v>14493</v>
      </c>
      <c r="K468" s="232">
        <f t="shared" ref="K468:X468" si="313">SUM(K469:K474)</f>
        <v>0</v>
      </c>
      <c r="L468" s="232">
        <f t="shared" si="313"/>
        <v>6801</v>
      </c>
      <c r="M468" s="232">
        <f t="shared" si="313"/>
        <v>0</v>
      </c>
      <c r="N468" s="232">
        <f t="shared" si="313"/>
        <v>0</v>
      </c>
      <c r="O468" s="232">
        <f t="shared" si="313"/>
        <v>787</v>
      </c>
      <c r="P468" s="232">
        <f t="shared" si="313"/>
        <v>0</v>
      </c>
      <c r="Q468" s="232">
        <f t="shared" si="313"/>
        <v>138</v>
      </c>
      <c r="R468" s="232">
        <f t="shared" ref="R468" si="314">SUM(R469:R474)</f>
        <v>0</v>
      </c>
      <c r="S468" s="232">
        <f t="shared" si="313"/>
        <v>0</v>
      </c>
      <c r="T468" s="232">
        <f t="shared" si="313"/>
        <v>0</v>
      </c>
      <c r="U468" s="232">
        <f t="shared" si="313"/>
        <v>0</v>
      </c>
      <c r="V468" s="232">
        <f t="shared" si="313"/>
        <v>0</v>
      </c>
      <c r="W468" s="232">
        <f t="shared" si="313"/>
        <v>0</v>
      </c>
      <c r="X468" s="232">
        <f t="shared" si="313"/>
        <v>0</v>
      </c>
    </row>
    <row r="469" spans="1:24">
      <c r="A469" s="225">
        <v>2210101</v>
      </c>
      <c r="B469" s="222" t="s">
        <v>499</v>
      </c>
      <c r="C469" s="224"/>
      <c r="D469" s="221">
        <f t="shared" ref="D469:D474" si="315">E469+F469+G469+H469+I469</f>
        <v>3</v>
      </c>
      <c r="E469" s="221">
        <v>0</v>
      </c>
      <c r="F469" s="221">
        <v>0</v>
      </c>
      <c r="G469" s="221">
        <v>0</v>
      </c>
      <c r="H469" s="221"/>
      <c r="I469" s="227">
        <f t="shared" ref="I469:I474" si="316">SUM(K469:X469)</f>
        <v>3</v>
      </c>
      <c r="J469" s="233">
        <f t="shared" ref="J469:J474" si="317">C469+D469</f>
        <v>3</v>
      </c>
      <c r="K469" s="234">
        <v>0</v>
      </c>
      <c r="L469" s="234">
        <v>3</v>
      </c>
      <c r="M469" s="234">
        <v>0</v>
      </c>
      <c r="N469" s="234">
        <v>0</v>
      </c>
      <c r="O469" s="234">
        <v>0</v>
      </c>
      <c r="P469" s="234">
        <v>0</v>
      </c>
      <c r="Q469" s="234">
        <v>0</v>
      </c>
      <c r="R469" s="234"/>
      <c r="S469" s="234">
        <v>0</v>
      </c>
      <c r="T469" s="237">
        <v>0</v>
      </c>
      <c r="U469" s="234">
        <v>0</v>
      </c>
      <c r="V469" s="238"/>
      <c r="W469" s="238"/>
      <c r="X469" s="238"/>
    </row>
    <row r="470" spans="1:24">
      <c r="A470" s="225">
        <v>2210103</v>
      </c>
      <c r="B470" s="222" t="s">
        <v>500</v>
      </c>
      <c r="C470" s="224"/>
      <c r="D470" s="221">
        <f t="shared" si="315"/>
        <v>10322</v>
      </c>
      <c r="E470" s="221">
        <f>1939-655-200</f>
        <v>1084</v>
      </c>
      <c r="F470" s="221">
        <f>8294-5294</f>
        <v>3000</v>
      </c>
      <c r="G470" s="221">
        <v>0</v>
      </c>
      <c r="H470" s="221"/>
      <c r="I470" s="227">
        <f t="shared" si="316"/>
        <v>6238</v>
      </c>
      <c r="J470" s="233">
        <f t="shared" si="317"/>
        <v>10322</v>
      </c>
      <c r="K470" s="234">
        <v>0</v>
      </c>
      <c r="L470" s="234">
        <v>5451</v>
      </c>
      <c r="M470" s="234">
        <v>0</v>
      </c>
      <c r="N470" s="234">
        <v>0</v>
      </c>
      <c r="O470" s="234">
        <v>787</v>
      </c>
      <c r="P470" s="234">
        <v>0</v>
      </c>
      <c r="Q470" s="234">
        <v>0</v>
      </c>
      <c r="R470" s="234"/>
      <c r="S470" s="234">
        <v>0</v>
      </c>
      <c r="T470" s="237">
        <v>0</v>
      </c>
      <c r="U470" s="234">
        <v>0</v>
      </c>
      <c r="V470" s="238"/>
      <c r="W470" s="238"/>
      <c r="X470" s="238"/>
    </row>
    <row r="471" spans="1:24">
      <c r="A471" s="225">
        <v>2210105</v>
      </c>
      <c r="B471" s="222" t="s">
        <v>501</v>
      </c>
      <c r="C471" s="224"/>
      <c r="D471" s="221">
        <f t="shared" si="315"/>
        <v>651</v>
      </c>
      <c r="E471" s="221">
        <v>422</v>
      </c>
      <c r="F471" s="221">
        <v>0</v>
      </c>
      <c r="G471" s="221">
        <v>0</v>
      </c>
      <c r="H471" s="221"/>
      <c r="I471" s="227">
        <f t="shared" si="316"/>
        <v>229</v>
      </c>
      <c r="J471" s="233">
        <f t="shared" si="317"/>
        <v>651</v>
      </c>
      <c r="K471" s="234">
        <v>0</v>
      </c>
      <c r="L471" s="234">
        <v>91</v>
      </c>
      <c r="M471" s="234">
        <v>0</v>
      </c>
      <c r="N471" s="234">
        <v>0</v>
      </c>
      <c r="O471" s="234">
        <v>0</v>
      </c>
      <c r="P471" s="234">
        <v>0</v>
      </c>
      <c r="Q471" s="234">
        <v>138</v>
      </c>
      <c r="R471" s="234"/>
      <c r="S471" s="234">
        <v>0</v>
      </c>
      <c r="T471" s="237">
        <v>0</v>
      </c>
      <c r="U471" s="234">
        <v>0</v>
      </c>
      <c r="V471" s="238"/>
      <c r="W471" s="238"/>
      <c r="X471" s="238"/>
    </row>
    <row r="472" spans="1:24">
      <c r="A472" s="225">
        <v>2210106</v>
      </c>
      <c r="B472" s="222" t="s">
        <v>502</v>
      </c>
      <c r="C472" s="224"/>
      <c r="D472" s="221">
        <f t="shared" si="315"/>
        <v>24</v>
      </c>
      <c r="E472" s="221">
        <v>24</v>
      </c>
      <c r="F472" s="221">
        <v>0</v>
      </c>
      <c r="G472" s="221">
        <v>0</v>
      </c>
      <c r="H472" s="221"/>
      <c r="I472" s="221">
        <f t="shared" si="316"/>
        <v>0</v>
      </c>
      <c r="J472" s="233">
        <f t="shared" si="317"/>
        <v>24</v>
      </c>
      <c r="K472" s="234">
        <v>0</v>
      </c>
      <c r="L472" s="234">
        <v>0</v>
      </c>
      <c r="M472" s="234">
        <v>0</v>
      </c>
      <c r="N472" s="234">
        <v>0</v>
      </c>
      <c r="O472" s="234">
        <v>0</v>
      </c>
      <c r="P472" s="234">
        <v>0</v>
      </c>
      <c r="Q472" s="234">
        <v>0</v>
      </c>
      <c r="R472" s="234"/>
      <c r="S472" s="234">
        <v>0</v>
      </c>
      <c r="T472" s="237">
        <v>0</v>
      </c>
      <c r="U472" s="234">
        <v>0</v>
      </c>
      <c r="V472" s="238"/>
      <c r="W472" s="238"/>
      <c r="X472" s="238"/>
    </row>
    <row r="473" spans="1:24">
      <c r="A473" s="225">
        <v>2210108</v>
      </c>
      <c r="B473" s="222" t="s">
        <v>503</v>
      </c>
      <c r="C473" s="224"/>
      <c r="D473" s="221">
        <f t="shared" si="315"/>
        <v>2117</v>
      </c>
      <c r="E473" s="221">
        <v>117</v>
      </c>
      <c r="F473" s="221">
        <f>3444-1444</f>
        <v>2000</v>
      </c>
      <c r="G473" s="221">
        <v>0</v>
      </c>
      <c r="H473" s="221"/>
      <c r="I473" s="221">
        <f t="shared" si="316"/>
        <v>0</v>
      </c>
      <c r="J473" s="233">
        <f t="shared" si="317"/>
        <v>2117</v>
      </c>
      <c r="K473" s="234">
        <v>0</v>
      </c>
      <c r="L473" s="234">
        <v>0</v>
      </c>
      <c r="M473" s="234">
        <v>0</v>
      </c>
      <c r="N473" s="234">
        <v>0</v>
      </c>
      <c r="O473" s="234">
        <v>0</v>
      </c>
      <c r="P473" s="234">
        <v>0</v>
      </c>
      <c r="Q473" s="234">
        <v>0</v>
      </c>
      <c r="R473" s="234"/>
      <c r="S473" s="234">
        <v>0</v>
      </c>
      <c r="T473" s="237">
        <v>0</v>
      </c>
      <c r="U473" s="234">
        <v>0</v>
      </c>
      <c r="V473" s="238"/>
      <c r="W473" s="238"/>
      <c r="X473" s="238"/>
    </row>
    <row r="474" spans="1:24">
      <c r="A474" s="225">
        <v>2210199</v>
      </c>
      <c r="B474" s="222" t="s">
        <v>504</v>
      </c>
      <c r="C474" s="224">
        <v>4451</v>
      </c>
      <c r="D474" s="221">
        <f t="shared" si="315"/>
        <v>-3075</v>
      </c>
      <c r="E474" s="221">
        <v>-4451</v>
      </c>
      <c r="F474" s="221">
        <v>0</v>
      </c>
      <c r="G474" s="221">
        <v>120</v>
      </c>
      <c r="H474" s="221"/>
      <c r="I474" s="227">
        <f t="shared" si="316"/>
        <v>1256</v>
      </c>
      <c r="J474" s="233">
        <f t="shared" si="317"/>
        <v>1376</v>
      </c>
      <c r="K474" s="234">
        <v>0</v>
      </c>
      <c r="L474" s="234">
        <v>1256</v>
      </c>
      <c r="M474" s="234">
        <v>0</v>
      </c>
      <c r="N474" s="234">
        <v>0</v>
      </c>
      <c r="O474" s="234">
        <v>0</v>
      </c>
      <c r="P474" s="234">
        <v>0</v>
      </c>
      <c r="Q474" s="234">
        <v>0</v>
      </c>
      <c r="R474" s="234"/>
      <c r="S474" s="234">
        <v>0</v>
      </c>
      <c r="T474" s="237">
        <v>0</v>
      </c>
      <c r="U474" s="234">
        <v>0</v>
      </c>
      <c r="V474" s="238"/>
      <c r="W474" s="238"/>
      <c r="X474" s="238"/>
    </row>
    <row r="475" spans="1:24">
      <c r="A475" s="225">
        <v>222</v>
      </c>
      <c r="B475" s="223" t="s">
        <v>565</v>
      </c>
      <c r="C475" s="224">
        <f t="shared" ref="C475:J475" si="318">SUM(C476,C479)</f>
        <v>0</v>
      </c>
      <c r="D475" s="224">
        <f t="shared" si="318"/>
        <v>2215</v>
      </c>
      <c r="E475" s="224">
        <f t="shared" si="318"/>
        <v>1965</v>
      </c>
      <c r="F475" s="224">
        <f t="shared" si="318"/>
        <v>0</v>
      </c>
      <c r="G475" s="224">
        <f t="shared" si="318"/>
        <v>250</v>
      </c>
      <c r="H475" s="224">
        <f t="shared" si="318"/>
        <v>0</v>
      </c>
      <c r="I475" s="224">
        <f t="shared" si="318"/>
        <v>0</v>
      </c>
      <c r="J475" s="224">
        <f t="shared" si="318"/>
        <v>2215</v>
      </c>
      <c r="K475" s="224">
        <f t="shared" ref="K475:X475" si="319">SUM(K476,K479)</f>
        <v>0</v>
      </c>
      <c r="L475" s="224">
        <f t="shared" si="319"/>
        <v>0</v>
      </c>
      <c r="M475" s="224">
        <f t="shared" si="319"/>
        <v>0</v>
      </c>
      <c r="N475" s="224">
        <f t="shared" si="319"/>
        <v>0</v>
      </c>
      <c r="O475" s="224">
        <f t="shared" si="319"/>
        <v>0</v>
      </c>
      <c r="P475" s="224">
        <f t="shared" si="319"/>
        <v>0</v>
      </c>
      <c r="Q475" s="224">
        <f t="shared" si="319"/>
        <v>0</v>
      </c>
      <c r="R475" s="224">
        <f t="shared" ref="R475" si="320">SUM(R476,R479)</f>
        <v>0</v>
      </c>
      <c r="S475" s="224">
        <f t="shared" si="319"/>
        <v>0</v>
      </c>
      <c r="T475" s="224">
        <f t="shared" si="319"/>
        <v>0</v>
      </c>
      <c r="U475" s="224">
        <f t="shared" si="319"/>
        <v>0</v>
      </c>
      <c r="V475" s="224">
        <f t="shared" si="319"/>
        <v>0</v>
      </c>
      <c r="W475" s="224">
        <f t="shared" si="319"/>
        <v>0</v>
      </c>
      <c r="X475" s="224">
        <f t="shared" si="319"/>
        <v>0</v>
      </c>
    </row>
    <row r="476" spans="1:24">
      <c r="A476" s="225">
        <v>22201</v>
      </c>
      <c r="B476" s="223" t="s">
        <v>506</v>
      </c>
      <c r="C476" s="224">
        <f>SUM(C477:C478)</f>
        <v>0</v>
      </c>
      <c r="D476" s="226">
        <f t="shared" ref="D476:J476" si="321">SUM(D477:D478)</f>
        <v>2192</v>
      </c>
      <c r="E476" s="226">
        <f t="shared" si="321"/>
        <v>1942</v>
      </c>
      <c r="F476" s="226">
        <f t="shared" si="321"/>
        <v>0</v>
      </c>
      <c r="G476" s="226">
        <f t="shared" si="321"/>
        <v>250</v>
      </c>
      <c r="H476" s="226">
        <f t="shared" si="321"/>
        <v>0</v>
      </c>
      <c r="I476" s="226">
        <f t="shared" si="321"/>
        <v>0</v>
      </c>
      <c r="J476" s="226">
        <f t="shared" si="321"/>
        <v>2192</v>
      </c>
      <c r="K476" s="232">
        <f t="shared" ref="K476:X476" si="322">SUM(K477:K478)</f>
        <v>0</v>
      </c>
      <c r="L476" s="232">
        <f t="shared" si="322"/>
        <v>0</v>
      </c>
      <c r="M476" s="232">
        <f t="shared" si="322"/>
        <v>0</v>
      </c>
      <c r="N476" s="232">
        <f t="shared" si="322"/>
        <v>0</v>
      </c>
      <c r="O476" s="232">
        <f t="shared" si="322"/>
        <v>0</v>
      </c>
      <c r="P476" s="232">
        <f t="shared" si="322"/>
        <v>0</v>
      </c>
      <c r="Q476" s="232">
        <f t="shared" si="322"/>
        <v>0</v>
      </c>
      <c r="R476" s="232">
        <f t="shared" ref="R476" si="323">SUM(R477:R478)</f>
        <v>0</v>
      </c>
      <c r="S476" s="232">
        <f t="shared" si="322"/>
        <v>0</v>
      </c>
      <c r="T476" s="232">
        <f t="shared" si="322"/>
        <v>0</v>
      </c>
      <c r="U476" s="232">
        <f t="shared" si="322"/>
        <v>0</v>
      </c>
      <c r="V476" s="232">
        <f t="shared" si="322"/>
        <v>0</v>
      </c>
      <c r="W476" s="232">
        <f t="shared" si="322"/>
        <v>0</v>
      </c>
      <c r="X476" s="232">
        <f t="shared" si="322"/>
        <v>0</v>
      </c>
    </row>
    <row r="477" spans="1:24">
      <c r="A477" s="225">
        <v>2220115</v>
      </c>
      <c r="B477" s="222" t="s">
        <v>507</v>
      </c>
      <c r="C477" s="224"/>
      <c r="D477" s="221">
        <f>E477+F477+G477+H477+I477</f>
        <v>10</v>
      </c>
      <c r="E477" s="221">
        <f>998-988</f>
        <v>10</v>
      </c>
      <c r="F477" s="221">
        <v>0</v>
      </c>
      <c r="G477" s="221">
        <v>0</v>
      </c>
      <c r="H477" s="221"/>
      <c r="I477" s="227">
        <f>SUM(K477:X477)</f>
        <v>0</v>
      </c>
      <c r="J477" s="233">
        <f>C477+D477</f>
        <v>10</v>
      </c>
      <c r="K477" s="234">
        <v>0</v>
      </c>
      <c r="L477" s="234">
        <v>0</v>
      </c>
      <c r="M477" s="234">
        <v>0</v>
      </c>
      <c r="N477" s="234">
        <v>0</v>
      </c>
      <c r="O477" s="234">
        <v>0</v>
      </c>
      <c r="P477" s="234">
        <v>0</v>
      </c>
      <c r="Q477" s="234">
        <v>0</v>
      </c>
      <c r="R477" s="234"/>
      <c r="S477" s="234">
        <v>0</v>
      </c>
      <c r="T477" s="237">
        <v>0</v>
      </c>
      <c r="U477" s="234">
        <v>0</v>
      </c>
      <c r="V477" s="238"/>
      <c r="W477" s="238"/>
      <c r="X477" s="238"/>
    </row>
    <row r="478" spans="1:24">
      <c r="A478" s="225">
        <v>2220199</v>
      </c>
      <c r="B478" s="222" t="s">
        <v>508</v>
      </c>
      <c r="C478" s="224"/>
      <c r="D478" s="221">
        <f>E478+F478+G478+H478+I478</f>
        <v>2182</v>
      </c>
      <c r="E478" s="221">
        <f>4421-2489</f>
        <v>1932</v>
      </c>
      <c r="F478" s="221">
        <v>0</v>
      </c>
      <c r="G478" s="221">
        <v>250</v>
      </c>
      <c r="H478" s="221"/>
      <c r="I478" s="227">
        <f>SUM(K478:X478)</f>
        <v>0</v>
      </c>
      <c r="J478" s="233">
        <f>C478+D478</f>
        <v>2182</v>
      </c>
      <c r="K478" s="234">
        <v>0</v>
      </c>
      <c r="L478" s="234">
        <v>0</v>
      </c>
      <c r="M478" s="234">
        <v>0</v>
      </c>
      <c r="N478" s="234">
        <v>0</v>
      </c>
      <c r="O478" s="234">
        <v>0</v>
      </c>
      <c r="P478" s="234">
        <v>0</v>
      </c>
      <c r="Q478" s="234">
        <v>0</v>
      </c>
      <c r="R478" s="234"/>
      <c r="S478" s="234">
        <v>0</v>
      </c>
      <c r="T478" s="237">
        <v>0</v>
      </c>
      <c r="U478" s="234">
        <v>0</v>
      </c>
      <c r="V478" s="238"/>
      <c r="W478" s="238"/>
      <c r="X478" s="238"/>
    </row>
    <row r="479" spans="1:24">
      <c r="A479" s="225">
        <v>22205</v>
      </c>
      <c r="B479" s="223" t="s">
        <v>509</v>
      </c>
      <c r="C479" s="224">
        <f t="shared" ref="C479:J479" si="324">SUM(C480:C480)</f>
        <v>0</v>
      </c>
      <c r="D479" s="226">
        <f t="shared" si="324"/>
        <v>23</v>
      </c>
      <c r="E479" s="226">
        <f t="shared" si="324"/>
        <v>23</v>
      </c>
      <c r="F479" s="226">
        <f t="shared" si="324"/>
        <v>0</v>
      </c>
      <c r="G479" s="226">
        <f t="shared" si="324"/>
        <v>0</v>
      </c>
      <c r="H479" s="226">
        <f t="shared" si="324"/>
        <v>0</v>
      </c>
      <c r="I479" s="226">
        <f t="shared" si="324"/>
        <v>0</v>
      </c>
      <c r="J479" s="226">
        <f t="shared" si="324"/>
        <v>23</v>
      </c>
      <c r="K479" s="232">
        <f t="shared" ref="K479:X479" si="325">SUM(K480:K480)</f>
        <v>0</v>
      </c>
      <c r="L479" s="232">
        <f t="shared" si="325"/>
        <v>0</v>
      </c>
      <c r="M479" s="232">
        <f t="shared" si="325"/>
        <v>0</v>
      </c>
      <c r="N479" s="232">
        <f t="shared" si="325"/>
        <v>0</v>
      </c>
      <c r="O479" s="232">
        <f t="shared" si="325"/>
        <v>0</v>
      </c>
      <c r="P479" s="232">
        <f t="shared" si="325"/>
        <v>0</v>
      </c>
      <c r="Q479" s="232">
        <f t="shared" si="325"/>
        <v>0</v>
      </c>
      <c r="R479" s="232">
        <f t="shared" si="325"/>
        <v>0</v>
      </c>
      <c r="S479" s="232">
        <f t="shared" si="325"/>
        <v>0</v>
      </c>
      <c r="T479" s="232">
        <f t="shared" si="325"/>
        <v>0</v>
      </c>
      <c r="U479" s="232">
        <f t="shared" si="325"/>
        <v>0</v>
      </c>
      <c r="V479" s="232">
        <f t="shared" si="325"/>
        <v>0</v>
      </c>
      <c r="W479" s="232">
        <f t="shared" si="325"/>
        <v>0</v>
      </c>
      <c r="X479" s="232">
        <f t="shared" si="325"/>
        <v>0</v>
      </c>
    </row>
    <row r="480" spans="1:24">
      <c r="A480" s="225">
        <v>2220599</v>
      </c>
      <c r="B480" s="222" t="s">
        <v>510</v>
      </c>
      <c r="C480" s="224"/>
      <c r="D480" s="221">
        <f>E480+F480+G480+H480+I480</f>
        <v>23</v>
      </c>
      <c r="E480" s="221">
        <f>1007-984</f>
        <v>23</v>
      </c>
      <c r="F480" s="221">
        <v>0</v>
      </c>
      <c r="G480" s="221">
        <v>0</v>
      </c>
      <c r="H480" s="221"/>
      <c r="I480" s="227">
        <f>SUM(K480:X480)</f>
        <v>0</v>
      </c>
      <c r="J480" s="233">
        <f>C480+D480</f>
        <v>23</v>
      </c>
      <c r="K480" s="234">
        <v>0</v>
      </c>
      <c r="L480" s="234">
        <v>0</v>
      </c>
      <c r="M480" s="234">
        <v>0</v>
      </c>
      <c r="N480" s="234">
        <v>0</v>
      </c>
      <c r="O480" s="234">
        <v>0</v>
      </c>
      <c r="P480" s="234">
        <v>0</v>
      </c>
      <c r="Q480" s="234">
        <v>0</v>
      </c>
      <c r="R480" s="234"/>
      <c r="S480" s="234">
        <v>0</v>
      </c>
      <c r="T480" s="237">
        <v>0</v>
      </c>
      <c r="U480" s="234">
        <v>0</v>
      </c>
      <c r="V480" s="238"/>
      <c r="W480" s="238"/>
      <c r="X480" s="238"/>
    </row>
    <row r="481" spans="1:24">
      <c r="A481" s="225">
        <v>224</v>
      </c>
      <c r="B481" s="223" t="s">
        <v>566</v>
      </c>
      <c r="C481" s="224">
        <f t="shared" ref="C481:J481" si="326">C482+C487+C490+C492+C495+C499</f>
        <v>5513</v>
      </c>
      <c r="D481" s="224">
        <f t="shared" si="326"/>
        <v>2977</v>
      </c>
      <c r="E481" s="224">
        <f t="shared" si="326"/>
        <v>310</v>
      </c>
      <c r="F481" s="224">
        <f t="shared" si="326"/>
        <v>217</v>
      </c>
      <c r="G481" s="224">
        <f t="shared" si="326"/>
        <v>1254</v>
      </c>
      <c r="H481" s="224">
        <f t="shared" si="326"/>
        <v>0</v>
      </c>
      <c r="I481" s="224">
        <f t="shared" si="326"/>
        <v>1196</v>
      </c>
      <c r="J481" s="224">
        <f t="shared" si="326"/>
        <v>8490</v>
      </c>
      <c r="K481" s="224">
        <f t="shared" ref="K481:X481" si="327">K482+K487+K490+K492+K495+K499</f>
        <v>-138</v>
      </c>
      <c r="L481" s="224">
        <f t="shared" si="327"/>
        <v>15</v>
      </c>
      <c r="M481" s="224">
        <f t="shared" si="327"/>
        <v>0</v>
      </c>
      <c r="N481" s="224">
        <f t="shared" si="327"/>
        <v>0</v>
      </c>
      <c r="O481" s="224">
        <f t="shared" si="327"/>
        <v>95</v>
      </c>
      <c r="P481" s="224">
        <f t="shared" si="327"/>
        <v>115</v>
      </c>
      <c r="Q481" s="224">
        <f t="shared" si="327"/>
        <v>570</v>
      </c>
      <c r="R481" s="224">
        <f t="shared" ref="R481" si="328">R482+R487+R490+R492+R495+R499</f>
        <v>0</v>
      </c>
      <c r="S481" s="224">
        <f t="shared" si="327"/>
        <v>0</v>
      </c>
      <c r="T481" s="224">
        <f t="shared" si="327"/>
        <v>-11</v>
      </c>
      <c r="U481" s="224">
        <f t="shared" si="327"/>
        <v>550</v>
      </c>
      <c r="V481" s="224">
        <f t="shared" si="327"/>
        <v>0</v>
      </c>
      <c r="W481" s="224">
        <f t="shared" si="327"/>
        <v>0</v>
      </c>
      <c r="X481" s="224">
        <f t="shared" si="327"/>
        <v>0</v>
      </c>
    </row>
    <row r="482" spans="1:24">
      <c r="A482" s="225">
        <v>22401</v>
      </c>
      <c r="B482" s="223" t="s">
        <v>512</v>
      </c>
      <c r="C482" s="224">
        <f>SUM(C483:C486)</f>
        <v>2628</v>
      </c>
      <c r="D482" s="226">
        <f t="shared" ref="D482:J482" si="329">SUM(D483:D486)</f>
        <v>532</v>
      </c>
      <c r="E482" s="226">
        <f t="shared" si="329"/>
        <v>0</v>
      </c>
      <c r="F482" s="226">
        <f t="shared" si="329"/>
        <v>17</v>
      </c>
      <c r="G482" s="226">
        <f t="shared" si="329"/>
        <v>328</v>
      </c>
      <c r="H482" s="226">
        <f t="shared" si="329"/>
        <v>0</v>
      </c>
      <c r="I482" s="226">
        <f t="shared" si="329"/>
        <v>187</v>
      </c>
      <c r="J482" s="226">
        <f t="shared" si="329"/>
        <v>3160</v>
      </c>
      <c r="K482" s="232">
        <f t="shared" ref="K482:X482" si="330">SUM(K483:K486)</f>
        <v>0</v>
      </c>
      <c r="L482" s="232">
        <f t="shared" si="330"/>
        <v>15</v>
      </c>
      <c r="M482" s="232">
        <f t="shared" si="330"/>
        <v>0</v>
      </c>
      <c r="N482" s="232">
        <f t="shared" si="330"/>
        <v>0</v>
      </c>
      <c r="O482" s="232">
        <f t="shared" si="330"/>
        <v>95</v>
      </c>
      <c r="P482" s="232">
        <f t="shared" si="330"/>
        <v>0</v>
      </c>
      <c r="Q482" s="232">
        <f t="shared" si="330"/>
        <v>88</v>
      </c>
      <c r="R482" s="232">
        <f t="shared" ref="R482" si="331">SUM(R483:R486)</f>
        <v>0</v>
      </c>
      <c r="S482" s="232">
        <f t="shared" si="330"/>
        <v>0</v>
      </c>
      <c r="T482" s="232">
        <f t="shared" si="330"/>
        <v>-11</v>
      </c>
      <c r="U482" s="232">
        <f t="shared" si="330"/>
        <v>0</v>
      </c>
      <c r="V482" s="232">
        <f t="shared" si="330"/>
        <v>0</v>
      </c>
      <c r="W482" s="232">
        <f t="shared" si="330"/>
        <v>0</v>
      </c>
      <c r="X482" s="232">
        <f t="shared" si="330"/>
        <v>0</v>
      </c>
    </row>
    <row r="483" spans="1:24">
      <c r="A483" s="225">
        <v>2240101</v>
      </c>
      <c r="B483" s="222" t="s">
        <v>98</v>
      </c>
      <c r="C483" s="224">
        <v>1521</v>
      </c>
      <c r="D483" s="221">
        <f>E483+F483+G483+H483+I483</f>
        <v>-11</v>
      </c>
      <c r="E483" s="221">
        <v>0</v>
      </c>
      <c r="F483" s="221">
        <v>0</v>
      </c>
      <c r="G483" s="221">
        <v>0</v>
      </c>
      <c r="H483" s="221"/>
      <c r="I483" s="227">
        <f>SUM(K483:X483)</f>
        <v>-11</v>
      </c>
      <c r="J483" s="233">
        <f>C483+D483</f>
        <v>1510</v>
      </c>
      <c r="K483" s="234">
        <v>0</v>
      </c>
      <c r="L483" s="234">
        <v>0</v>
      </c>
      <c r="M483" s="234">
        <v>0</v>
      </c>
      <c r="N483" s="234">
        <v>0</v>
      </c>
      <c r="O483" s="234">
        <v>0</v>
      </c>
      <c r="P483" s="234">
        <v>0</v>
      </c>
      <c r="Q483" s="234">
        <v>0</v>
      </c>
      <c r="R483" s="234"/>
      <c r="S483" s="234">
        <v>0</v>
      </c>
      <c r="T483" s="237">
        <v>-11</v>
      </c>
      <c r="U483" s="234">
        <v>0</v>
      </c>
      <c r="V483" s="238"/>
      <c r="W483" s="238"/>
      <c r="X483" s="238"/>
    </row>
    <row r="484" spans="1:24">
      <c r="A484" s="225">
        <v>2240106</v>
      </c>
      <c r="B484" s="222" t="s">
        <v>513</v>
      </c>
      <c r="C484" s="224">
        <v>416</v>
      </c>
      <c r="D484" s="221">
        <f>E484+F484+G484+H484+I484</f>
        <v>343</v>
      </c>
      <c r="E484" s="221">
        <v>0</v>
      </c>
      <c r="F484" s="221">
        <v>0</v>
      </c>
      <c r="G484" s="221">
        <f>728-400</f>
        <v>328</v>
      </c>
      <c r="H484" s="221"/>
      <c r="I484" s="227">
        <f>SUM(K484:X484)</f>
        <v>15</v>
      </c>
      <c r="J484" s="233">
        <f>C484+D484</f>
        <v>759</v>
      </c>
      <c r="K484" s="234">
        <v>0</v>
      </c>
      <c r="L484" s="234">
        <v>15</v>
      </c>
      <c r="M484" s="234">
        <v>0</v>
      </c>
      <c r="N484" s="234">
        <v>0</v>
      </c>
      <c r="O484" s="234">
        <v>0</v>
      </c>
      <c r="P484" s="234">
        <v>0</v>
      </c>
      <c r="Q484" s="234">
        <v>0</v>
      </c>
      <c r="R484" s="234"/>
      <c r="S484" s="234">
        <v>0</v>
      </c>
      <c r="T484" s="237">
        <v>0</v>
      </c>
      <c r="U484" s="234">
        <v>0</v>
      </c>
      <c r="V484" s="238"/>
      <c r="W484" s="238"/>
      <c r="X484" s="238"/>
    </row>
    <row r="485" spans="1:24">
      <c r="A485" s="225">
        <v>2240108</v>
      </c>
      <c r="B485" s="222" t="s">
        <v>514</v>
      </c>
      <c r="C485" s="224">
        <v>200</v>
      </c>
      <c r="D485" s="221">
        <f>E485+F485+G485+H485+I485</f>
        <v>95</v>
      </c>
      <c r="E485" s="221">
        <v>0</v>
      </c>
      <c r="F485" s="221">
        <v>0</v>
      </c>
      <c r="G485" s="221">
        <v>0</v>
      </c>
      <c r="H485" s="221"/>
      <c r="I485" s="227">
        <f>SUM(K485:X485)</f>
        <v>95</v>
      </c>
      <c r="J485" s="233">
        <f>C485+D485</f>
        <v>295</v>
      </c>
      <c r="K485" s="234">
        <v>0</v>
      </c>
      <c r="L485" s="234">
        <v>0</v>
      </c>
      <c r="M485" s="234">
        <v>0</v>
      </c>
      <c r="N485" s="234">
        <v>0</v>
      </c>
      <c r="O485" s="234">
        <v>95</v>
      </c>
      <c r="P485" s="234">
        <v>0</v>
      </c>
      <c r="Q485" s="234">
        <v>0</v>
      </c>
      <c r="R485" s="234"/>
      <c r="S485" s="234">
        <v>0</v>
      </c>
      <c r="T485" s="237">
        <v>0</v>
      </c>
      <c r="U485" s="234">
        <v>0</v>
      </c>
      <c r="V485" s="238"/>
      <c r="W485" s="238"/>
      <c r="X485" s="238"/>
    </row>
    <row r="486" spans="1:24">
      <c r="A486" s="225">
        <v>2240199</v>
      </c>
      <c r="B486" s="222" t="s">
        <v>515</v>
      </c>
      <c r="C486" s="224">
        <v>491</v>
      </c>
      <c r="D486" s="221">
        <f>E486+F486+G486+H486+I486</f>
        <v>105</v>
      </c>
      <c r="E486" s="221">
        <v>0</v>
      </c>
      <c r="F486" s="221">
        <v>17</v>
      </c>
      <c r="G486" s="221">
        <v>0</v>
      </c>
      <c r="H486" s="221"/>
      <c r="I486" s="227">
        <f>SUM(K486:X486)</f>
        <v>88</v>
      </c>
      <c r="J486" s="233">
        <f>C486+D486</f>
        <v>596</v>
      </c>
      <c r="K486" s="234"/>
      <c r="L486" s="234">
        <v>0</v>
      </c>
      <c r="M486" s="234">
        <v>0</v>
      </c>
      <c r="N486" s="234">
        <v>0</v>
      </c>
      <c r="O486" s="234">
        <v>0</v>
      </c>
      <c r="P486" s="234">
        <v>0</v>
      </c>
      <c r="Q486" s="234">
        <v>88</v>
      </c>
      <c r="R486" s="234"/>
      <c r="S486" s="234">
        <v>0</v>
      </c>
      <c r="T486" s="237">
        <v>0</v>
      </c>
      <c r="U486" s="234">
        <v>0</v>
      </c>
      <c r="V486" s="238"/>
      <c r="W486" s="238"/>
      <c r="X486" s="238"/>
    </row>
    <row r="487" spans="1:24">
      <c r="A487" s="225">
        <v>22402</v>
      </c>
      <c r="B487" s="223" t="s">
        <v>516</v>
      </c>
      <c r="C487" s="224">
        <f t="shared" ref="C487:J487" si="332">SUM(C488:C489)</f>
        <v>1980</v>
      </c>
      <c r="D487" s="226">
        <f t="shared" si="332"/>
        <v>-35</v>
      </c>
      <c r="E487" s="226">
        <f t="shared" si="332"/>
        <v>0</v>
      </c>
      <c r="F487" s="226">
        <f t="shared" si="332"/>
        <v>0</v>
      </c>
      <c r="G487" s="226">
        <f t="shared" si="332"/>
        <v>0</v>
      </c>
      <c r="H487" s="226">
        <f t="shared" si="332"/>
        <v>0</v>
      </c>
      <c r="I487" s="226">
        <f t="shared" si="332"/>
        <v>-35</v>
      </c>
      <c r="J487" s="226">
        <f t="shared" si="332"/>
        <v>1945</v>
      </c>
      <c r="K487" s="232">
        <f t="shared" ref="K487:X487" si="333">SUM(K488:K489)</f>
        <v>-150</v>
      </c>
      <c r="L487" s="232">
        <f t="shared" si="333"/>
        <v>0</v>
      </c>
      <c r="M487" s="232">
        <f t="shared" si="333"/>
        <v>0</v>
      </c>
      <c r="N487" s="232">
        <f t="shared" si="333"/>
        <v>0</v>
      </c>
      <c r="O487" s="232">
        <f t="shared" si="333"/>
        <v>0</v>
      </c>
      <c r="P487" s="232">
        <f t="shared" si="333"/>
        <v>115</v>
      </c>
      <c r="Q487" s="232">
        <f t="shared" si="333"/>
        <v>0</v>
      </c>
      <c r="R487" s="232">
        <f t="shared" si="333"/>
        <v>0</v>
      </c>
      <c r="S487" s="232">
        <f t="shared" si="333"/>
        <v>0</v>
      </c>
      <c r="T487" s="232">
        <f t="shared" si="333"/>
        <v>0</v>
      </c>
      <c r="U487" s="232">
        <f t="shared" si="333"/>
        <v>0</v>
      </c>
      <c r="V487" s="232">
        <f t="shared" si="333"/>
        <v>0</v>
      </c>
      <c r="W487" s="232">
        <f t="shared" si="333"/>
        <v>0</v>
      </c>
      <c r="X487" s="232">
        <f t="shared" si="333"/>
        <v>0</v>
      </c>
    </row>
    <row r="488" spans="1:24">
      <c r="A488" s="225">
        <v>2240204</v>
      </c>
      <c r="B488" s="222" t="s">
        <v>517</v>
      </c>
      <c r="C488" s="224">
        <v>255</v>
      </c>
      <c r="D488" s="221">
        <f>E488+F488+G488+H488+I488</f>
        <v>0</v>
      </c>
      <c r="E488" s="221">
        <v>0</v>
      </c>
      <c r="F488" s="221">
        <v>0</v>
      </c>
      <c r="G488" s="221">
        <v>0</v>
      </c>
      <c r="H488" s="221"/>
      <c r="I488" s="227">
        <f>SUM(K488:X488)</f>
        <v>0</v>
      </c>
      <c r="J488" s="233">
        <f>C488+D488</f>
        <v>255</v>
      </c>
      <c r="K488" s="234">
        <v>0</v>
      </c>
      <c r="L488" s="234">
        <v>0</v>
      </c>
      <c r="M488" s="234">
        <v>0</v>
      </c>
      <c r="N488" s="234">
        <v>0</v>
      </c>
      <c r="O488" s="234">
        <v>0</v>
      </c>
      <c r="P488" s="234">
        <v>0</v>
      </c>
      <c r="Q488" s="234">
        <v>0</v>
      </c>
      <c r="R488" s="234"/>
      <c r="S488" s="234">
        <v>0</v>
      </c>
      <c r="T488" s="237">
        <v>0</v>
      </c>
      <c r="U488" s="234">
        <v>0</v>
      </c>
      <c r="V488" s="238"/>
      <c r="W488" s="238"/>
      <c r="X488" s="238"/>
    </row>
    <row r="489" spans="1:24">
      <c r="A489" s="225">
        <v>2240299</v>
      </c>
      <c r="B489" s="222" t="s">
        <v>518</v>
      </c>
      <c r="C489" s="224">
        <v>1725</v>
      </c>
      <c r="D489" s="221">
        <f>E489+F489+G489+H489+I489</f>
        <v>-35</v>
      </c>
      <c r="E489" s="221">
        <v>0</v>
      </c>
      <c r="F489" s="221">
        <v>0</v>
      </c>
      <c r="G489" s="221">
        <v>0</v>
      </c>
      <c r="H489" s="221"/>
      <c r="I489" s="227">
        <f>SUM(K489:X489)</f>
        <v>-35</v>
      </c>
      <c r="J489" s="233">
        <f>C489+D489</f>
        <v>1690</v>
      </c>
      <c r="K489" s="234">
        <v>-150</v>
      </c>
      <c r="L489" s="234">
        <v>0</v>
      </c>
      <c r="M489" s="234">
        <v>0</v>
      </c>
      <c r="N489" s="234">
        <v>0</v>
      </c>
      <c r="O489" s="234">
        <v>0</v>
      </c>
      <c r="P489" s="234">
        <v>115</v>
      </c>
      <c r="Q489" s="234">
        <v>0</v>
      </c>
      <c r="R489" s="234"/>
      <c r="S489" s="234">
        <v>0</v>
      </c>
      <c r="T489" s="237">
        <v>0</v>
      </c>
      <c r="U489" s="234">
        <v>0</v>
      </c>
      <c r="V489" s="238"/>
      <c r="W489" s="238"/>
      <c r="X489" s="238"/>
    </row>
    <row r="490" spans="1:24">
      <c r="A490" s="225">
        <v>22405</v>
      </c>
      <c r="B490" s="223" t="s">
        <v>519</v>
      </c>
      <c r="C490" s="224">
        <f t="shared" ref="C490:J490" si="334">SUM(C491:C491)</f>
        <v>0</v>
      </c>
      <c r="D490" s="226">
        <f t="shared" si="334"/>
        <v>4</v>
      </c>
      <c r="E490" s="226">
        <f t="shared" si="334"/>
        <v>0</v>
      </c>
      <c r="F490" s="226">
        <f t="shared" si="334"/>
        <v>0</v>
      </c>
      <c r="G490" s="226">
        <f t="shared" si="334"/>
        <v>4</v>
      </c>
      <c r="H490" s="226">
        <f t="shared" si="334"/>
        <v>0</v>
      </c>
      <c r="I490" s="226">
        <f t="shared" si="334"/>
        <v>0</v>
      </c>
      <c r="J490" s="226">
        <f t="shared" si="334"/>
        <v>4</v>
      </c>
      <c r="K490" s="232">
        <f t="shared" ref="K490:X490" si="335">SUM(K491:K491)</f>
        <v>0</v>
      </c>
      <c r="L490" s="232">
        <f t="shared" si="335"/>
        <v>0</v>
      </c>
      <c r="M490" s="232">
        <f t="shared" si="335"/>
        <v>0</v>
      </c>
      <c r="N490" s="232">
        <f t="shared" si="335"/>
        <v>0</v>
      </c>
      <c r="O490" s="232">
        <f t="shared" si="335"/>
        <v>0</v>
      </c>
      <c r="P490" s="232">
        <f t="shared" si="335"/>
        <v>0</v>
      </c>
      <c r="Q490" s="232">
        <f t="shared" si="335"/>
        <v>0</v>
      </c>
      <c r="R490" s="232">
        <f t="shared" si="335"/>
        <v>0</v>
      </c>
      <c r="S490" s="232">
        <f t="shared" si="335"/>
        <v>0</v>
      </c>
      <c r="T490" s="232">
        <f t="shared" si="335"/>
        <v>0</v>
      </c>
      <c r="U490" s="232">
        <f t="shared" si="335"/>
        <v>0</v>
      </c>
      <c r="V490" s="232">
        <f t="shared" si="335"/>
        <v>0</v>
      </c>
      <c r="W490" s="232">
        <f t="shared" si="335"/>
        <v>0</v>
      </c>
      <c r="X490" s="232">
        <f t="shared" si="335"/>
        <v>0</v>
      </c>
    </row>
    <row r="491" spans="1:24">
      <c r="A491" s="225">
        <v>2240599</v>
      </c>
      <c r="B491" s="222" t="s">
        <v>520</v>
      </c>
      <c r="C491" s="224"/>
      <c r="D491" s="221">
        <f>E491+F491+G491+H491+I491</f>
        <v>4</v>
      </c>
      <c r="E491" s="221">
        <v>0</v>
      </c>
      <c r="F491" s="221">
        <v>0</v>
      </c>
      <c r="G491" s="221">
        <v>4</v>
      </c>
      <c r="H491" s="221"/>
      <c r="I491" s="227">
        <f>SUM(K491:X491)</f>
        <v>0</v>
      </c>
      <c r="J491" s="233">
        <f>C491+D491</f>
        <v>4</v>
      </c>
      <c r="K491" s="234">
        <v>0</v>
      </c>
      <c r="L491" s="234">
        <v>0</v>
      </c>
      <c r="M491" s="234">
        <v>0</v>
      </c>
      <c r="N491" s="234">
        <v>0</v>
      </c>
      <c r="O491" s="234">
        <v>0</v>
      </c>
      <c r="P491" s="234">
        <v>0</v>
      </c>
      <c r="Q491" s="234">
        <v>0</v>
      </c>
      <c r="R491" s="234"/>
      <c r="S491" s="234">
        <v>0</v>
      </c>
      <c r="T491" s="237">
        <v>0</v>
      </c>
      <c r="U491" s="234">
        <v>0</v>
      </c>
      <c r="V491" s="238"/>
      <c r="W491" s="238"/>
      <c r="X491" s="238"/>
    </row>
    <row r="492" spans="1:24">
      <c r="A492" s="225">
        <v>22406</v>
      </c>
      <c r="B492" s="223" t="s">
        <v>521</v>
      </c>
      <c r="C492" s="224">
        <f t="shared" ref="C492:J492" si="336">SUM(C493:C494)</f>
        <v>855</v>
      </c>
      <c r="D492" s="226">
        <f t="shared" si="336"/>
        <v>1451</v>
      </c>
      <c r="E492" s="226">
        <f t="shared" si="336"/>
        <v>0</v>
      </c>
      <c r="F492" s="226">
        <f t="shared" si="336"/>
        <v>50</v>
      </c>
      <c r="G492" s="226">
        <f t="shared" si="336"/>
        <v>357</v>
      </c>
      <c r="H492" s="226">
        <f t="shared" si="336"/>
        <v>0</v>
      </c>
      <c r="I492" s="226">
        <f t="shared" si="336"/>
        <v>1044</v>
      </c>
      <c r="J492" s="226">
        <f t="shared" si="336"/>
        <v>2306</v>
      </c>
      <c r="K492" s="232">
        <f t="shared" ref="K492:X492" si="337">SUM(K493:K494)</f>
        <v>12</v>
      </c>
      <c r="L492" s="232">
        <f t="shared" si="337"/>
        <v>0</v>
      </c>
      <c r="M492" s="232">
        <f t="shared" si="337"/>
        <v>0</v>
      </c>
      <c r="N492" s="232">
        <f t="shared" si="337"/>
        <v>0</v>
      </c>
      <c r="O492" s="232">
        <f t="shared" si="337"/>
        <v>0</v>
      </c>
      <c r="P492" s="232">
        <f t="shared" si="337"/>
        <v>0</v>
      </c>
      <c r="Q492" s="232">
        <f t="shared" si="337"/>
        <v>482</v>
      </c>
      <c r="R492" s="232">
        <f t="shared" si="337"/>
        <v>0</v>
      </c>
      <c r="S492" s="232">
        <f t="shared" si="337"/>
        <v>0</v>
      </c>
      <c r="T492" s="232">
        <f t="shared" si="337"/>
        <v>0</v>
      </c>
      <c r="U492" s="232">
        <f t="shared" si="337"/>
        <v>550</v>
      </c>
      <c r="V492" s="232">
        <f t="shared" si="337"/>
        <v>0</v>
      </c>
      <c r="W492" s="232">
        <f t="shared" si="337"/>
        <v>0</v>
      </c>
      <c r="X492" s="232">
        <f t="shared" si="337"/>
        <v>0</v>
      </c>
    </row>
    <row r="493" spans="1:24">
      <c r="A493" s="225">
        <v>2240601</v>
      </c>
      <c r="B493" s="222" t="s">
        <v>522</v>
      </c>
      <c r="C493" s="224">
        <v>835</v>
      </c>
      <c r="D493" s="221">
        <f>E493+F493+G493+H493+I493</f>
        <v>1154</v>
      </c>
      <c r="E493" s="221">
        <v>0</v>
      </c>
      <c r="F493" s="221">
        <f>450-400</f>
        <v>50</v>
      </c>
      <c r="G493" s="221">
        <v>60</v>
      </c>
      <c r="H493" s="221"/>
      <c r="I493" s="227">
        <f>SUM(K493:X493)</f>
        <v>1044</v>
      </c>
      <c r="J493" s="233">
        <f>C493+D493</f>
        <v>1989</v>
      </c>
      <c r="K493" s="234">
        <v>12</v>
      </c>
      <c r="L493" s="234">
        <v>0</v>
      </c>
      <c r="M493" s="234">
        <v>0</v>
      </c>
      <c r="N493" s="234">
        <v>0</v>
      </c>
      <c r="O493" s="234">
        <v>0</v>
      </c>
      <c r="P493" s="234">
        <v>0</v>
      </c>
      <c r="Q493" s="234">
        <v>482</v>
      </c>
      <c r="R493" s="234"/>
      <c r="S493" s="234">
        <v>0</v>
      </c>
      <c r="T493" s="237">
        <v>0</v>
      </c>
      <c r="U493" s="234">
        <v>550</v>
      </c>
      <c r="V493" s="238"/>
      <c r="W493" s="238"/>
      <c r="X493" s="238"/>
    </row>
    <row r="494" spans="1:24">
      <c r="A494" s="225">
        <v>2240699</v>
      </c>
      <c r="B494" s="222" t="s">
        <v>523</v>
      </c>
      <c r="C494" s="224">
        <v>20</v>
      </c>
      <c r="D494" s="221">
        <f>E494+F494+G494+H494+I494</f>
        <v>297</v>
      </c>
      <c r="E494" s="221">
        <v>0</v>
      </c>
      <c r="F494" s="221">
        <v>0</v>
      </c>
      <c r="G494" s="221">
        <v>297</v>
      </c>
      <c r="H494" s="221"/>
      <c r="I494" s="227">
        <f>SUM(K494:X494)</f>
        <v>0</v>
      </c>
      <c r="J494" s="233">
        <f>C494+D494</f>
        <v>317</v>
      </c>
      <c r="K494" s="234">
        <v>0</v>
      </c>
      <c r="L494" s="234">
        <v>0</v>
      </c>
      <c r="M494" s="234">
        <v>0</v>
      </c>
      <c r="N494" s="234">
        <v>0</v>
      </c>
      <c r="O494" s="234">
        <v>0</v>
      </c>
      <c r="P494" s="234">
        <v>0</v>
      </c>
      <c r="Q494" s="234">
        <v>0</v>
      </c>
      <c r="R494" s="234"/>
      <c r="S494" s="234">
        <v>0</v>
      </c>
      <c r="T494" s="237">
        <v>0</v>
      </c>
      <c r="U494" s="234">
        <v>0</v>
      </c>
      <c r="V494" s="238"/>
      <c r="W494" s="238"/>
      <c r="X494" s="238"/>
    </row>
    <row r="495" ht="24" spans="1:24">
      <c r="A495" s="225">
        <v>22407</v>
      </c>
      <c r="B495" s="223" t="s">
        <v>524</v>
      </c>
      <c r="C495" s="224">
        <f t="shared" ref="C495:J495" si="338">SUM(C496:C498)</f>
        <v>50</v>
      </c>
      <c r="D495" s="226">
        <f t="shared" si="338"/>
        <v>1015</v>
      </c>
      <c r="E495" s="226">
        <f t="shared" si="338"/>
        <v>300</v>
      </c>
      <c r="F495" s="226">
        <f t="shared" si="338"/>
        <v>150</v>
      </c>
      <c r="G495" s="226">
        <f t="shared" si="338"/>
        <v>565</v>
      </c>
      <c r="H495" s="226">
        <f t="shared" si="338"/>
        <v>0</v>
      </c>
      <c r="I495" s="226">
        <f t="shared" si="338"/>
        <v>0</v>
      </c>
      <c r="J495" s="226">
        <f t="shared" si="338"/>
        <v>1065</v>
      </c>
      <c r="K495" s="232">
        <f t="shared" ref="K495:X495" si="339">SUM(K496:K498)</f>
        <v>0</v>
      </c>
      <c r="L495" s="232">
        <f t="shared" si="339"/>
        <v>0</v>
      </c>
      <c r="M495" s="232">
        <f t="shared" si="339"/>
        <v>0</v>
      </c>
      <c r="N495" s="232">
        <f t="shared" si="339"/>
        <v>0</v>
      </c>
      <c r="O495" s="232">
        <f t="shared" si="339"/>
        <v>0</v>
      </c>
      <c r="P495" s="232">
        <f t="shared" si="339"/>
        <v>0</v>
      </c>
      <c r="Q495" s="232">
        <f t="shared" si="339"/>
        <v>0</v>
      </c>
      <c r="R495" s="232">
        <f t="shared" si="339"/>
        <v>0</v>
      </c>
      <c r="S495" s="232">
        <f t="shared" si="339"/>
        <v>0</v>
      </c>
      <c r="T495" s="232">
        <f t="shared" si="339"/>
        <v>0</v>
      </c>
      <c r="U495" s="232">
        <f t="shared" si="339"/>
        <v>0</v>
      </c>
      <c r="V495" s="232">
        <f t="shared" si="339"/>
        <v>0</v>
      </c>
      <c r="W495" s="232">
        <f t="shared" si="339"/>
        <v>0</v>
      </c>
      <c r="X495" s="232">
        <f t="shared" si="339"/>
        <v>0</v>
      </c>
    </row>
    <row r="496" spans="1:24">
      <c r="A496" s="225">
        <v>2240701</v>
      </c>
      <c r="B496" s="222" t="s">
        <v>525</v>
      </c>
      <c r="C496" s="224"/>
      <c r="D496" s="221">
        <f>E496+F496+G496+H496+I496</f>
        <v>651</v>
      </c>
      <c r="E496" s="221">
        <v>300</v>
      </c>
      <c r="F496" s="221">
        <v>0</v>
      </c>
      <c r="G496" s="221">
        <v>351</v>
      </c>
      <c r="H496" s="221"/>
      <c r="I496" s="221">
        <f>SUM(K496:X496)</f>
        <v>0</v>
      </c>
      <c r="J496" s="233">
        <f>C496+D496</f>
        <v>651</v>
      </c>
      <c r="K496" s="234">
        <v>0</v>
      </c>
      <c r="L496" s="234">
        <v>0</v>
      </c>
      <c r="M496" s="234">
        <v>0</v>
      </c>
      <c r="N496" s="234">
        <v>0</v>
      </c>
      <c r="O496" s="234">
        <v>0</v>
      </c>
      <c r="P496" s="234">
        <v>0</v>
      </c>
      <c r="Q496" s="234">
        <v>0</v>
      </c>
      <c r="R496" s="234"/>
      <c r="S496" s="234">
        <v>0</v>
      </c>
      <c r="T496" s="237">
        <v>0</v>
      </c>
      <c r="U496" s="234">
        <v>0</v>
      </c>
      <c r="V496" s="238"/>
      <c r="W496" s="238"/>
      <c r="X496" s="238"/>
    </row>
    <row r="497" spans="1:24">
      <c r="A497" s="225">
        <v>2240702</v>
      </c>
      <c r="B497" s="222" t="s">
        <v>526</v>
      </c>
      <c r="C497" s="224">
        <v>50</v>
      </c>
      <c r="D497" s="221">
        <f>E497+F497+G497+H497+I497</f>
        <v>154</v>
      </c>
      <c r="E497" s="221">
        <v>0</v>
      </c>
      <c r="F497" s="221">
        <v>0</v>
      </c>
      <c r="G497" s="221">
        <v>154</v>
      </c>
      <c r="H497" s="221"/>
      <c r="I497" s="221">
        <f>SUM(K497:X497)</f>
        <v>0</v>
      </c>
      <c r="J497" s="233">
        <f>C497+D497</f>
        <v>204</v>
      </c>
      <c r="K497" s="234">
        <v>0</v>
      </c>
      <c r="L497" s="234">
        <v>0</v>
      </c>
      <c r="M497" s="234">
        <v>0</v>
      </c>
      <c r="N497" s="234">
        <v>0</v>
      </c>
      <c r="O497" s="234">
        <v>0</v>
      </c>
      <c r="P497" s="234">
        <v>0</v>
      </c>
      <c r="Q497" s="234">
        <v>0</v>
      </c>
      <c r="R497" s="234"/>
      <c r="S497" s="234">
        <v>0</v>
      </c>
      <c r="T497" s="237">
        <v>0</v>
      </c>
      <c r="U497" s="234">
        <v>0</v>
      </c>
      <c r="V497" s="238"/>
      <c r="W497" s="238"/>
      <c r="X497" s="238"/>
    </row>
    <row r="498" spans="1:24">
      <c r="A498" s="225">
        <v>2240704</v>
      </c>
      <c r="B498" s="222" t="s">
        <v>527</v>
      </c>
      <c r="C498" s="224"/>
      <c r="D498" s="221">
        <f>E498+F498+G498+H498+I498</f>
        <v>210</v>
      </c>
      <c r="E498" s="221">
        <v>0</v>
      </c>
      <c r="F498" s="221">
        <v>150</v>
      </c>
      <c r="G498" s="221">
        <v>60</v>
      </c>
      <c r="H498" s="221"/>
      <c r="I498" s="221">
        <f>SUM(K498:X498)</f>
        <v>0</v>
      </c>
      <c r="J498" s="233">
        <f>C498+D498</f>
        <v>210</v>
      </c>
      <c r="K498" s="234">
        <v>0</v>
      </c>
      <c r="L498" s="234">
        <v>0</v>
      </c>
      <c r="M498" s="234">
        <v>0</v>
      </c>
      <c r="N498" s="234">
        <v>0</v>
      </c>
      <c r="O498" s="234">
        <v>0</v>
      </c>
      <c r="P498" s="234">
        <v>0</v>
      </c>
      <c r="Q498" s="234">
        <v>0</v>
      </c>
      <c r="R498" s="234"/>
      <c r="S498" s="234">
        <v>0</v>
      </c>
      <c r="T498" s="237">
        <v>0</v>
      </c>
      <c r="U498" s="234">
        <v>0</v>
      </c>
      <c r="V498" s="238"/>
      <c r="W498" s="238"/>
      <c r="X498" s="238"/>
    </row>
    <row r="499" ht="24" spans="1:24">
      <c r="A499" s="225">
        <v>22499</v>
      </c>
      <c r="B499" s="223" t="s">
        <v>528</v>
      </c>
      <c r="C499" s="224"/>
      <c r="D499" s="221">
        <f>E499+F499+G499+H499+I499</f>
        <v>10</v>
      </c>
      <c r="E499" s="221">
        <v>10</v>
      </c>
      <c r="F499" s="221">
        <v>0</v>
      </c>
      <c r="G499" s="221">
        <v>0</v>
      </c>
      <c r="H499" s="221"/>
      <c r="I499" s="221">
        <f>SUM(K499:X499)</f>
        <v>0</v>
      </c>
      <c r="J499" s="233">
        <f>C499+D499</f>
        <v>10</v>
      </c>
      <c r="K499" s="234">
        <v>0</v>
      </c>
      <c r="L499" s="234">
        <v>0</v>
      </c>
      <c r="M499" s="234">
        <v>0</v>
      </c>
      <c r="N499" s="234">
        <v>0</v>
      </c>
      <c r="O499" s="234">
        <v>0</v>
      </c>
      <c r="P499" s="234">
        <v>0</v>
      </c>
      <c r="Q499" s="234">
        <v>0</v>
      </c>
      <c r="R499" s="234"/>
      <c r="S499" s="234">
        <v>0</v>
      </c>
      <c r="T499" s="237">
        <v>0</v>
      </c>
      <c r="U499" s="234">
        <v>0</v>
      </c>
      <c r="V499" s="238"/>
      <c r="W499" s="238"/>
      <c r="X499" s="238"/>
    </row>
    <row r="500" spans="1:24">
      <c r="A500" s="225">
        <v>227</v>
      </c>
      <c r="B500" s="223" t="s">
        <v>567</v>
      </c>
      <c r="C500" s="224">
        <v>3000</v>
      </c>
      <c r="D500" s="221">
        <f>E500+G500+H500+I500</f>
        <v>0</v>
      </c>
      <c r="E500" s="226"/>
      <c r="F500" s="226"/>
      <c r="G500" s="226"/>
      <c r="H500" s="226"/>
      <c r="I500" s="221">
        <f>SUM(K500:X500)</f>
        <v>0</v>
      </c>
      <c r="J500" s="233">
        <f>C500+D500</f>
        <v>3000</v>
      </c>
      <c r="K500" s="232"/>
      <c r="L500" s="232"/>
      <c r="M500" s="232"/>
      <c r="N500" s="232"/>
      <c r="O500" s="232"/>
      <c r="P500" s="232"/>
      <c r="Q500" s="232"/>
      <c r="R500" s="232"/>
      <c r="S500" s="232"/>
      <c r="T500" s="232"/>
      <c r="U500" s="232"/>
      <c r="V500" s="232"/>
      <c r="W500" s="232"/>
      <c r="X500" s="232"/>
    </row>
    <row r="501" spans="1:24">
      <c r="A501" s="225">
        <v>229</v>
      </c>
      <c r="B501" s="223" t="s">
        <v>568</v>
      </c>
      <c r="C501" s="224">
        <f t="shared" ref="C501:J501" si="340">C503+C502</f>
        <v>31153</v>
      </c>
      <c r="D501" s="224">
        <f t="shared" si="340"/>
        <v>-12538</v>
      </c>
      <c r="E501" s="224">
        <f t="shared" si="340"/>
        <v>0</v>
      </c>
      <c r="F501" s="224">
        <f t="shared" si="340"/>
        <v>4580</v>
      </c>
      <c r="G501" s="224">
        <f t="shared" si="340"/>
        <v>777</v>
      </c>
      <c r="H501" s="224">
        <f t="shared" si="340"/>
        <v>0</v>
      </c>
      <c r="I501" s="224">
        <f t="shared" si="340"/>
        <v>-17895</v>
      </c>
      <c r="J501" s="224">
        <f t="shared" si="340"/>
        <v>18615</v>
      </c>
      <c r="K501" s="232">
        <f t="shared" ref="K501:X501" si="341">K503+K502</f>
        <v>-4119</v>
      </c>
      <c r="L501" s="232">
        <f t="shared" si="341"/>
        <v>0</v>
      </c>
      <c r="M501" s="232">
        <f t="shared" si="341"/>
        <v>0</v>
      </c>
      <c r="N501" s="232">
        <f t="shared" si="341"/>
        <v>0</v>
      </c>
      <c r="O501" s="232">
        <f t="shared" si="341"/>
        <v>-15000</v>
      </c>
      <c r="P501" s="232">
        <f t="shared" si="341"/>
        <v>0</v>
      </c>
      <c r="Q501" s="232">
        <f t="shared" si="341"/>
        <v>0</v>
      </c>
      <c r="R501" s="232">
        <f t="shared" ref="R501" si="342">R503+R502</f>
        <v>0</v>
      </c>
      <c r="S501" s="232">
        <f t="shared" si="341"/>
        <v>0</v>
      </c>
      <c r="T501" s="232">
        <f t="shared" si="341"/>
        <v>0</v>
      </c>
      <c r="U501" s="232">
        <f t="shared" si="341"/>
        <v>1224</v>
      </c>
      <c r="V501" s="232">
        <f t="shared" si="341"/>
        <v>0</v>
      </c>
      <c r="W501" s="232">
        <f t="shared" si="341"/>
        <v>0</v>
      </c>
      <c r="X501" s="232">
        <f t="shared" si="341"/>
        <v>0</v>
      </c>
    </row>
    <row r="502" spans="1:24">
      <c r="A502" s="225">
        <v>22902</v>
      </c>
      <c r="B502" s="223" t="s">
        <v>531</v>
      </c>
      <c r="C502" s="224">
        <v>15000</v>
      </c>
      <c r="D502" s="221">
        <f>E502+G502+H502+I502</f>
        <v>-2339</v>
      </c>
      <c r="E502" s="226"/>
      <c r="F502" s="226"/>
      <c r="G502" s="226"/>
      <c r="H502" s="226"/>
      <c r="I502" s="221">
        <f>SUM(K502:X502)</f>
        <v>-2339</v>
      </c>
      <c r="J502" s="226">
        <f>C502+D502</f>
        <v>12661</v>
      </c>
      <c r="K502" s="232">
        <v>-3563</v>
      </c>
      <c r="L502" s="232"/>
      <c r="M502" s="232"/>
      <c r="N502" s="232"/>
      <c r="O502" s="232"/>
      <c r="P502" s="232"/>
      <c r="Q502" s="232"/>
      <c r="R502" s="232"/>
      <c r="S502" s="232"/>
      <c r="T502" s="232"/>
      <c r="U502" s="232">
        <v>1224</v>
      </c>
      <c r="V502" s="232"/>
      <c r="W502" s="232"/>
      <c r="X502" s="232"/>
    </row>
    <row r="503" spans="1:24">
      <c r="A503" s="225">
        <v>22999</v>
      </c>
      <c r="B503" s="223" t="s">
        <v>485</v>
      </c>
      <c r="C503" s="224">
        <f t="shared" ref="C503:J503" si="343">C504</f>
        <v>16153</v>
      </c>
      <c r="D503" s="226">
        <f t="shared" si="343"/>
        <v>-10199</v>
      </c>
      <c r="E503" s="226">
        <f t="shared" si="343"/>
        <v>0</v>
      </c>
      <c r="F503" s="226">
        <f t="shared" si="343"/>
        <v>4580</v>
      </c>
      <c r="G503" s="226">
        <f t="shared" si="343"/>
        <v>777</v>
      </c>
      <c r="H503" s="226">
        <f t="shared" si="343"/>
        <v>0</v>
      </c>
      <c r="I503" s="226">
        <f t="shared" si="343"/>
        <v>-15556</v>
      </c>
      <c r="J503" s="226">
        <f t="shared" si="343"/>
        <v>5954</v>
      </c>
      <c r="K503" s="232">
        <f t="shared" ref="K503:X503" si="344">K504</f>
        <v>-556</v>
      </c>
      <c r="L503" s="232">
        <f t="shared" si="344"/>
        <v>0</v>
      </c>
      <c r="M503" s="232">
        <f t="shared" si="344"/>
        <v>0</v>
      </c>
      <c r="N503" s="232">
        <f t="shared" si="344"/>
        <v>0</v>
      </c>
      <c r="O503" s="232">
        <f t="shared" si="344"/>
        <v>-15000</v>
      </c>
      <c r="P503" s="232">
        <f t="shared" si="344"/>
        <v>0</v>
      </c>
      <c r="Q503" s="232">
        <f t="shared" si="344"/>
        <v>0</v>
      </c>
      <c r="R503" s="232">
        <f t="shared" si="344"/>
        <v>0</v>
      </c>
      <c r="S503" s="232">
        <f t="shared" si="344"/>
        <v>0</v>
      </c>
      <c r="T503" s="232">
        <f t="shared" si="344"/>
        <v>0</v>
      </c>
      <c r="U503" s="232">
        <f t="shared" si="344"/>
        <v>0</v>
      </c>
      <c r="V503" s="232">
        <f t="shared" si="344"/>
        <v>0</v>
      </c>
      <c r="W503" s="232">
        <f t="shared" si="344"/>
        <v>0</v>
      </c>
      <c r="X503" s="232">
        <f t="shared" si="344"/>
        <v>0</v>
      </c>
    </row>
    <row r="504" spans="1:24">
      <c r="A504" s="225">
        <v>2299901</v>
      </c>
      <c r="B504" s="222" t="s">
        <v>532</v>
      </c>
      <c r="C504" s="224">
        <v>16153</v>
      </c>
      <c r="D504" s="221">
        <f>E504+F504+G504+H504+I504</f>
        <v>-10199</v>
      </c>
      <c r="E504" s="221">
        <v>0</v>
      </c>
      <c r="F504" s="221">
        <f>6770-2190</f>
        <v>4580</v>
      </c>
      <c r="G504" s="221">
        <v>777</v>
      </c>
      <c r="H504" s="221"/>
      <c r="I504" s="221">
        <f>SUM(K504:X504)</f>
        <v>-15556</v>
      </c>
      <c r="J504" s="233">
        <f>C504+D504</f>
        <v>5954</v>
      </c>
      <c r="K504" s="234">
        <f>2247-2803</f>
        <v>-556</v>
      </c>
      <c r="L504" s="234">
        <v>0</v>
      </c>
      <c r="M504" s="234">
        <v>0</v>
      </c>
      <c r="N504" s="234">
        <v>0</v>
      </c>
      <c r="O504" s="234">
        <v>-15000</v>
      </c>
      <c r="P504" s="234">
        <v>0</v>
      </c>
      <c r="Q504" s="234">
        <v>0</v>
      </c>
      <c r="R504" s="234"/>
      <c r="S504" s="234">
        <v>0</v>
      </c>
      <c r="T504" s="237">
        <v>0</v>
      </c>
      <c r="U504" s="234">
        <v>0</v>
      </c>
      <c r="V504" s="238"/>
      <c r="W504" s="238"/>
      <c r="X504" s="238"/>
    </row>
    <row r="505" spans="1:24">
      <c r="A505" s="225">
        <v>232</v>
      </c>
      <c r="B505" s="223" t="s">
        <v>569</v>
      </c>
      <c r="C505" s="224">
        <f t="shared" ref="C505:J505" si="345">SUM(C506:C508)</f>
        <v>16025</v>
      </c>
      <c r="D505" s="226">
        <f t="shared" si="345"/>
        <v>-531</v>
      </c>
      <c r="E505" s="226">
        <f t="shared" si="345"/>
        <v>0</v>
      </c>
      <c r="F505" s="226">
        <f t="shared" si="345"/>
        <v>0</v>
      </c>
      <c r="G505" s="226">
        <f t="shared" si="345"/>
        <v>0</v>
      </c>
      <c r="H505" s="226">
        <f t="shared" si="345"/>
        <v>0</v>
      </c>
      <c r="I505" s="226">
        <f t="shared" si="345"/>
        <v>-531</v>
      </c>
      <c r="J505" s="226">
        <f t="shared" si="345"/>
        <v>15494</v>
      </c>
      <c r="K505" s="232">
        <f t="shared" ref="K505:X505" si="346">SUM(K506:K508)</f>
        <v>-713</v>
      </c>
      <c r="L505" s="232">
        <f t="shared" si="346"/>
        <v>0</v>
      </c>
      <c r="M505" s="232">
        <f t="shared" si="346"/>
        <v>0</v>
      </c>
      <c r="N505" s="232">
        <f t="shared" si="346"/>
        <v>0</v>
      </c>
      <c r="O505" s="232">
        <f t="shared" si="346"/>
        <v>0</v>
      </c>
      <c r="P505" s="232">
        <f t="shared" si="346"/>
        <v>0</v>
      </c>
      <c r="Q505" s="232">
        <f t="shared" si="346"/>
        <v>182</v>
      </c>
      <c r="R505" s="232">
        <f t="shared" si="346"/>
        <v>0</v>
      </c>
      <c r="S505" s="232">
        <f t="shared" si="346"/>
        <v>0</v>
      </c>
      <c r="T505" s="232">
        <f t="shared" si="346"/>
        <v>0</v>
      </c>
      <c r="U505" s="232">
        <f t="shared" si="346"/>
        <v>0</v>
      </c>
      <c r="V505" s="232">
        <f t="shared" si="346"/>
        <v>0</v>
      </c>
      <c r="W505" s="232">
        <f t="shared" si="346"/>
        <v>0</v>
      </c>
      <c r="X505" s="232">
        <f t="shared" si="346"/>
        <v>0</v>
      </c>
    </row>
    <row r="506" spans="1:24">
      <c r="A506" s="225">
        <v>23201</v>
      </c>
      <c r="B506" s="223" t="s">
        <v>534</v>
      </c>
      <c r="C506" s="224"/>
      <c r="D506" s="221">
        <f>E506+F506+G506+H506+I506</f>
        <v>0</v>
      </c>
      <c r="E506" s="221">
        <v>0</v>
      </c>
      <c r="F506" s="221">
        <v>0</v>
      </c>
      <c r="G506" s="221">
        <v>0</v>
      </c>
      <c r="H506" s="221"/>
      <c r="I506" s="221">
        <f>SUM(K506:X506)</f>
        <v>0</v>
      </c>
      <c r="J506" s="233">
        <f>C506+D506</f>
        <v>0</v>
      </c>
      <c r="K506" s="234">
        <v>0</v>
      </c>
      <c r="L506" s="234">
        <v>0</v>
      </c>
      <c r="M506" s="234">
        <v>0</v>
      </c>
      <c r="N506" s="234">
        <v>0</v>
      </c>
      <c r="O506" s="234">
        <v>0</v>
      </c>
      <c r="P506" s="234">
        <v>0</v>
      </c>
      <c r="Q506" s="234">
        <v>0</v>
      </c>
      <c r="R506" s="234"/>
      <c r="S506" s="234">
        <v>0</v>
      </c>
      <c r="T506" s="237">
        <v>0</v>
      </c>
      <c r="U506" s="234">
        <v>0</v>
      </c>
      <c r="V506" s="238"/>
      <c r="W506" s="238"/>
      <c r="X506" s="238"/>
    </row>
    <row r="507" spans="1:24">
      <c r="A507" s="225">
        <v>23202</v>
      </c>
      <c r="B507" s="223" t="s">
        <v>535</v>
      </c>
      <c r="C507" s="224"/>
      <c r="D507" s="221">
        <f>E507+F507+G507+H507+I507</f>
        <v>0</v>
      </c>
      <c r="E507" s="221">
        <v>0</v>
      </c>
      <c r="F507" s="221">
        <v>0</v>
      </c>
      <c r="G507" s="221">
        <v>0</v>
      </c>
      <c r="H507" s="221"/>
      <c r="I507" s="221">
        <f>SUM(K507:X507)</f>
        <v>0</v>
      </c>
      <c r="J507" s="233">
        <f>C507+D507</f>
        <v>0</v>
      </c>
      <c r="K507" s="234">
        <v>0</v>
      </c>
      <c r="L507" s="234">
        <v>0</v>
      </c>
      <c r="M507" s="234">
        <v>0</v>
      </c>
      <c r="N507" s="234">
        <v>0</v>
      </c>
      <c r="O507" s="234">
        <v>0</v>
      </c>
      <c r="P507" s="234">
        <v>0</v>
      </c>
      <c r="Q507" s="234">
        <v>0</v>
      </c>
      <c r="R507" s="234"/>
      <c r="S507" s="234">
        <v>0</v>
      </c>
      <c r="T507" s="237">
        <v>0</v>
      </c>
      <c r="U507" s="234">
        <v>0</v>
      </c>
      <c r="V507" s="238"/>
      <c r="W507" s="238"/>
      <c r="X507" s="238"/>
    </row>
    <row r="508" spans="1:24">
      <c r="A508" s="225">
        <v>23203</v>
      </c>
      <c r="B508" s="223" t="s">
        <v>536</v>
      </c>
      <c r="C508" s="224">
        <f t="shared" ref="C508:J508" si="347">SUM(C509:C512)</f>
        <v>16025</v>
      </c>
      <c r="D508" s="226">
        <f t="shared" si="347"/>
        <v>-531</v>
      </c>
      <c r="E508" s="226">
        <f t="shared" si="347"/>
        <v>0</v>
      </c>
      <c r="F508" s="226">
        <f t="shared" si="347"/>
        <v>0</v>
      </c>
      <c r="G508" s="226">
        <f t="shared" si="347"/>
        <v>0</v>
      </c>
      <c r="H508" s="226">
        <f t="shared" si="347"/>
        <v>0</v>
      </c>
      <c r="I508" s="226">
        <f t="shared" si="347"/>
        <v>-531</v>
      </c>
      <c r="J508" s="226">
        <f t="shared" si="347"/>
        <v>15494</v>
      </c>
      <c r="K508" s="232">
        <f t="shared" ref="K508:X508" si="348">SUM(K509:K512)</f>
        <v>-713</v>
      </c>
      <c r="L508" s="232">
        <f t="shared" si="348"/>
        <v>0</v>
      </c>
      <c r="M508" s="232">
        <f t="shared" si="348"/>
        <v>0</v>
      </c>
      <c r="N508" s="232">
        <f t="shared" si="348"/>
        <v>0</v>
      </c>
      <c r="O508" s="232">
        <f t="shared" si="348"/>
        <v>0</v>
      </c>
      <c r="P508" s="232">
        <f t="shared" si="348"/>
        <v>0</v>
      </c>
      <c r="Q508" s="232">
        <f t="shared" si="348"/>
        <v>182</v>
      </c>
      <c r="R508" s="232">
        <f t="shared" si="348"/>
        <v>0</v>
      </c>
      <c r="S508" s="232">
        <f t="shared" si="348"/>
        <v>0</v>
      </c>
      <c r="T508" s="232">
        <f t="shared" si="348"/>
        <v>0</v>
      </c>
      <c r="U508" s="232">
        <f t="shared" si="348"/>
        <v>0</v>
      </c>
      <c r="V508" s="232">
        <f t="shared" si="348"/>
        <v>0</v>
      </c>
      <c r="W508" s="232">
        <f t="shared" si="348"/>
        <v>0</v>
      </c>
      <c r="X508" s="232">
        <f t="shared" si="348"/>
        <v>0</v>
      </c>
    </row>
    <row r="509" spans="1:24">
      <c r="A509" s="225">
        <v>2320301</v>
      </c>
      <c r="B509" s="222" t="s">
        <v>537</v>
      </c>
      <c r="C509" s="224">
        <v>16000</v>
      </c>
      <c r="D509" s="221">
        <f>E509+F509+G509+H509+I509</f>
        <v>-900</v>
      </c>
      <c r="E509" s="221">
        <v>0</v>
      </c>
      <c r="F509" s="221">
        <v>0</v>
      </c>
      <c r="G509" s="221">
        <v>0</v>
      </c>
      <c r="H509" s="221"/>
      <c r="I509" s="221">
        <f>SUM(K509:X509)</f>
        <v>-900</v>
      </c>
      <c r="J509" s="233">
        <f>C509+D509</f>
        <v>15100</v>
      </c>
      <c r="K509" s="234">
        <v>-900</v>
      </c>
      <c r="L509" s="234">
        <v>0</v>
      </c>
      <c r="M509" s="234">
        <v>0</v>
      </c>
      <c r="N509" s="234">
        <v>0</v>
      </c>
      <c r="O509" s="234">
        <v>0</v>
      </c>
      <c r="P509" s="234">
        <v>0</v>
      </c>
      <c r="Q509" s="234">
        <v>0</v>
      </c>
      <c r="R509" s="234"/>
      <c r="S509" s="234">
        <v>0</v>
      </c>
      <c r="T509" s="237">
        <v>0</v>
      </c>
      <c r="U509" s="234">
        <v>0</v>
      </c>
      <c r="V509" s="238"/>
      <c r="W509" s="238"/>
      <c r="X509" s="238"/>
    </row>
    <row r="510" ht="24" spans="1:24">
      <c r="A510" s="225">
        <v>2320302</v>
      </c>
      <c r="B510" s="222" t="s">
        <v>538</v>
      </c>
      <c r="C510" s="224">
        <v>10</v>
      </c>
      <c r="D510" s="221">
        <f>E510+F510+G510+H510+I510</f>
        <v>20</v>
      </c>
      <c r="E510" s="221">
        <v>0</v>
      </c>
      <c r="F510" s="221">
        <v>0</v>
      </c>
      <c r="G510" s="221">
        <v>0</v>
      </c>
      <c r="H510" s="221"/>
      <c r="I510" s="221">
        <f>SUM(K510:X510)</f>
        <v>20</v>
      </c>
      <c r="J510" s="233">
        <f>C510+D510</f>
        <v>30</v>
      </c>
      <c r="K510" s="234">
        <v>20</v>
      </c>
      <c r="L510" s="234">
        <v>0</v>
      </c>
      <c r="M510" s="234">
        <v>0</v>
      </c>
      <c r="N510" s="234">
        <v>0</v>
      </c>
      <c r="O510" s="234">
        <v>0</v>
      </c>
      <c r="P510" s="234">
        <v>0</v>
      </c>
      <c r="Q510" s="234">
        <v>0</v>
      </c>
      <c r="R510" s="234"/>
      <c r="S510" s="234">
        <v>0</v>
      </c>
      <c r="T510" s="237">
        <v>0</v>
      </c>
      <c r="U510" s="234">
        <v>0</v>
      </c>
      <c r="V510" s="238"/>
      <c r="W510" s="238"/>
      <c r="X510" s="238"/>
    </row>
    <row r="511" ht="24" spans="1:24">
      <c r="A511" s="225">
        <v>2320303</v>
      </c>
      <c r="B511" s="222" t="s">
        <v>539</v>
      </c>
      <c r="C511" s="224">
        <v>15</v>
      </c>
      <c r="D511" s="221">
        <f>E511+F511+G511+H511+I511</f>
        <v>349</v>
      </c>
      <c r="E511" s="221">
        <v>0</v>
      </c>
      <c r="F511" s="221">
        <v>0</v>
      </c>
      <c r="G511" s="221">
        <v>0</v>
      </c>
      <c r="H511" s="221"/>
      <c r="I511" s="227">
        <f>SUM(K511:X511)</f>
        <v>349</v>
      </c>
      <c r="J511" s="233">
        <f>C511+D511</f>
        <v>364</v>
      </c>
      <c r="K511" s="234">
        <v>167</v>
      </c>
      <c r="L511" s="234">
        <v>0</v>
      </c>
      <c r="M511" s="234">
        <v>0</v>
      </c>
      <c r="N511" s="234">
        <v>0</v>
      </c>
      <c r="O511" s="234">
        <v>0</v>
      </c>
      <c r="P511" s="234">
        <v>0</v>
      </c>
      <c r="Q511" s="234">
        <v>182</v>
      </c>
      <c r="R511" s="234"/>
      <c r="S511" s="234">
        <v>0</v>
      </c>
      <c r="T511" s="237">
        <v>0</v>
      </c>
      <c r="U511" s="234">
        <v>0</v>
      </c>
      <c r="V511" s="238"/>
      <c r="W511" s="238"/>
      <c r="X511" s="238"/>
    </row>
    <row r="512" ht="24" spans="1:24">
      <c r="A512" s="225">
        <v>2320304</v>
      </c>
      <c r="B512" s="222" t="s">
        <v>540</v>
      </c>
      <c r="C512" s="224"/>
      <c r="D512" s="221">
        <f>E512+F512+G512+H512+I512</f>
        <v>0</v>
      </c>
      <c r="E512" s="221">
        <v>0</v>
      </c>
      <c r="F512" s="221">
        <v>0</v>
      </c>
      <c r="G512" s="221">
        <v>0</v>
      </c>
      <c r="H512" s="221"/>
      <c r="I512" s="221">
        <f>SUM(K512:X512)</f>
        <v>0</v>
      </c>
      <c r="J512" s="233">
        <f>C512+D512</f>
        <v>0</v>
      </c>
      <c r="K512" s="234">
        <v>0</v>
      </c>
      <c r="L512" s="234">
        <v>0</v>
      </c>
      <c r="M512" s="234">
        <v>0</v>
      </c>
      <c r="N512" s="234">
        <v>0</v>
      </c>
      <c r="O512" s="234">
        <v>0</v>
      </c>
      <c r="P512" s="234">
        <v>0</v>
      </c>
      <c r="Q512" s="234">
        <v>0</v>
      </c>
      <c r="R512" s="234"/>
      <c r="S512" s="234">
        <v>0</v>
      </c>
      <c r="T512" s="237">
        <v>0</v>
      </c>
      <c r="U512" s="234">
        <v>0</v>
      </c>
      <c r="V512" s="238"/>
      <c r="W512" s="238"/>
      <c r="X512" s="238"/>
    </row>
    <row r="513" hidden="1" spans="1:24">
      <c r="A513" s="240">
        <v>233</v>
      </c>
      <c r="B513" s="241" t="s">
        <v>541</v>
      </c>
      <c r="C513" s="242">
        <f t="shared" ref="C513:J513" si="349">SUM(C514:C516)</f>
        <v>0</v>
      </c>
      <c r="D513" s="243">
        <f t="shared" si="349"/>
        <v>0</v>
      </c>
      <c r="E513" s="243">
        <f t="shared" si="349"/>
        <v>0</v>
      </c>
      <c r="F513" s="243">
        <f t="shared" si="349"/>
        <v>0</v>
      </c>
      <c r="G513" s="243">
        <f t="shared" si="349"/>
        <v>0</v>
      </c>
      <c r="H513" s="243">
        <f t="shared" si="349"/>
        <v>0</v>
      </c>
      <c r="I513" s="243">
        <f t="shared" si="349"/>
        <v>0</v>
      </c>
      <c r="J513" s="226">
        <f t="shared" si="349"/>
        <v>0</v>
      </c>
      <c r="K513" s="243">
        <f t="shared" ref="K513:X513" si="350">SUM(K514:K516)</f>
        <v>0</v>
      </c>
      <c r="L513" s="243">
        <f t="shared" si="350"/>
        <v>0</v>
      </c>
      <c r="M513" s="243">
        <f t="shared" si="350"/>
        <v>0</v>
      </c>
      <c r="N513" s="243">
        <f t="shared" si="350"/>
        <v>0</v>
      </c>
      <c r="O513" s="243">
        <f t="shared" si="350"/>
        <v>0</v>
      </c>
      <c r="P513" s="243">
        <f t="shared" si="350"/>
        <v>0</v>
      </c>
      <c r="Q513" s="243">
        <f t="shared" si="350"/>
        <v>0</v>
      </c>
      <c r="R513" s="243">
        <f t="shared" si="350"/>
        <v>0</v>
      </c>
      <c r="S513" s="243">
        <f t="shared" si="350"/>
        <v>0</v>
      </c>
      <c r="T513" s="243">
        <f t="shared" si="350"/>
        <v>0</v>
      </c>
      <c r="U513" s="243">
        <f t="shared" si="350"/>
        <v>0</v>
      </c>
      <c r="V513" s="243">
        <f t="shared" si="350"/>
        <v>0</v>
      </c>
      <c r="W513" s="243">
        <f t="shared" si="350"/>
        <v>0</v>
      </c>
      <c r="X513" s="243">
        <f t="shared" si="350"/>
        <v>0</v>
      </c>
    </row>
    <row r="514" ht="24" hidden="1" spans="1:24">
      <c r="A514" s="225">
        <v>23301</v>
      </c>
      <c r="B514" s="223" t="s">
        <v>542</v>
      </c>
      <c r="C514" s="244"/>
      <c r="D514" s="221">
        <f>E514+F514+G514+H514+I514</f>
        <v>0</v>
      </c>
      <c r="E514" s="221">
        <v>0</v>
      </c>
      <c r="F514" s="221">
        <v>0</v>
      </c>
      <c r="G514" s="221">
        <v>0</v>
      </c>
      <c r="H514" s="221"/>
      <c r="I514" s="221">
        <f>SUM(K514:X514)</f>
        <v>0</v>
      </c>
      <c r="J514" s="233">
        <f>C514+D514</f>
        <v>0</v>
      </c>
      <c r="K514" s="234">
        <v>0</v>
      </c>
      <c r="L514" s="234">
        <v>0</v>
      </c>
      <c r="M514" s="234">
        <v>0</v>
      </c>
      <c r="N514" s="234">
        <v>0</v>
      </c>
      <c r="O514" s="234">
        <v>0</v>
      </c>
      <c r="P514" s="234">
        <v>0</v>
      </c>
      <c r="Q514" s="234">
        <v>0</v>
      </c>
      <c r="R514" s="234"/>
      <c r="S514" s="234">
        <v>0</v>
      </c>
      <c r="T514" s="237">
        <v>0</v>
      </c>
      <c r="U514" s="234">
        <v>0</v>
      </c>
      <c r="V514" s="238"/>
      <c r="W514" s="238"/>
      <c r="X514" s="238"/>
    </row>
    <row r="515" ht="24" hidden="1" spans="1:24">
      <c r="A515" s="225">
        <v>23302</v>
      </c>
      <c r="B515" s="223" t="s">
        <v>543</v>
      </c>
      <c r="C515" s="244"/>
      <c r="D515" s="221">
        <f>E515+F515+G515+H515+I515</f>
        <v>0</v>
      </c>
      <c r="E515" s="221">
        <v>0</v>
      </c>
      <c r="F515" s="221">
        <v>0</v>
      </c>
      <c r="G515" s="221">
        <v>0</v>
      </c>
      <c r="H515" s="221"/>
      <c r="I515" s="221">
        <f>SUM(K515:X515)</f>
        <v>0</v>
      </c>
      <c r="J515" s="233">
        <f>C515+D515</f>
        <v>0</v>
      </c>
      <c r="K515" s="234">
        <v>0</v>
      </c>
      <c r="L515" s="234">
        <v>0</v>
      </c>
      <c r="M515" s="234">
        <v>0</v>
      </c>
      <c r="N515" s="234">
        <v>0</v>
      </c>
      <c r="O515" s="234">
        <v>0</v>
      </c>
      <c r="P515" s="234">
        <v>0</v>
      </c>
      <c r="Q515" s="234">
        <v>0</v>
      </c>
      <c r="R515" s="234"/>
      <c r="S515" s="234">
        <v>0</v>
      </c>
      <c r="T515" s="237">
        <v>0</v>
      </c>
      <c r="U515" s="234">
        <v>0</v>
      </c>
      <c r="V515" s="238"/>
      <c r="W515" s="238"/>
      <c r="X515" s="238"/>
    </row>
    <row r="516" ht="24" hidden="1" spans="1:24">
      <c r="A516" s="225">
        <v>23303</v>
      </c>
      <c r="B516" s="223" t="s">
        <v>544</v>
      </c>
      <c r="C516" s="244"/>
      <c r="D516" s="221">
        <f>E516+F516+G516+H516+I516</f>
        <v>0</v>
      </c>
      <c r="E516" s="221">
        <v>0</v>
      </c>
      <c r="F516" s="221">
        <v>0</v>
      </c>
      <c r="G516" s="221">
        <v>0</v>
      </c>
      <c r="H516" s="221"/>
      <c r="I516" s="221">
        <f>SUM(K516:X516)</f>
        <v>0</v>
      </c>
      <c r="J516" s="233">
        <f>C516+D516</f>
        <v>0</v>
      </c>
      <c r="K516" s="234">
        <v>0</v>
      </c>
      <c r="L516" s="234">
        <v>0</v>
      </c>
      <c r="M516" s="234">
        <v>0</v>
      </c>
      <c r="N516" s="234">
        <v>0</v>
      </c>
      <c r="O516" s="234">
        <v>0</v>
      </c>
      <c r="P516" s="234">
        <v>0</v>
      </c>
      <c r="Q516" s="234">
        <v>0</v>
      </c>
      <c r="R516" s="234"/>
      <c r="S516" s="234">
        <v>0</v>
      </c>
      <c r="T516" s="237">
        <v>0</v>
      </c>
      <c r="U516" s="234">
        <v>0</v>
      </c>
      <c r="V516" s="238"/>
      <c r="W516" s="238"/>
      <c r="X516" s="238"/>
    </row>
    <row r="517" hidden="1" spans="4:10">
      <c r="D517" s="245"/>
      <c r="E517" s="245"/>
      <c r="F517" s="245"/>
      <c r="G517" s="245"/>
      <c r="H517" s="245"/>
      <c r="I517" s="245"/>
      <c r="J517" s="245"/>
    </row>
    <row r="518" hidden="1" spans="4:10">
      <c r="D518" s="245"/>
      <c r="E518" s="245"/>
      <c r="F518" s="245"/>
      <c r="G518" s="245"/>
      <c r="H518" s="245"/>
      <c r="I518" s="245"/>
      <c r="J518" s="245"/>
    </row>
  </sheetData>
  <autoFilter ref="A4:X516">
    <extLst/>
  </autoFilter>
  <mergeCells count="20">
    <mergeCell ref="A2:J2"/>
    <mergeCell ref="D4:I4"/>
    <mergeCell ref="A4:A5"/>
    <mergeCell ref="B4:B5"/>
    <mergeCell ref="C4:C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rintOptions horizontalCentered="1"/>
  <pageMargins left="0.236220472440945" right="0.236220472440945" top="0.393700787401575" bottom="0.433070866141732" header="0.31496062992126" footer="0.31496062992126"/>
  <pageSetup paperSize="9" scale="95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workbookViewId="0">
      <selection activeCell="B15" sqref="B15"/>
    </sheetView>
  </sheetViews>
  <sheetFormatPr defaultColWidth="9" defaultRowHeight="14.25"/>
  <cols>
    <col min="1" max="1" width="32.5" style="176" customWidth="1"/>
    <col min="2" max="2" width="17.625" style="177" customWidth="1"/>
    <col min="3" max="3" width="9.125" style="178" customWidth="1"/>
    <col min="4" max="4" width="28.625" style="179" customWidth="1"/>
    <col min="5" max="16384" width="9" style="176"/>
  </cols>
  <sheetData>
    <row r="1" ht="13.5" spans="1:1">
      <c r="A1" s="180" t="s">
        <v>570</v>
      </c>
    </row>
    <row r="2" ht="29.1" customHeight="1" spans="1:4">
      <c r="A2" s="181" t="s">
        <v>571</v>
      </c>
      <c r="B2" s="181"/>
      <c r="C2" s="182"/>
      <c r="D2" s="183"/>
    </row>
    <row r="3" ht="17.1" customHeight="1" spans="1:4">
      <c r="A3" s="184"/>
      <c r="B3" s="185"/>
      <c r="C3" s="186" t="s">
        <v>2</v>
      </c>
      <c r="D3" s="187"/>
    </row>
    <row r="4" ht="17.1" customHeight="1" spans="1:10">
      <c r="A4" s="188" t="s">
        <v>572</v>
      </c>
      <c r="B4" s="188" t="s">
        <v>573</v>
      </c>
      <c r="C4" s="189" t="s">
        <v>574</v>
      </c>
      <c r="D4" s="190" t="s">
        <v>575</v>
      </c>
      <c r="E4" s="177"/>
      <c r="F4" s="177"/>
      <c r="G4" s="177"/>
      <c r="H4" s="177"/>
      <c r="I4" s="177"/>
      <c r="J4" s="177"/>
    </row>
    <row r="5" ht="17.1" customHeight="1" spans="1:10">
      <c r="A5" s="191" t="s">
        <v>576</v>
      </c>
      <c r="B5" s="192" t="s">
        <v>577</v>
      </c>
      <c r="C5" s="193">
        <f>89833-26585</f>
        <v>63248</v>
      </c>
      <c r="D5" s="194" t="s">
        <v>578</v>
      </c>
      <c r="E5" s="177"/>
      <c r="F5" s="177"/>
      <c r="G5" s="177"/>
      <c r="H5" s="177"/>
      <c r="I5" s="177"/>
      <c r="J5" s="177"/>
    </row>
    <row r="6" ht="18" customHeight="1" spans="1:10">
      <c r="A6" s="191" t="s">
        <v>579</v>
      </c>
      <c r="B6" s="192" t="s">
        <v>577</v>
      </c>
      <c r="C6" s="193">
        <f>39996-15000</f>
        <v>24996</v>
      </c>
      <c r="D6" s="194"/>
      <c r="E6" s="177"/>
      <c r="F6" s="177"/>
      <c r="G6" s="177"/>
      <c r="H6" s="177"/>
      <c r="I6" s="177"/>
      <c r="J6" s="177"/>
    </row>
    <row r="7" ht="18" customHeight="1" spans="1:10">
      <c r="A7" s="191" t="s">
        <v>580</v>
      </c>
      <c r="B7" s="192" t="s">
        <v>577</v>
      </c>
      <c r="C7" s="193">
        <f>31554-13415</f>
        <v>18139</v>
      </c>
      <c r="D7" s="194"/>
      <c r="E7" s="177"/>
      <c r="F7" s="177"/>
      <c r="G7" s="177"/>
      <c r="H7" s="177"/>
      <c r="I7" s="177"/>
      <c r="J7" s="177"/>
    </row>
    <row r="8" ht="17.1" customHeight="1" spans="1:10">
      <c r="A8" s="195" t="s">
        <v>581</v>
      </c>
      <c r="B8" s="196"/>
      <c r="C8" s="197"/>
      <c r="D8" s="194"/>
      <c r="E8" s="177"/>
      <c r="F8" s="177"/>
      <c r="G8" s="177"/>
      <c r="H8" s="177"/>
      <c r="I8" s="177"/>
      <c r="J8" s="177"/>
    </row>
    <row r="9" ht="17.1" customHeight="1" spans="1:10">
      <c r="A9" s="191" t="s">
        <v>582</v>
      </c>
      <c r="B9" s="192" t="s">
        <v>583</v>
      </c>
      <c r="C9" s="193">
        <v>4500</v>
      </c>
      <c r="D9" s="194"/>
      <c r="E9" s="177"/>
      <c r="F9" s="177"/>
      <c r="G9" s="177"/>
      <c r="H9" s="177"/>
      <c r="I9" s="177"/>
      <c r="J9" s="177"/>
    </row>
    <row r="10" ht="17.1" customHeight="1" spans="1:10">
      <c r="A10" s="191" t="s">
        <v>584</v>
      </c>
      <c r="B10" s="192" t="s">
        <v>585</v>
      </c>
      <c r="C10" s="193">
        <v>4372</v>
      </c>
      <c r="D10" s="194"/>
      <c r="E10" s="177"/>
      <c r="F10" s="177"/>
      <c r="G10" s="177"/>
      <c r="H10" s="177"/>
      <c r="I10" s="177"/>
      <c r="J10" s="177"/>
    </row>
    <row r="11" ht="17.1" customHeight="1" spans="1:10">
      <c r="A11" s="191" t="s">
        <v>586</v>
      </c>
      <c r="B11" s="192" t="s">
        <v>585</v>
      </c>
      <c r="C11" s="193">
        <v>1190</v>
      </c>
      <c r="D11" s="194"/>
      <c r="E11" s="177"/>
      <c r="F11" s="177"/>
      <c r="G11" s="177"/>
      <c r="H11" s="177"/>
      <c r="I11" s="177"/>
      <c r="J11" s="177"/>
    </row>
    <row r="12" ht="17.1" customHeight="1" spans="1:10">
      <c r="A12" s="191" t="s">
        <v>587</v>
      </c>
      <c r="B12" s="192" t="s">
        <v>588</v>
      </c>
      <c r="C12" s="193">
        <v>1600</v>
      </c>
      <c r="D12" s="194"/>
      <c r="E12" s="177"/>
      <c r="F12" s="177"/>
      <c r="G12" s="177"/>
      <c r="H12" s="177"/>
      <c r="I12" s="177"/>
      <c r="J12" s="177"/>
    </row>
    <row r="13" ht="17.1" customHeight="1" spans="1:10">
      <c r="A13" s="191" t="s">
        <v>589</v>
      </c>
      <c r="B13" s="192" t="s">
        <v>590</v>
      </c>
      <c r="C13" s="193">
        <v>1000</v>
      </c>
      <c r="D13" s="194"/>
      <c r="E13" s="177"/>
      <c r="F13" s="177"/>
      <c r="G13" s="177"/>
      <c r="H13" s="177"/>
      <c r="I13" s="177"/>
      <c r="J13" s="177"/>
    </row>
    <row r="14" ht="17.1" customHeight="1" spans="1:10">
      <c r="A14" s="191" t="s">
        <v>591</v>
      </c>
      <c r="B14" s="192" t="s">
        <v>590</v>
      </c>
      <c r="C14" s="193">
        <v>5544</v>
      </c>
      <c r="D14" s="194"/>
      <c r="E14" s="177"/>
      <c r="F14" s="177"/>
      <c r="G14" s="177"/>
      <c r="H14" s="177"/>
      <c r="I14" s="177"/>
      <c r="J14" s="177"/>
    </row>
    <row r="15" ht="17.1" customHeight="1" spans="1:10">
      <c r="A15" s="191" t="s">
        <v>592</v>
      </c>
      <c r="B15" s="192" t="s">
        <v>593</v>
      </c>
      <c r="C15" s="193">
        <v>260</v>
      </c>
      <c r="D15" s="194"/>
      <c r="E15" s="177"/>
      <c r="F15" s="177"/>
      <c r="G15" s="177"/>
      <c r="H15" s="177"/>
      <c r="I15" s="177"/>
      <c r="J15" s="177"/>
    </row>
    <row r="16" ht="17.1" customHeight="1" spans="1:10">
      <c r="A16" s="191" t="s">
        <v>594</v>
      </c>
      <c r="B16" s="192" t="s">
        <v>593</v>
      </c>
      <c r="C16" s="193">
        <v>200</v>
      </c>
      <c r="D16" s="194"/>
      <c r="E16" s="177"/>
      <c r="F16" s="177"/>
      <c r="G16" s="177"/>
      <c r="H16" s="177"/>
      <c r="I16" s="177"/>
      <c r="J16" s="177"/>
    </row>
    <row r="17" ht="17.1" customHeight="1" spans="1:10">
      <c r="A17" s="191" t="s">
        <v>595</v>
      </c>
      <c r="B17" s="192" t="s">
        <v>596</v>
      </c>
      <c r="C17" s="193">
        <v>800</v>
      </c>
      <c r="D17" s="194"/>
      <c r="E17" s="177"/>
      <c r="F17" s="177"/>
      <c r="G17" s="177"/>
      <c r="H17" s="177"/>
      <c r="I17" s="177"/>
      <c r="J17" s="177"/>
    </row>
    <row r="18" ht="17.1" customHeight="1" spans="1:10">
      <c r="A18" s="191" t="s">
        <v>597</v>
      </c>
      <c r="B18" s="192" t="s">
        <v>598</v>
      </c>
      <c r="C18" s="193">
        <v>2000</v>
      </c>
      <c r="D18" s="194"/>
      <c r="E18" s="177"/>
      <c r="F18" s="177"/>
      <c r="G18" s="177"/>
      <c r="H18" s="177"/>
      <c r="I18" s="177"/>
      <c r="J18" s="177"/>
    </row>
    <row r="19" ht="17.1" customHeight="1" spans="1:10">
      <c r="A19" s="191" t="s">
        <v>599</v>
      </c>
      <c r="B19" s="192" t="s">
        <v>600</v>
      </c>
      <c r="C19" s="193">
        <v>1767</v>
      </c>
      <c r="D19" s="194"/>
      <c r="E19" s="177"/>
      <c r="F19" s="177"/>
      <c r="G19" s="177"/>
      <c r="H19" s="177"/>
      <c r="I19" s="177"/>
      <c r="J19" s="177"/>
    </row>
    <row r="20" ht="17.1" customHeight="1" spans="1:10">
      <c r="A20" s="191" t="s">
        <v>601</v>
      </c>
      <c r="B20" s="192" t="s">
        <v>602</v>
      </c>
      <c r="C20" s="193">
        <v>2207</v>
      </c>
      <c r="D20" s="194"/>
      <c r="E20" s="177"/>
      <c r="F20" s="177"/>
      <c r="G20" s="177"/>
      <c r="H20" s="177"/>
      <c r="I20" s="177"/>
      <c r="J20" s="177"/>
    </row>
    <row r="21" ht="27.95" customHeight="1" spans="1:10">
      <c r="A21" s="198" t="s">
        <v>603</v>
      </c>
      <c r="B21" s="192" t="s">
        <v>604</v>
      </c>
      <c r="C21" s="193">
        <v>6650</v>
      </c>
      <c r="D21" s="194"/>
      <c r="E21" s="177"/>
      <c r="F21" s="177"/>
      <c r="G21" s="177"/>
      <c r="H21" s="177"/>
      <c r="I21" s="177"/>
      <c r="J21" s="177"/>
    </row>
    <row r="22" ht="17.1" customHeight="1" spans="1:10">
      <c r="A22" s="191" t="s">
        <v>605</v>
      </c>
      <c r="B22" s="192" t="s">
        <v>600</v>
      </c>
      <c r="C22" s="193">
        <v>1805</v>
      </c>
      <c r="D22" s="194"/>
      <c r="E22" s="177"/>
      <c r="F22" s="177"/>
      <c r="G22" s="177"/>
      <c r="H22" s="177"/>
      <c r="I22" s="177"/>
      <c r="J22" s="177"/>
    </row>
    <row r="23" ht="27.95" customHeight="1" spans="1:10">
      <c r="A23" s="191" t="s">
        <v>606</v>
      </c>
      <c r="B23" s="192" t="s">
        <v>577</v>
      </c>
      <c r="C23" s="193">
        <v>-4423</v>
      </c>
      <c r="D23" s="194" t="s">
        <v>607</v>
      </c>
      <c r="E23" s="177"/>
      <c r="F23" s="177"/>
      <c r="G23" s="177"/>
      <c r="H23" s="177"/>
      <c r="I23" s="177"/>
      <c r="J23" s="177"/>
    </row>
    <row r="24" ht="18" customHeight="1" spans="1:10">
      <c r="A24" s="191" t="s">
        <v>608</v>
      </c>
      <c r="B24" s="192" t="s">
        <v>577</v>
      </c>
      <c r="C24" s="193">
        <v>-395</v>
      </c>
      <c r="D24" s="194"/>
      <c r="E24" s="177"/>
      <c r="F24" s="177"/>
      <c r="G24" s="177"/>
      <c r="H24" s="177"/>
      <c r="I24" s="177"/>
      <c r="J24" s="177"/>
    </row>
    <row r="25" ht="18" customHeight="1" spans="1:10">
      <c r="A25" s="191" t="s">
        <v>609</v>
      </c>
      <c r="B25" s="192" t="s">
        <v>577</v>
      </c>
      <c r="C25" s="193">
        <v>26334</v>
      </c>
      <c r="D25" s="194"/>
      <c r="E25" s="177"/>
      <c r="F25" s="177"/>
      <c r="G25" s="177"/>
      <c r="H25" s="177"/>
      <c r="I25" s="177"/>
      <c r="J25" s="177"/>
    </row>
    <row r="26" ht="18" customHeight="1" spans="1:10">
      <c r="A26" s="191" t="s">
        <v>610</v>
      </c>
      <c r="B26" s="192" t="s">
        <v>577</v>
      </c>
      <c r="C26" s="193">
        <v>-1641</v>
      </c>
      <c r="D26" s="194"/>
      <c r="E26" s="177"/>
      <c r="F26" s="177"/>
      <c r="G26" s="177"/>
      <c r="H26" s="177"/>
      <c r="I26" s="177"/>
      <c r="J26" s="177"/>
    </row>
    <row r="27" ht="21" customHeight="1" spans="1:10">
      <c r="A27" s="191" t="s">
        <v>611</v>
      </c>
      <c r="B27" s="192" t="s">
        <v>577</v>
      </c>
      <c r="C27" s="193">
        <v>640</v>
      </c>
      <c r="D27" s="194" t="s">
        <v>612</v>
      </c>
      <c r="E27" s="177"/>
      <c r="F27" s="177"/>
      <c r="G27" s="177"/>
      <c r="H27" s="177"/>
      <c r="I27" s="177"/>
      <c r="J27" s="177"/>
    </row>
    <row r="28" ht="15.2" customHeight="1" spans="1:10">
      <c r="A28" s="199" t="s">
        <v>613</v>
      </c>
      <c r="B28" s="192" t="s">
        <v>577</v>
      </c>
      <c r="C28" s="193">
        <v>235</v>
      </c>
      <c r="D28" s="194" t="s">
        <v>614</v>
      </c>
      <c r="E28" s="177"/>
      <c r="F28" s="177"/>
      <c r="G28" s="177"/>
      <c r="H28" s="177"/>
      <c r="I28" s="177"/>
      <c r="J28" s="177"/>
    </row>
    <row r="29" ht="15.2" customHeight="1" spans="1:10">
      <c r="A29" s="191" t="s">
        <v>615</v>
      </c>
      <c r="B29" s="200" t="s">
        <v>577</v>
      </c>
      <c r="C29" s="201">
        <f>14999+828</f>
        <v>15827</v>
      </c>
      <c r="D29" s="202"/>
      <c r="E29" s="177"/>
      <c r="J29" s="177"/>
    </row>
    <row r="30" s="175" customFormat="1" ht="24.75" customHeight="1" spans="1:10">
      <c r="A30" s="191" t="s">
        <v>616</v>
      </c>
      <c r="B30" s="200" t="s">
        <v>590</v>
      </c>
      <c r="C30" s="201">
        <f>14754+1175</f>
        <v>15929</v>
      </c>
      <c r="D30" s="202" t="s">
        <v>617</v>
      </c>
      <c r="E30" s="203"/>
      <c r="F30" s="203"/>
      <c r="G30" s="203"/>
      <c r="H30" s="203"/>
      <c r="I30" s="203"/>
      <c r="J30" s="203"/>
    </row>
    <row r="31" s="175" customFormat="1" ht="18.75" customHeight="1" spans="1:10">
      <c r="A31" s="191" t="s">
        <v>618</v>
      </c>
      <c r="B31" s="200" t="s">
        <v>619</v>
      </c>
      <c r="C31" s="201">
        <v>3266</v>
      </c>
      <c r="D31" s="202"/>
      <c r="E31" s="203"/>
      <c r="F31" s="203"/>
      <c r="G31" s="203"/>
      <c r="H31" s="203"/>
      <c r="I31" s="203"/>
      <c r="J31" s="203"/>
    </row>
    <row r="32" s="175" customFormat="1" ht="15.2" customHeight="1" spans="1:10">
      <c r="A32" s="191" t="s">
        <v>620</v>
      </c>
      <c r="B32" s="200" t="s">
        <v>621</v>
      </c>
      <c r="C32" s="201">
        <v>3000</v>
      </c>
      <c r="D32" s="202"/>
      <c r="E32" s="203"/>
      <c r="F32" s="203"/>
      <c r="G32" s="203"/>
      <c r="H32" s="203"/>
      <c r="I32" s="203"/>
      <c r="J32" s="203"/>
    </row>
    <row r="33" s="175" customFormat="1" ht="15.2" customHeight="1" spans="1:10">
      <c r="A33" s="191" t="s">
        <v>622</v>
      </c>
      <c r="B33" s="200" t="s">
        <v>623</v>
      </c>
      <c r="C33" s="201">
        <f>1400+5000</f>
        <v>6400</v>
      </c>
      <c r="D33" s="202"/>
      <c r="E33" s="203"/>
      <c r="F33" s="203"/>
      <c r="G33" s="203"/>
      <c r="H33" s="203"/>
      <c r="I33" s="203"/>
      <c r="J33" s="203"/>
    </row>
    <row r="34" s="175" customFormat="1" ht="16.5" customHeight="1" spans="1:10">
      <c r="A34" s="198" t="s">
        <v>624</v>
      </c>
      <c r="B34" s="200" t="s">
        <v>625</v>
      </c>
      <c r="C34" s="201">
        <v>972</v>
      </c>
      <c r="D34" s="202"/>
      <c r="E34" s="203"/>
      <c r="F34" s="203"/>
      <c r="G34" s="203"/>
      <c r="H34" s="203"/>
      <c r="I34" s="203"/>
      <c r="J34" s="203"/>
    </row>
    <row r="35" s="175" customFormat="1" ht="15.75" customHeight="1" spans="1:10">
      <c r="A35" s="191" t="s">
        <v>626</v>
      </c>
      <c r="B35" s="200" t="s">
        <v>590</v>
      </c>
      <c r="C35" s="201">
        <f>528+679+200+192</f>
        <v>1599</v>
      </c>
      <c r="D35" s="202"/>
      <c r="E35" s="203"/>
      <c r="F35" s="203"/>
      <c r="G35" s="203"/>
      <c r="H35" s="203"/>
      <c r="I35" s="203"/>
      <c r="J35" s="203"/>
    </row>
    <row r="36" s="175" customFormat="1" ht="15.2" customHeight="1" spans="1:10">
      <c r="A36" s="198" t="s">
        <v>627</v>
      </c>
      <c r="B36" s="202" t="s">
        <v>600</v>
      </c>
      <c r="C36" s="201">
        <f>15000+6000</f>
        <v>21000</v>
      </c>
      <c r="D36" s="202"/>
      <c r="E36" s="203"/>
      <c r="F36" s="203"/>
      <c r="G36" s="203"/>
      <c r="H36" s="203"/>
      <c r="I36" s="203"/>
      <c r="J36" s="203"/>
    </row>
    <row r="37" s="175" customFormat="1" ht="15.2" customHeight="1" spans="1:10">
      <c r="A37" s="198" t="s">
        <v>628</v>
      </c>
      <c r="B37" s="202" t="s">
        <v>600</v>
      </c>
      <c r="C37" s="201">
        <v>2500</v>
      </c>
      <c r="D37" s="202"/>
      <c r="E37" s="203"/>
      <c r="F37" s="203"/>
      <c r="G37" s="203"/>
      <c r="H37" s="203"/>
      <c r="I37" s="203"/>
      <c r="J37" s="203"/>
    </row>
    <row r="38" s="175" customFormat="1" ht="15.2" customHeight="1" spans="1:10">
      <c r="A38" s="198" t="s">
        <v>629</v>
      </c>
      <c r="B38" s="202" t="s">
        <v>630</v>
      </c>
      <c r="C38" s="201">
        <v>590</v>
      </c>
      <c r="D38" s="202"/>
      <c r="E38" s="203"/>
      <c r="F38" s="203"/>
      <c r="G38" s="203"/>
      <c r="H38" s="203"/>
      <c r="I38" s="203"/>
      <c r="J38" s="203"/>
    </row>
    <row r="39" s="175" customFormat="1" ht="15.2" customHeight="1" spans="1:10">
      <c r="A39" s="191" t="s">
        <v>631</v>
      </c>
      <c r="B39" s="200" t="s">
        <v>632</v>
      </c>
      <c r="C39" s="201">
        <v>300</v>
      </c>
      <c r="D39" s="202"/>
      <c r="E39" s="203"/>
      <c r="F39" s="203"/>
      <c r="G39" s="203"/>
      <c r="H39" s="203"/>
      <c r="I39" s="203"/>
      <c r="J39" s="203"/>
    </row>
    <row r="40" s="175" customFormat="1" ht="15.2" customHeight="1" spans="1:10">
      <c r="A40" s="204" t="s">
        <v>633</v>
      </c>
      <c r="B40" s="202" t="s">
        <v>634</v>
      </c>
      <c r="C40" s="201">
        <v>300</v>
      </c>
      <c r="D40" s="202"/>
      <c r="E40" s="203"/>
      <c r="F40" s="203"/>
      <c r="G40" s="203"/>
      <c r="H40" s="203"/>
      <c r="I40" s="203"/>
      <c r="J40" s="203"/>
    </row>
    <row r="41" s="175" customFormat="1" ht="15.2" customHeight="1" spans="1:10">
      <c r="A41" s="191" t="s">
        <v>635</v>
      </c>
      <c r="B41" s="202" t="s">
        <v>636</v>
      </c>
      <c r="C41" s="201">
        <v>465</v>
      </c>
      <c r="D41" s="202"/>
      <c r="E41" s="203"/>
      <c r="F41" s="203"/>
      <c r="G41" s="203"/>
      <c r="H41" s="203"/>
      <c r="I41" s="203"/>
      <c r="J41" s="203"/>
    </row>
    <row r="42" s="175" customFormat="1" ht="15.2" customHeight="1" spans="1:10">
      <c r="A42" s="191" t="s">
        <v>637</v>
      </c>
      <c r="B42" s="200" t="s">
        <v>638</v>
      </c>
      <c r="C42" s="201">
        <v>649</v>
      </c>
      <c r="D42" s="202"/>
      <c r="E42" s="203"/>
      <c r="F42" s="203"/>
      <c r="G42" s="203"/>
      <c r="H42" s="203"/>
      <c r="I42" s="203"/>
      <c r="J42" s="203"/>
    </row>
    <row r="43" s="175" customFormat="1" ht="27.75" customHeight="1" spans="1:10">
      <c r="A43" s="198" t="s">
        <v>639</v>
      </c>
      <c r="B43" s="200" t="s">
        <v>640</v>
      </c>
      <c r="C43" s="201">
        <v>480</v>
      </c>
      <c r="D43" s="202"/>
      <c r="E43" s="203"/>
      <c r="F43" s="203"/>
      <c r="G43" s="203"/>
      <c r="H43" s="203"/>
      <c r="I43" s="203"/>
      <c r="J43" s="203"/>
    </row>
    <row r="44" s="175" customFormat="1" ht="15.2" customHeight="1" spans="1:10">
      <c r="A44" s="198" t="s">
        <v>641</v>
      </c>
      <c r="B44" s="202" t="s">
        <v>642</v>
      </c>
      <c r="C44" s="201">
        <v>5500</v>
      </c>
      <c r="D44" s="202"/>
      <c r="E44" s="203"/>
      <c r="F44" s="203"/>
      <c r="G44" s="203"/>
      <c r="H44" s="203"/>
      <c r="I44" s="203"/>
      <c r="J44" s="203"/>
    </row>
    <row r="45" s="175" customFormat="1" ht="15.2" customHeight="1" spans="1:10">
      <c r="A45" s="198" t="s">
        <v>643</v>
      </c>
      <c r="B45" s="202" t="s">
        <v>621</v>
      </c>
      <c r="C45" s="201">
        <v>533</v>
      </c>
      <c r="D45" s="202"/>
      <c r="E45" s="203"/>
      <c r="F45" s="203"/>
      <c r="G45" s="203"/>
      <c r="H45" s="203"/>
      <c r="I45" s="203"/>
      <c r="J45" s="203"/>
    </row>
    <row r="46" s="175" customFormat="1" ht="21.75" customHeight="1" spans="1:10">
      <c r="A46" s="198" t="s">
        <v>644</v>
      </c>
      <c r="B46" s="202" t="s">
        <v>645</v>
      </c>
      <c r="C46" s="201">
        <v>354</v>
      </c>
      <c r="D46" s="202"/>
      <c r="E46" s="203"/>
      <c r="F46" s="203"/>
      <c r="G46" s="203"/>
      <c r="H46" s="203"/>
      <c r="I46" s="203"/>
      <c r="J46" s="203"/>
    </row>
    <row r="47" s="175" customFormat="1" ht="20.25" customHeight="1" spans="1:10">
      <c r="A47" s="191" t="s">
        <v>646</v>
      </c>
      <c r="B47" s="200" t="s">
        <v>647</v>
      </c>
      <c r="C47" s="201">
        <v>281</v>
      </c>
      <c r="D47" s="202"/>
      <c r="E47" s="203"/>
      <c r="F47" s="203"/>
      <c r="G47" s="203"/>
      <c r="H47" s="203"/>
      <c r="I47" s="203"/>
      <c r="J47" s="203"/>
    </row>
    <row r="48" s="175" customFormat="1" ht="18.95" customHeight="1" spans="1:10">
      <c r="A48" s="191" t="s">
        <v>648</v>
      </c>
      <c r="B48" s="200" t="s">
        <v>600</v>
      </c>
      <c r="C48" s="201">
        <v>20195</v>
      </c>
      <c r="D48" s="202"/>
      <c r="E48" s="203"/>
      <c r="F48" s="203"/>
      <c r="G48" s="203"/>
      <c r="H48" s="203"/>
      <c r="I48" s="203"/>
      <c r="J48" s="203"/>
    </row>
    <row r="49" s="175" customFormat="1" ht="15.75" customHeight="1" spans="1:10">
      <c r="A49" s="191" t="s">
        <v>649</v>
      </c>
      <c r="B49" s="200" t="s">
        <v>593</v>
      </c>
      <c r="C49" s="201">
        <v>283</v>
      </c>
      <c r="D49" s="202"/>
      <c r="E49" s="203"/>
      <c r="F49" s="203"/>
      <c r="G49" s="203"/>
      <c r="H49" s="203"/>
      <c r="I49" s="203"/>
      <c r="J49" s="203"/>
    </row>
    <row r="50" s="175" customFormat="1" ht="17.25" customHeight="1" spans="1:10">
      <c r="A50" s="191" t="s">
        <v>650</v>
      </c>
      <c r="B50" s="200" t="s">
        <v>651</v>
      </c>
      <c r="C50" s="201">
        <v>196</v>
      </c>
      <c r="D50" s="202"/>
      <c r="E50" s="203"/>
      <c r="F50" s="203"/>
      <c r="G50" s="203"/>
      <c r="H50" s="203"/>
      <c r="I50" s="203"/>
      <c r="J50" s="203"/>
    </row>
    <row r="51" s="175" customFormat="1" ht="15.2" customHeight="1" spans="1:10">
      <c r="A51" s="191" t="s">
        <v>652</v>
      </c>
      <c r="B51" s="200" t="s">
        <v>653</v>
      </c>
      <c r="C51" s="201">
        <v>5179</v>
      </c>
      <c r="D51" s="202"/>
      <c r="E51" s="203"/>
      <c r="F51" s="203"/>
      <c r="G51" s="203"/>
      <c r="H51" s="203"/>
      <c r="I51" s="203"/>
      <c r="J51" s="203"/>
    </row>
    <row r="52" s="175" customFormat="1" ht="18.95" customHeight="1" spans="1:10">
      <c r="A52" s="191" t="s">
        <v>654</v>
      </c>
      <c r="B52" s="200" t="s">
        <v>655</v>
      </c>
      <c r="C52" s="201">
        <f>185+165</f>
        <v>350</v>
      </c>
      <c r="D52" s="202"/>
      <c r="E52" s="203"/>
      <c r="F52" s="203"/>
      <c r="G52" s="203"/>
      <c r="H52" s="203"/>
      <c r="I52" s="203"/>
      <c r="J52" s="203"/>
    </row>
    <row r="53" s="175" customFormat="1" ht="18.95" customHeight="1" spans="1:10">
      <c r="A53" s="191" t="s">
        <v>656</v>
      </c>
      <c r="B53" s="200" t="s">
        <v>657</v>
      </c>
      <c r="C53" s="201">
        <f>293+54</f>
        <v>347</v>
      </c>
      <c r="D53" s="202"/>
      <c r="E53" s="203"/>
      <c r="F53" s="203"/>
      <c r="G53" s="203"/>
      <c r="H53" s="203"/>
      <c r="I53" s="203"/>
      <c r="J53" s="203"/>
    </row>
    <row r="54" s="175" customFormat="1" ht="21" customHeight="1" spans="1:10">
      <c r="A54" s="191" t="s">
        <v>658</v>
      </c>
      <c r="B54" s="200" t="s">
        <v>659</v>
      </c>
      <c r="C54" s="201">
        <v>400</v>
      </c>
      <c r="D54" s="202"/>
      <c r="E54" s="203"/>
      <c r="F54" s="203"/>
      <c r="G54" s="203"/>
      <c r="H54" s="203"/>
      <c r="I54" s="203"/>
      <c r="J54" s="203"/>
    </row>
    <row r="55" s="175" customFormat="1" ht="21" customHeight="1" spans="1:10">
      <c r="A55" s="191" t="s">
        <v>660</v>
      </c>
      <c r="B55" s="200" t="s">
        <v>598</v>
      </c>
      <c r="C55" s="201">
        <v>3250</v>
      </c>
      <c r="D55" s="202"/>
      <c r="E55" s="203"/>
      <c r="F55" s="203"/>
      <c r="G55" s="203"/>
      <c r="H55" s="203"/>
      <c r="I55" s="203"/>
      <c r="J55" s="203"/>
    </row>
    <row r="56" s="175" customFormat="1" ht="27" customHeight="1" spans="1:10">
      <c r="A56" s="191" t="s">
        <v>661</v>
      </c>
      <c r="B56" s="200" t="s">
        <v>662</v>
      </c>
      <c r="C56" s="201">
        <v>822</v>
      </c>
      <c r="D56" s="202"/>
      <c r="E56" s="203"/>
      <c r="F56" s="203"/>
      <c r="G56" s="203"/>
      <c r="H56" s="203"/>
      <c r="I56" s="203"/>
      <c r="J56" s="203"/>
    </row>
    <row r="57" s="175" customFormat="1" ht="20.1" customHeight="1" spans="1:10">
      <c r="A57" s="191" t="s">
        <v>663</v>
      </c>
      <c r="B57" s="200" t="s">
        <v>577</v>
      </c>
      <c r="C57" s="201">
        <v>1224</v>
      </c>
      <c r="D57" s="202"/>
      <c r="E57" s="203"/>
      <c r="F57" s="203"/>
      <c r="G57" s="203"/>
      <c r="H57" s="203"/>
      <c r="I57" s="203"/>
      <c r="J57" s="203"/>
    </row>
    <row r="58" s="175" customFormat="1" ht="18.95" customHeight="1" spans="1:10">
      <c r="A58" s="191" t="s">
        <v>664</v>
      </c>
      <c r="B58" s="200" t="s">
        <v>665</v>
      </c>
      <c r="C58" s="201">
        <v>-2000</v>
      </c>
      <c r="D58" s="202" t="s">
        <v>666</v>
      </c>
      <c r="E58" s="203"/>
      <c r="F58" s="203"/>
      <c r="G58" s="203"/>
      <c r="H58" s="203"/>
      <c r="I58" s="203"/>
      <c r="J58" s="203"/>
    </row>
    <row r="59" s="175" customFormat="1" ht="18.95" customHeight="1" spans="1:10">
      <c r="A59" s="205" t="s">
        <v>667</v>
      </c>
      <c r="B59" s="200" t="s">
        <v>657</v>
      </c>
      <c r="C59" s="201">
        <f>-1237+142</f>
        <v>-1095</v>
      </c>
      <c r="D59" s="202" t="s">
        <v>668</v>
      </c>
      <c r="E59" s="203"/>
      <c r="F59" s="203"/>
      <c r="G59" s="203"/>
      <c r="H59" s="203"/>
      <c r="I59" s="203"/>
      <c r="J59" s="203"/>
    </row>
    <row r="60" s="175" customFormat="1" ht="18.95" customHeight="1" spans="1:10">
      <c r="A60" s="205" t="s">
        <v>669</v>
      </c>
      <c r="B60" s="200" t="s">
        <v>657</v>
      </c>
      <c r="C60" s="201">
        <v>-1197</v>
      </c>
      <c r="D60" s="202" t="s">
        <v>670</v>
      </c>
      <c r="E60" s="203"/>
      <c r="F60" s="203"/>
      <c r="G60" s="203"/>
      <c r="H60" s="203"/>
      <c r="I60" s="203"/>
      <c r="J60" s="203"/>
    </row>
    <row r="61" s="175" customFormat="1" ht="18.95" customHeight="1" spans="1:10">
      <c r="A61" s="205" t="s">
        <v>671</v>
      </c>
      <c r="B61" s="200" t="s">
        <v>672</v>
      </c>
      <c r="C61" s="201">
        <v>-400</v>
      </c>
      <c r="D61" s="202" t="s">
        <v>673</v>
      </c>
      <c r="E61" s="203"/>
      <c r="F61" s="203"/>
      <c r="G61" s="203"/>
      <c r="H61" s="203"/>
      <c r="I61" s="203"/>
      <c r="J61" s="203"/>
    </row>
    <row r="62" s="175" customFormat="1" ht="18.95" customHeight="1" spans="1:10">
      <c r="A62" s="205" t="s">
        <v>674</v>
      </c>
      <c r="B62" s="200" t="s">
        <v>630</v>
      </c>
      <c r="C62" s="201">
        <v>-662</v>
      </c>
      <c r="D62" s="202" t="s">
        <v>675</v>
      </c>
      <c r="E62" s="203"/>
      <c r="F62" s="203"/>
      <c r="G62" s="203"/>
      <c r="H62" s="203"/>
      <c r="I62" s="203"/>
      <c r="J62" s="203"/>
    </row>
    <row r="63" s="175" customFormat="1" ht="18.95" customHeight="1" spans="1:10">
      <c r="A63" s="205" t="s">
        <v>676</v>
      </c>
      <c r="B63" s="200" t="s">
        <v>677</v>
      </c>
      <c r="C63" s="201">
        <v>-300</v>
      </c>
      <c r="D63" s="202" t="s">
        <v>678</v>
      </c>
      <c r="E63" s="203"/>
      <c r="F63" s="203"/>
      <c r="G63" s="203"/>
      <c r="H63" s="203"/>
      <c r="I63" s="203"/>
      <c r="J63" s="203"/>
    </row>
    <row r="64" s="175" customFormat="1" ht="18.95" customHeight="1" spans="1:10">
      <c r="A64" s="205" t="s">
        <v>679</v>
      </c>
      <c r="B64" s="200" t="s">
        <v>590</v>
      </c>
      <c r="C64" s="201">
        <v>-622</v>
      </c>
      <c r="D64" s="202" t="s">
        <v>680</v>
      </c>
      <c r="E64" s="203"/>
      <c r="F64" s="203"/>
      <c r="G64" s="203"/>
      <c r="H64" s="203"/>
      <c r="I64" s="203"/>
      <c r="J64" s="203"/>
    </row>
    <row r="65" s="175" customFormat="1" ht="18.95" customHeight="1" spans="1:4">
      <c r="A65" s="191" t="s">
        <v>681</v>
      </c>
      <c r="B65" s="200" t="s">
        <v>682</v>
      </c>
      <c r="C65" s="201">
        <v>-1000</v>
      </c>
      <c r="D65" s="202" t="s">
        <v>683</v>
      </c>
    </row>
    <row r="66" s="175" customFormat="1" ht="24.75" customHeight="1" spans="1:4">
      <c r="A66" s="191" t="s">
        <v>684</v>
      </c>
      <c r="B66" s="200" t="s">
        <v>630</v>
      </c>
      <c r="C66" s="201">
        <v>-427</v>
      </c>
      <c r="D66" s="202" t="s">
        <v>685</v>
      </c>
    </row>
    <row r="67" s="175" customFormat="1" ht="19.5" customHeight="1" spans="1:4">
      <c r="A67" s="191" t="s">
        <v>686</v>
      </c>
      <c r="B67" s="200" t="s">
        <v>687</v>
      </c>
      <c r="C67" s="201">
        <v>-233</v>
      </c>
      <c r="D67" s="202" t="s">
        <v>688</v>
      </c>
    </row>
    <row r="68" s="175" customFormat="1" ht="18" customHeight="1" spans="1:4">
      <c r="A68" s="191" t="s">
        <v>689</v>
      </c>
      <c r="B68" s="200" t="s">
        <v>690</v>
      </c>
      <c r="C68" s="201">
        <v>-379</v>
      </c>
      <c r="D68" s="202" t="s">
        <v>691</v>
      </c>
    </row>
    <row r="69" s="175" customFormat="1" ht="18" customHeight="1" spans="1:4">
      <c r="A69" s="191" t="s">
        <v>692</v>
      </c>
      <c r="B69" s="200"/>
      <c r="C69" s="201">
        <v>-25000</v>
      </c>
      <c r="D69" s="202"/>
    </row>
    <row r="70" s="175" customFormat="1" ht="18" customHeight="1" spans="1:4">
      <c r="A70" s="206" t="s">
        <v>693</v>
      </c>
      <c r="B70" s="207"/>
      <c r="C70" s="208">
        <f>SUM(C5:C69)</f>
        <v>239904</v>
      </c>
      <c r="D70" s="209"/>
    </row>
    <row r="71" s="175" customFormat="1" ht="15.2" customHeight="1" spans="1:4">
      <c r="A71" s="210"/>
      <c r="B71" s="203"/>
      <c r="C71" s="211"/>
      <c r="D71" s="212"/>
    </row>
    <row r="72" s="175" customFormat="1" ht="15.2" customHeight="1" spans="1:4">
      <c r="A72" s="210"/>
      <c r="B72" s="203"/>
      <c r="C72" s="211"/>
      <c r="D72" s="212"/>
    </row>
    <row r="73" s="175" customFormat="1" ht="15.2" customHeight="1" spans="1:4">
      <c r="A73" s="210"/>
      <c r="B73" s="203"/>
      <c r="C73" s="211"/>
      <c r="D73" s="212"/>
    </row>
    <row r="74" s="175" customFormat="1" ht="15.2" customHeight="1" spans="1:4">
      <c r="A74" s="210"/>
      <c r="B74" s="203"/>
      <c r="C74" s="211"/>
      <c r="D74" s="212"/>
    </row>
    <row r="75" s="175" customFormat="1" ht="15.2" customHeight="1" spans="1:4">
      <c r="A75" s="210"/>
      <c r="B75" s="203"/>
      <c r="C75" s="211"/>
      <c r="D75" s="212"/>
    </row>
    <row r="76" s="175" customFormat="1" ht="15.2" customHeight="1" spans="1:4">
      <c r="A76" s="210"/>
      <c r="B76" s="203"/>
      <c r="C76" s="211"/>
      <c r="D76" s="212"/>
    </row>
    <row r="77" s="175" customFormat="1" ht="15.2" customHeight="1" spans="1:4">
      <c r="A77" s="210"/>
      <c r="B77" s="203"/>
      <c r="C77" s="211"/>
      <c r="D77" s="212"/>
    </row>
    <row r="78" s="175" customFormat="1" ht="15.2" customHeight="1" spans="1:4">
      <c r="A78" s="210"/>
      <c r="B78" s="203"/>
      <c r="C78" s="211"/>
      <c r="D78" s="212"/>
    </row>
    <row r="79" s="175" customFormat="1" ht="15.2" customHeight="1" spans="1:4">
      <c r="A79" s="210"/>
      <c r="B79" s="203"/>
      <c r="C79" s="211"/>
      <c r="D79" s="212"/>
    </row>
    <row r="80" s="175" customFormat="1" ht="15.2" customHeight="1" spans="1:4">
      <c r="A80" s="210"/>
      <c r="B80" s="203"/>
      <c r="C80" s="211"/>
      <c r="D80" s="212"/>
    </row>
    <row r="81" s="175" customFormat="1" ht="15.2" customHeight="1" spans="1:4">
      <c r="A81" s="210"/>
      <c r="B81" s="203"/>
      <c r="C81" s="211"/>
      <c r="D81" s="212"/>
    </row>
    <row r="82" s="175" customFormat="1" ht="15.2" customHeight="1" spans="1:4">
      <c r="A82" s="210"/>
      <c r="B82" s="203"/>
      <c r="C82" s="211"/>
      <c r="D82" s="212"/>
    </row>
    <row r="83" s="175" customFormat="1" ht="15.2" customHeight="1" spans="1:4">
      <c r="A83" s="210"/>
      <c r="B83" s="203"/>
      <c r="C83" s="211"/>
      <c r="D83" s="212"/>
    </row>
    <row r="84" s="175" customFormat="1" ht="18.2" customHeight="1" spans="1:4">
      <c r="A84" s="210"/>
      <c r="B84" s="203"/>
      <c r="C84" s="211"/>
      <c r="D84" s="212"/>
    </row>
    <row r="85" s="175" customFormat="1" ht="18.2" customHeight="1" spans="1:4">
      <c r="A85" s="210"/>
      <c r="B85" s="203"/>
      <c r="C85" s="211"/>
      <c r="D85" s="212"/>
    </row>
    <row r="86" s="175" customFormat="1" ht="18.2" customHeight="1" spans="1:4">
      <c r="A86" s="210"/>
      <c r="B86" s="203"/>
      <c r="C86" s="211"/>
      <c r="D86" s="212"/>
    </row>
    <row r="87" s="175" customFormat="1" ht="18.2" customHeight="1" spans="1:4">
      <c r="A87" s="210"/>
      <c r="B87" s="203"/>
      <c r="C87" s="211"/>
      <c r="D87" s="212"/>
    </row>
    <row r="88" s="175" customFormat="1" ht="18.2" customHeight="1" spans="1:4">
      <c r="A88" s="210"/>
      <c r="B88" s="203"/>
      <c r="C88" s="211"/>
      <c r="D88" s="212"/>
    </row>
    <row r="89" s="175" customFormat="1" ht="18.2" customHeight="1" spans="1:4">
      <c r="A89" s="210"/>
      <c r="B89" s="203"/>
      <c r="C89" s="211"/>
      <c r="D89" s="212"/>
    </row>
    <row r="90" s="175" customFormat="1" ht="18.2" customHeight="1" spans="1:4">
      <c r="A90" s="210"/>
      <c r="B90" s="203"/>
      <c r="C90" s="211"/>
      <c r="D90" s="212"/>
    </row>
    <row r="91" s="175" customFormat="1" ht="18.2" customHeight="1" spans="1:4">
      <c r="A91" s="210"/>
      <c r="B91" s="203"/>
      <c r="C91" s="211"/>
      <c r="D91" s="212"/>
    </row>
    <row r="92" s="175" customFormat="1" ht="18.2" customHeight="1" spans="1:4">
      <c r="A92" s="210"/>
      <c r="B92" s="203"/>
      <c r="C92" s="211"/>
      <c r="D92" s="212"/>
    </row>
    <row r="93" s="175" customFormat="1" ht="18.2" customHeight="1" spans="1:4">
      <c r="A93" s="210"/>
      <c r="B93" s="203"/>
      <c r="C93" s="211"/>
      <c r="D93" s="212"/>
    </row>
    <row r="94" s="175" customFormat="1" ht="18.2" customHeight="1" spans="1:4">
      <c r="A94" s="210"/>
      <c r="B94" s="203"/>
      <c r="C94" s="211"/>
      <c r="D94" s="212"/>
    </row>
    <row r="95" s="175" customFormat="1" ht="18.2" customHeight="1" spans="1:4">
      <c r="A95" s="210"/>
      <c r="B95" s="203"/>
      <c r="C95" s="211"/>
      <c r="D95" s="212"/>
    </row>
    <row r="96" s="175" customFormat="1" ht="18.2" customHeight="1" spans="1:4">
      <c r="A96" s="210"/>
      <c r="B96" s="203"/>
      <c r="C96" s="211"/>
      <c r="D96" s="212"/>
    </row>
    <row r="97" s="175" customFormat="1" ht="18.2" customHeight="1" spans="1:4">
      <c r="A97" s="210"/>
      <c r="B97" s="203"/>
      <c r="C97" s="211"/>
      <c r="D97" s="212"/>
    </row>
    <row r="98" s="175" customFormat="1" ht="18.2" customHeight="1" spans="1:4">
      <c r="A98" s="210"/>
      <c r="B98" s="203"/>
      <c r="C98" s="211"/>
      <c r="D98" s="212"/>
    </row>
    <row r="99" s="175" customFormat="1" ht="18.2" customHeight="1" spans="1:4">
      <c r="A99" s="210"/>
      <c r="B99" s="203"/>
      <c r="C99" s="211"/>
      <c r="D99" s="212"/>
    </row>
    <row r="100" s="175" customFormat="1" ht="18.2" customHeight="1" spans="1:4">
      <c r="A100" s="210"/>
      <c r="B100" s="203"/>
      <c r="C100" s="211"/>
      <c r="D100" s="212"/>
    </row>
    <row r="101" s="175" customFormat="1" ht="18.2" customHeight="1" spans="1:4">
      <c r="A101" s="210"/>
      <c r="B101" s="203"/>
      <c r="C101" s="211"/>
      <c r="D101" s="212"/>
    </row>
    <row r="102" s="175" customFormat="1" ht="18.2" customHeight="1" spans="1:4">
      <c r="A102" s="210"/>
      <c r="B102" s="203"/>
      <c r="C102" s="211"/>
      <c r="D102" s="212"/>
    </row>
    <row r="103" s="175" customFormat="1" ht="18.2" customHeight="1" spans="1:4">
      <c r="A103" s="210"/>
      <c r="B103" s="203"/>
      <c r="C103" s="211"/>
      <c r="D103" s="212"/>
    </row>
    <row r="104" s="175" customFormat="1" ht="18.2" customHeight="1" spans="1:4">
      <c r="A104" s="210"/>
      <c r="B104" s="203"/>
      <c r="C104" s="213"/>
      <c r="D104" s="212"/>
    </row>
    <row r="105" s="175" customFormat="1" ht="18.2" customHeight="1" spans="1:4">
      <c r="A105" s="210"/>
      <c r="B105" s="203"/>
      <c r="C105" s="213"/>
      <c r="D105" s="212"/>
    </row>
    <row r="106" s="175" customFormat="1" ht="18.2" customHeight="1" spans="1:4">
      <c r="A106" s="210"/>
      <c r="B106" s="203"/>
      <c r="C106" s="213"/>
      <c r="D106" s="212"/>
    </row>
    <row r="107" s="175" customFormat="1" ht="18.2" customHeight="1" spans="1:4">
      <c r="A107" s="210"/>
      <c r="B107" s="203"/>
      <c r="C107" s="213"/>
      <c r="D107" s="212"/>
    </row>
    <row r="108" s="175" customFormat="1" ht="18.2" customHeight="1" spans="1:4">
      <c r="A108" s="210"/>
      <c r="B108" s="203"/>
      <c r="C108" s="213"/>
      <c r="D108" s="212"/>
    </row>
    <row r="109" ht="18.2" customHeight="1" spans="1:1">
      <c r="A109" s="214"/>
    </row>
    <row r="110" ht="18.2" customHeight="1" spans="1:1">
      <c r="A110" s="214"/>
    </row>
    <row r="111" ht="18.2" customHeight="1" spans="1:1">
      <c r="A111" s="214"/>
    </row>
    <row r="112" ht="18.2" customHeight="1" spans="1:1">
      <c r="A112" s="214"/>
    </row>
    <row r="113" ht="18.2" customHeight="1" spans="1:1">
      <c r="A113" s="214"/>
    </row>
    <row r="114" ht="18.2" customHeight="1" spans="1:1">
      <c r="A114" s="214"/>
    </row>
    <row r="115" ht="18.2" customHeight="1" spans="1:1">
      <c r="A115" s="214"/>
    </row>
    <row r="116" ht="18.2" customHeight="1" spans="1:1">
      <c r="A116" s="214"/>
    </row>
    <row r="117" ht="18.2" customHeight="1" spans="1:1">
      <c r="A117" s="214"/>
    </row>
    <row r="118" ht="18.2" customHeight="1" spans="1:1">
      <c r="A118" s="214"/>
    </row>
    <row r="119" ht="18.2" customHeight="1" spans="1:1">
      <c r="A119" s="214"/>
    </row>
    <row r="120" spans="1:1">
      <c r="A120" s="214"/>
    </row>
  </sheetData>
  <mergeCells count="2">
    <mergeCell ref="A2:D2"/>
    <mergeCell ref="C3:D3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43"/>
  <sheetViews>
    <sheetView workbookViewId="0">
      <pane ySplit="5" topLeftCell="A6" activePane="bottomLeft" state="frozen"/>
      <selection/>
      <selection pane="bottomLeft" activeCell="A6" sqref="$A6:$XFD118"/>
    </sheetView>
  </sheetViews>
  <sheetFormatPr defaultColWidth="9" defaultRowHeight="13.5"/>
  <cols>
    <col min="1" max="1" width="35" style="112" customWidth="1"/>
    <col min="2" max="2" width="10.25" style="112" customWidth="1"/>
    <col min="3" max="3" width="12.25" style="112" customWidth="1"/>
    <col min="4" max="4" width="54.375" style="112" customWidth="1"/>
    <col min="5" max="5" width="9.5" style="112" customWidth="1"/>
    <col min="6" max="6" width="12.5" style="113" customWidth="1"/>
    <col min="7" max="8" width="9.5" style="112" customWidth="1"/>
    <col min="9" max="16384" width="9" style="112"/>
  </cols>
  <sheetData>
    <row r="1" spans="1:252">
      <c r="A1" s="114" t="s">
        <v>694</v>
      </c>
      <c r="B1" s="115"/>
      <c r="C1" s="115"/>
      <c r="D1" s="114"/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</row>
    <row r="2" ht="27" spans="1:252">
      <c r="A2" s="118" t="s">
        <v>695</v>
      </c>
      <c r="B2" s="118"/>
      <c r="C2" s="118"/>
      <c r="D2" s="118"/>
      <c r="E2" s="118"/>
      <c r="F2" s="117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</row>
    <row r="3" ht="15" customHeight="1" spans="1:252">
      <c r="A3" s="119"/>
      <c r="B3" s="120"/>
      <c r="C3" s="120"/>
      <c r="D3" s="120"/>
      <c r="E3" s="121" t="s">
        <v>2</v>
      </c>
      <c r="F3" s="121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</row>
    <row r="4" ht="14.25" spans="1:252">
      <c r="A4" s="122" t="s">
        <v>696</v>
      </c>
      <c r="B4" s="123"/>
      <c r="C4" s="124"/>
      <c r="D4" s="122" t="s">
        <v>697</v>
      </c>
      <c r="E4" s="123"/>
      <c r="F4" s="124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</row>
    <row r="5" ht="27" spans="1:252">
      <c r="A5" s="125" t="s">
        <v>698</v>
      </c>
      <c r="B5" s="126" t="s">
        <v>699</v>
      </c>
      <c r="C5" s="127" t="s">
        <v>7</v>
      </c>
      <c r="D5" s="125" t="s">
        <v>700</v>
      </c>
      <c r="E5" s="126" t="s">
        <v>701</v>
      </c>
      <c r="F5" s="128" t="s">
        <v>7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</row>
    <row r="6" ht="14.25" spans="1:252">
      <c r="A6" s="129" t="s">
        <v>702</v>
      </c>
      <c r="B6" s="130">
        <v>5000</v>
      </c>
      <c r="C6" s="130">
        <v>5000</v>
      </c>
      <c r="D6" s="131" t="s">
        <v>703</v>
      </c>
      <c r="E6" s="132"/>
      <c r="F6" s="132">
        <f>F7+F9</f>
        <v>122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</row>
    <row r="7" ht="14.25" spans="1:252">
      <c r="A7" s="129" t="s">
        <v>704</v>
      </c>
      <c r="B7" s="130">
        <v>400</v>
      </c>
      <c r="C7" s="130">
        <v>400</v>
      </c>
      <c r="D7" s="131" t="s">
        <v>705</v>
      </c>
      <c r="E7" s="132"/>
      <c r="F7" s="132">
        <v>23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</row>
    <row r="8" ht="14.25" spans="1:252">
      <c r="A8" s="129" t="s">
        <v>706</v>
      </c>
      <c r="B8" s="130">
        <f>SUM(B9:B13)</f>
        <v>220600</v>
      </c>
      <c r="C8" s="130">
        <f>SUM(C9:C13)</f>
        <v>212061</v>
      </c>
      <c r="D8" s="131" t="s">
        <v>707</v>
      </c>
      <c r="E8" s="132"/>
      <c r="F8" s="132">
        <v>23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</row>
    <row r="9" ht="14.25" spans="1:252">
      <c r="A9" s="133" t="s">
        <v>708</v>
      </c>
      <c r="B9" s="134">
        <v>220100</v>
      </c>
      <c r="C9" s="134">
        <f>11663+199898</f>
        <v>211561</v>
      </c>
      <c r="D9" s="135" t="s">
        <v>709</v>
      </c>
      <c r="E9" s="132"/>
      <c r="F9" s="132">
        <v>99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</row>
    <row r="10" ht="14.25" spans="1:252">
      <c r="A10" s="133" t="s">
        <v>710</v>
      </c>
      <c r="B10" s="134"/>
      <c r="C10" s="134"/>
      <c r="D10" s="131" t="s">
        <v>711</v>
      </c>
      <c r="E10" s="132"/>
      <c r="F10" s="132">
        <v>99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</row>
    <row r="11" ht="14.25" spans="1:252">
      <c r="A11" s="133" t="s">
        <v>712</v>
      </c>
      <c r="B11" s="134"/>
      <c r="C11" s="134"/>
      <c r="D11" s="131" t="s">
        <v>713</v>
      </c>
      <c r="E11" s="132">
        <f>E12+E16</f>
        <v>470</v>
      </c>
      <c r="F11" s="132">
        <f>F12+F16</f>
        <v>1024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</row>
    <row r="12" ht="14.25" spans="1:252">
      <c r="A12" s="133" t="s">
        <v>714</v>
      </c>
      <c r="B12" s="134">
        <v>500</v>
      </c>
      <c r="C12" s="134">
        <v>500</v>
      </c>
      <c r="D12" s="131" t="s">
        <v>715</v>
      </c>
      <c r="E12" s="132">
        <f>SUM(E13:E15)</f>
        <v>470</v>
      </c>
      <c r="F12" s="132">
        <f>SUM(F13:F15)</f>
        <v>1024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</row>
    <row r="13" ht="14.25" spans="1:252">
      <c r="A13" s="133" t="s">
        <v>716</v>
      </c>
      <c r="B13" s="134"/>
      <c r="C13" s="134"/>
      <c r="D13" s="131" t="s">
        <v>717</v>
      </c>
      <c r="E13" s="132">
        <v>470</v>
      </c>
      <c r="F13" s="132">
        <v>469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</row>
    <row r="14" ht="14.25" spans="1:252">
      <c r="A14" s="129" t="s">
        <v>718</v>
      </c>
      <c r="B14" s="136">
        <v>4665</v>
      </c>
      <c r="C14" s="136">
        <v>5000</v>
      </c>
      <c r="D14" s="131" t="s">
        <v>719</v>
      </c>
      <c r="E14" s="132"/>
      <c r="F14" s="132">
        <v>555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</row>
    <row r="15" ht="14.25" spans="1:252">
      <c r="A15" s="129" t="s">
        <v>720</v>
      </c>
      <c r="B15" s="137">
        <v>3300</v>
      </c>
      <c r="C15" s="137">
        <v>2600</v>
      </c>
      <c r="D15" s="131" t="s">
        <v>721</v>
      </c>
      <c r="E15" s="132"/>
      <c r="F15" s="132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</row>
    <row r="16" ht="14.25" spans="1:252">
      <c r="A16" s="129" t="s">
        <v>722</v>
      </c>
      <c r="B16" s="138"/>
      <c r="C16" s="138"/>
      <c r="D16" s="131" t="s">
        <v>723</v>
      </c>
      <c r="E16" s="132"/>
      <c r="F16" s="132"/>
      <c r="G16" s="120"/>
      <c r="H16" s="13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</row>
    <row r="17" hidden="1" spans="1:8">
      <c r="A17" s="133"/>
      <c r="B17" s="138"/>
      <c r="C17" s="138"/>
      <c r="D17" s="131" t="s">
        <v>717</v>
      </c>
      <c r="E17" s="132"/>
      <c r="F17" s="132"/>
      <c r="G17" s="140"/>
      <c r="H17" s="140"/>
    </row>
    <row r="18" hidden="1" spans="1:8">
      <c r="A18" s="133"/>
      <c r="B18" s="141"/>
      <c r="C18" s="141"/>
      <c r="D18" s="131" t="s">
        <v>719</v>
      </c>
      <c r="E18" s="132"/>
      <c r="F18" s="132"/>
      <c r="G18" s="140"/>
      <c r="H18" s="140"/>
    </row>
    <row r="19" spans="1:8">
      <c r="A19" s="133"/>
      <c r="B19" s="142"/>
      <c r="C19" s="141"/>
      <c r="D19" s="131" t="s">
        <v>724</v>
      </c>
      <c r="E19" s="132"/>
      <c r="F19" s="132"/>
      <c r="G19" s="140"/>
      <c r="H19" s="140"/>
    </row>
    <row r="20" spans="1:8">
      <c r="A20" s="133"/>
      <c r="B20" s="141"/>
      <c r="C20" s="141"/>
      <c r="D20" s="129" t="s">
        <v>725</v>
      </c>
      <c r="E20" s="143">
        <f>E21+E35+E39+E40+E42+E45+E48+E54</f>
        <v>196343</v>
      </c>
      <c r="F20" s="143">
        <f>F21+F35+F39+F40+F42+F45+F48+F54</f>
        <v>186505</v>
      </c>
      <c r="G20" s="140"/>
      <c r="H20" s="140"/>
    </row>
    <row r="21" spans="1:8">
      <c r="A21" s="133"/>
      <c r="B21" s="141"/>
      <c r="C21" s="141"/>
      <c r="D21" s="131" t="s">
        <v>726</v>
      </c>
      <c r="E21" s="143">
        <f>SUM(E22:E33)</f>
        <v>182478</v>
      </c>
      <c r="F21" s="143">
        <f>SUM(F22:F34)</f>
        <v>173340</v>
      </c>
      <c r="G21" s="144"/>
      <c r="H21" s="140"/>
    </row>
    <row r="22" spans="1:8">
      <c r="A22" s="129"/>
      <c r="B22" s="141"/>
      <c r="C22" s="141"/>
      <c r="D22" s="145" t="s">
        <v>727</v>
      </c>
      <c r="E22" s="143">
        <v>64000</v>
      </c>
      <c r="F22" s="143">
        <f>33253+6363+5000</f>
        <v>44616</v>
      </c>
      <c r="G22" s="140"/>
      <c r="H22" s="140"/>
    </row>
    <row r="23" spans="1:8">
      <c r="A23" s="129"/>
      <c r="B23" s="141"/>
      <c r="C23" s="141"/>
      <c r="D23" s="145" t="s">
        <v>728</v>
      </c>
      <c r="E23" s="143"/>
      <c r="F23" s="143">
        <f>10000+18524</f>
        <v>28524</v>
      </c>
      <c r="G23" s="140"/>
      <c r="H23" s="140"/>
    </row>
    <row r="24" spans="1:8">
      <c r="A24" s="129"/>
      <c r="B24" s="136"/>
      <c r="C24" s="136"/>
      <c r="D24" s="145" t="s">
        <v>729</v>
      </c>
      <c r="E24" s="143">
        <v>118478</v>
      </c>
      <c r="F24" s="143">
        <f>50295+45332</f>
        <v>95627</v>
      </c>
      <c r="G24" s="140"/>
      <c r="H24" s="140"/>
    </row>
    <row r="25" hidden="1" spans="1:8">
      <c r="A25" s="133"/>
      <c r="B25" s="134"/>
      <c r="C25" s="134"/>
      <c r="D25" s="145" t="s">
        <v>728</v>
      </c>
      <c r="E25" s="143"/>
      <c r="F25" s="143"/>
      <c r="G25" s="140"/>
      <c r="H25" s="140"/>
    </row>
    <row r="26" hidden="1" spans="1:8">
      <c r="A26" s="133"/>
      <c r="B26" s="134"/>
      <c r="C26" s="134"/>
      <c r="D26" s="145" t="s">
        <v>730</v>
      </c>
      <c r="E26" s="143"/>
      <c r="F26" s="143"/>
      <c r="G26" s="140"/>
      <c r="H26" s="140"/>
    </row>
    <row r="27" hidden="1" spans="1:8">
      <c r="A27" s="133"/>
      <c r="B27" s="134"/>
      <c r="C27" s="134"/>
      <c r="D27" s="145" t="s">
        <v>731</v>
      </c>
      <c r="E27" s="143"/>
      <c r="F27" s="143"/>
      <c r="G27" s="140"/>
      <c r="H27" s="140"/>
    </row>
    <row r="28" hidden="1" spans="1:8">
      <c r="A28" s="129"/>
      <c r="B28" s="130"/>
      <c r="C28" s="130"/>
      <c r="D28" s="145" t="s">
        <v>732</v>
      </c>
      <c r="E28" s="143"/>
      <c r="F28" s="143"/>
      <c r="G28" s="140"/>
      <c r="H28" s="140"/>
    </row>
    <row r="29" spans="1:8">
      <c r="A29" s="129"/>
      <c r="B29" s="130"/>
      <c r="C29" s="130"/>
      <c r="D29" s="145" t="s">
        <v>733</v>
      </c>
      <c r="E29" s="143"/>
      <c r="F29" s="143">
        <v>4400</v>
      </c>
      <c r="G29" s="140"/>
      <c r="H29" s="140"/>
    </row>
    <row r="30" hidden="1" spans="1:8">
      <c r="A30" s="146"/>
      <c r="B30" s="130"/>
      <c r="C30" s="130"/>
      <c r="D30" s="145" t="s">
        <v>734</v>
      </c>
      <c r="E30" s="143"/>
      <c r="F30" s="143"/>
      <c r="G30" s="140"/>
      <c r="H30" s="140"/>
    </row>
    <row r="31" hidden="1" spans="1:8">
      <c r="A31" s="147"/>
      <c r="B31" s="130"/>
      <c r="C31" s="130"/>
      <c r="D31" s="145" t="s">
        <v>735</v>
      </c>
      <c r="E31" s="143"/>
      <c r="F31" s="143"/>
      <c r="G31" s="140"/>
      <c r="H31" s="148"/>
    </row>
    <row r="32" hidden="1" spans="1:8">
      <c r="A32" s="147"/>
      <c r="B32" s="149"/>
      <c r="C32" s="149"/>
      <c r="D32" s="145" t="s">
        <v>736</v>
      </c>
      <c r="E32" s="143"/>
      <c r="F32" s="143"/>
      <c r="G32" s="140"/>
      <c r="H32" s="140"/>
    </row>
    <row r="33" hidden="1" spans="1:6">
      <c r="A33" s="147"/>
      <c r="B33" s="149"/>
      <c r="C33" s="149"/>
      <c r="D33" s="145" t="s">
        <v>737</v>
      </c>
      <c r="E33" s="143"/>
      <c r="F33" s="143"/>
    </row>
    <row r="34" spans="1:6">
      <c r="A34" s="147"/>
      <c r="B34" s="149"/>
      <c r="C34" s="149"/>
      <c r="D34" s="145" t="s">
        <v>731</v>
      </c>
      <c r="E34" s="143"/>
      <c r="F34" s="143">
        <v>173</v>
      </c>
    </row>
    <row r="35" spans="1:6">
      <c r="A35" s="147"/>
      <c r="B35" s="149"/>
      <c r="C35" s="149"/>
      <c r="D35" s="131" t="s">
        <v>738</v>
      </c>
      <c r="E35" s="143">
        <f>E36+E37+E38</f>
        <v>5400</v>
      </c>
      <c r="F35" s="143">
        <v>5400</v>
      </c>
    </row>
    <row r="36" spans="1:6">
      <c r="A36" s="147"/>
      <c r="B36" s="149"/>
      <c r="C36" s="149"/>
      <c r="D36" s="145" t="s">
        <v>727</v>
      </c>
      <c r="E36" s="143">
        <v>5000</v>
      </c>
      <c r="F36" s="143">
        <v>5000</v>
      </c>
    </row>
    <row r="37" spans="1:6">
      <c r="A37" s="147"/>
      <c r="B37" s="149"/>
      <c r="C37" s="149"/>
      <c r="D37" s="145" t="s">
        <v>739</v>
      </c>
      <c r="E37" s="143">
        <v>400</v>
      </c>
      <c r="F37" s="143">
        <v>400</v>
      </c>
    </row>
    <row r="38" spans="1:6">
      <c r="A38" s="147"/>
      <c r="B38" s="130"/>
      <c r="C38" s="130"/>
      <c r="D38" s="145" t="s">
        <v>740</v>
      </c>
      <c r="E38" s="143"/>
      <c r="F38" s="143"/>
    </row>
    <row r="39" spans="1:8">
      <c r="A39" s="129"/>
      <c r="B39" s="130"/>
      <c r="C39" s="130"/>
      <c r="D39" s="131" t="s">
        <v>741</v>
      </c>
      <c r="E39" s="143"/>
      <c r="F39" s="143"/>
      <c r="H39" s="150">
        <f>F118-C118</f>
        <v>0</v>
      </c>
    </row>
    <row r="40" spans="1:6">
      <c r="A40" s="129"/>
      <c r="B40" s="130"/>
      <c r="C40" s="130"/>
      <c r="D40" s="131" t="s">
        <v>742</v>
      </c>
      <c r="E40" s="143">
        <v>500</v>
      </c>
      <c r="F40" s="143">
        <v>500</v>
      </c>
    </row>
    <row r="41" spans="1:6">
      <c r="A41" s="129"/>
      <c r="B41" s="130"/>
      <c r="C41" s="130"/>
      <c r="D41" s="151" t="s">
        <v>743</v>
      </c>
      <c r="E41" s="143">
        <v>500</v>
      </c>
      <c r="F41" s="143">
        <v>500</v>
      </c>
    </row>
    <row r="42" hidden="1" spans="1:6">
      <c r="A42" s="129"/>
      <c r="B42" s="130"/>
      <c r="C42" s="130"/>
      <c r="D42" s="151" t="s">
        <v>744</v>
      </c>
      <c r="E42" s="152"/>
      <c r="F42" s="152"/>
    </row>
    <row r="43" hidden="1" spans="1:6">
      <c r="A43" s="129"/>
      <c r="B43" s="130"/>
      <c r="C43" s="130"/>
      <c r="D43" s="153" t="s">
        <v>727</v>
      </c>
      <c r="E43" s="152"/>
      <c r="F43" s="154"/>
    </row>
    <row r="44" hidden="1" spans="1:6">
      <c r="A44" s="129"/>
      <c r="B44" s="130"/>
      <c r="C44" s="130"/>
      <c r="D44" s="155" t="s">
        <v>745</v>
      </c>
      <c r="E44" s="152"/>
      <c r="F44" s="154"/>
    </row>
    <row r="45" hidden="1" spans="1:6">
      <c r="A45" s="129"/>
      <c r="B45" s="130"/>
      <c r="C45" s="149"/>
      <c r="D45" s="151" t="s">
        <v>746</v>
      </c>
      <c r="E45" s="152"/>
      <c r="F45" s="154"/>
    </row>
    <row r="46" hidden="1" spans="1:6">
      <c r="A46" s="129"/>
      <c r="B46" s="130"/>
      <c r="C46" s="149"/>
      <c r="D46" s="153" t="s">
        <v>727</v>
      </c>
      <c r="E46" s="152"/>
      <c r="F46" s="154"/>
    </row>
    <row r="47" hidden="1" spans="1:6">
      <c r="A47" s="129"/>
      <c r="B47" s="130"/>
      <c r="C47" s="130"/>
      <c r="D47" s="153" t="s">
        <v>747</v>
      </c>
      <c r="E47" s="152"/>
      <c r="F47" s="154"/>
    </row>
    <row r="48" spans="1:6">
      <c r="A48" s="129"/>
      <c r="B48" s="130"/>
      <c r="C48" s="130"/>
      <c r="D48" s="131" t="s">
        <v>748</v>
      </c>
      <c r="E48" s="152">
        <v>4665</v>
      </c>
      <c r="F48" s="154">
        <v>4665</v>
      </c>
    </row>
    <row r="49" hidden="1" spans="1:6">
      <c r="A49" s="129"/>
      <c r="B49" s="130"/>
      <c r="C49" s="130"/>
      <c r="D49" s="145" t="s">
        <v>749</v>
      </c>
      <c r="E49" s="143"/>
      <c r="F49" s="132"/>
    </row>
    <row r="50" hidden="1" spans="1:6">
      <c r="A50" s="129"/>
      <c r="B50" s="130"/>
      <c r="C50" s="130"/>
      <c r="D50" s="145" t="s">
        <v>750</v>
      </c>
      <c r="E50" s="143"/>
      <c r="F50" s="132"/>
    </row>
    <row r="51" hidden="1" spans="1:6">
      <c r="A51" s="129"/>
      <c r="B51" s="130"/>
      <c r="C51" s="130"/>
      <c r="D51" s="145" t="s">
        <v>751</v>
      </c>
      <c r="E51" s="143"/>
      <c r="F51" s="132"/>
    </row>
    <row r="52" hidden="1" spans="1:6">
      <c r="A52" s="129"/>
      <c r="B52" s="130"/>
      <c r="C52" s="130"/>
      <c r="D52" s="145" t="s">
        <v>752</v>
      </c>
      <c r="E52" s="143"/>
      <c r="F52" s="132"/>
    </row>
    <row r="53" spans="1:6">
      <c r="A53" s="129"/>
      <c r="B53" s="130"/>
      <c r="C53" s="149"/>
      <c r="D53" s="145" t="s">
        <v>753</v>
      </c>
      <c r="E53" s="143">
        <v>4665</v>
      </c>
      <c r="F53" s="132">
        <v>4665</v>
      </c>
    </row>
    <row r="54" spans="1:6">
      <c r="A54" s="129"/>
      <c r="B54" s="130"/>
      <c r="C54" s="149"/>
      <c r="D54" s="156" t="s">
        <v>754</v>
      </c>
      <c r="E54" s="143">
        <v>3300</v>
      </c>
      <c r="F54" s="143">
        <v>2600</v>
      </c>
    </row>
    <row r="55" spans="1:6">
      <c r="A55" s="129"/>
      <c r="B55" s="130"/>
      <c r="C55" s="149"/>
      <c r="D55" s="157" t="s">
        <v>755</v>
      </c>
      <c r="E55" s="143">
        <v>3300</v>
      </c>
      <c r="F55" s="143">
        <f>7850-2000-3250</f>
        <v>2600</v>
      </c>
    </row>
    <row r="56" spans="1:6">
      <c r="A56" s="129"/>
      <c r="B56" s="130"/>
      <c r="C56" s="149"/>
      <c r="D56" s="157" t="s">
        <v>756</v>
      </c>
      <c r="E56" s="132"/>
      <c r="F56" s="132"/>
    </row>
    <row r="57" spans="1:6">
      <c r="A57" s="129"/>
      <c r="B57" s="130"/>
      <c r="C57" s="149"/>
      <c r="D57" s="157" t="s">
        <v>757</v>
      </c>
      <c r="E57" s="132"/>
      <c r="F57" s="132"/>
    </row>
    <row r="58" hidden="1" spans="1:6">
      <c r="A58" s="129"/>
      <c r="B58" s="130"/>
      <c r="C58" s="158"/>
      <c r="D58" s="135" t="s">
        <v>758</v>
      </c>
      <c r="E58" s="132"/>
      <c r="F58" s="132"/>
    </row>
    <row r="59" hidden="1" spans="1:6">
      <c r="A59" s="129"/>
      <c r="B59" s="130"/>
      <c r="C59" s="149"/>
      <c r="D59" s="135" t="s">
        <v>759</v>
      </c>
      <c r="E59" s="132"/>
      <c r="F59" s="132"/>
    </row>
    <row r="60" hidden="1" spans="1:6">
      <c r="A60" s="129"/>
      <c r="B60" s="130"/>
      <c r="C60" s="149"/>
      <c r="D60" s="159" t="s">
        <v>760</v>
      </c>
      <c r="E60" s="132"/>
      <c r="F60" s="132"/>
    </row>
    <row r="61" hidden="1" spans="1:6">
      <c r="A61" s="129"/>
      <c r="B61" s="130"/>
      <c r="C61" s="149"/>
      <c r="D61" s="135" t="s">
        <v>761</v>
      </c>
      <c r="E61" s="132"/>
      <c r="F61" s="132"/>
    </row>
    <row r="62" hidden="1" spans="1:6">
      <c r="A62" s="129"/>
      <c r="B62" s="130"/>
      <c r="C62" s="149"/>
      <c r="D62" s="135" t="s">
        <v>762</v>
      </c>
      <c r="E62" s="132"/>
      <c r="F62" s="132"/>
    </row>
    <row r="63" hidden="1" spans="1:6">
      <c r="A63" s="129"/>
      <c r="B63" s="130"/>
      <c r="C63" s="149"/>
      <c r="D63" s="135" t="s">
        <v>763</v>
      </c>
      <c r="E63" s="132"/>
      <c r="F63" s="132"/>
    </row>
    <row r="64" hidden="1" spans="1:6">
      <c r="A64" s="129"/>
      <c r="B64" s="130"/>
      <c r="C64" s="149"/>
      <c r="D64" s="135" t="s">
        <v>764</v>
      </c>
      <c r="E64" s="132"/>
      <c r="F64" s="132"/>
    </row>
    <row r="65" hidden="1" spans="1:6">
      <c r="A65" s="129"/>
      <c r="B65" s="130"/>
      <c r="C65" s="149"/>
      <c r="D65" s="135" t="s">
        <v>765</v>
      </c>
      <c r="E65" s="132"/>
      <c r="F65" s="132"/>
    </row>
    <row r="66" hidden="1" spans="1:6">
      <c r="A66" s="129"/>
      <c r="B66" s="130"/>
      <c r="C66" s="149"/>
      <c r="D66" s="135" t="s">
        <v>719</v>
      </c>
      <c r="E66" s="132"/>
      <c r="F66" s="132"/>
    </row>
    <row r="67" hidden="1" spans="1:6">
      <c r="A67" s="129"/>
      <c r="B67" s="130"/>
      <c r="C67" s="149"/>
      <c r="D67" s="135" t="s">
        <v>766</v>
      </c>
      <c r="E67" s="132"/>
      <c r="F67" s="132"/>
    </row>
    <row r="68" hidden="1" spans="1:6">
      <c r="A68" s="129"/>
      <c r="B68" s="130"/>
      <c r="C68" s="149"/>
      <c r="D68" s="135" t="s">
        <v>767</v>
      </c>
      <c r="E68" s="132"/>
      <c r="F68" s="132"/>
    </row>
    <row r="69" hidden="1" spans="1:6">
      <c r="A69" s="129"/>
      <c r="B69" s="130"/>
      <c r="C69" s="149"/>
      <c r="D69" s="135" t="s">
        <v>768</v>
      </c>
      <c r="E69" s="132"/>
      <c r="F69" s="132"/>
    </row>
    <row r="70" hidden="1" spans="1:6">
      <c r="A70" s="129"/>
      <c r="B70" s="130"/>
      <c r="C70" s="130"/>
      <c r="D70" s="135" t="s">
        <v>769</v>
      </c>
      <c r="E70" s="132"/>
      <c r="F70" s="132"/>
    </row>
    <row r="71" hidden="1" spans="1:6">
      <c r="A71" s="129"/>
      <c r="B71" s="130"/>
      <c r="C71" s="149"/>
      <c r="D71" s="135" t="s">
        <v>770</v>
      </c>
      <c r="E71" s="132"/>
      <c r="F71" s="132"/>
    </row>
    <row r="72" hidden="1" spans="1:6">
      <c r="A72" s="129"/>
      <c r="B72" s="130"/>
      <c r="C72" s="149"/>
      <c r="D72" s="156" t="s">
        <v>771</v>
      </c>
      <c r="E72" s="132"/>
      <c r="F72" s="132"/>
    </row>
    <row r="73" hidden="1" spans="1:6">
      <c r="A73" s="129"/>
      <c r="B73" s="130"/>
      <c r="C73" s="149"/>
      <c r="D73" s="135" t="s">
        <v>772</v>
      </c>
      <c r="E73" s="132"/>
      <c r="F73" s="132"/>
    </row>
    <row r="74" hidden="1" spans="1:6">
      <c r="A74" s="129"/>
      <c r="B74" s="130"/>
      <c r="C74" s="149"/>
      <c r="D74" s="135" t="s">
        <v>773</v>
      </c>
      <c r="E74" s="132"/>
      <c r="F74" s="132"/>
    </row>
    <row r="75" hidden="1" spans="1:6">
      <c r="A75" s="129"/>
      <c r="B75" s="130"/>
      <c r="C75" s="149"/>
      <c r="D75" s="135" t="s">
        <v>774</v>
      </c>
      <c r="E75" s="132"/>
      <c r="F75" s="132"/>
    </row>
    <row r="76" hidden="1" spans="1:6">
      <c r="A76" s="129"/>
      <c r="B76" s="130"/>
      <c r="C76" s="130"/>
      <c r="D76" s="135" t="s">
        <v>775</v>
      </c>
      <c r="E76" s="132"/>
      <c r="F76" s="132"/>
    </row>
    <row r="77" hidden="1" spans="1:6">
      <c r="A77" s="129"/>
      <c r="B77" s="130"/>
      <c r="C77" s="149"/>
      <c r="D77" s="135" t="s">
        <v>776</v>
      </c>
      <c r="E77" s="132"/>
      <c r="F77" s="132"/>
    </row>
    <row r="78" hidden="1" spans="1:6">
      <c r="A78" s="129"/>
      <c r="B78" s="130"/>
      <c r="C78" s="149"/>
      <c r="D78" s="156" t="s">
        <v>777</v>
      </c>
      <c r="E78" s="132"/>
      <c r="F78" s="132"/>
    </row>
    <row r="79" hidden="1" spans="1:6">
      <c r="A79" s="129"/>
      <c r="B79" s="130"/>
      <c r="C79" s="149"/>
      <c r="D79" s="135" t="s">
        <v>778</v>
      </c>
      <c r="E79" s="132"/>
      <c r="F79" s="132"/>
    </row>
    <row r="80" hidden="1" spans="1:6">
      <c r="A80" s="129"/>
      <c r="B80" s="130"/>
      <c r="C80" s="130"/>
      <c r="D80" s="135" t="s">
        <v>779</v>
      </c>
      <c r="E80" s="132"/>
      <c r="F80" s="132"/>
    </row>
    <row r="81" hidden="1" spans="1:6">
      <c r="A81" s="129"/>
      <c r="B81" s="130"/>
      <c r="C81" s="130"/>
      <c r="D81" s="135" t="s">
        <v>780</v>
      </c>
      <c r="E81" s="132"/>
      <c r="F81" s="132"/>
    </row>
    <row r="82" hidden="1" spans="1:6">
      <c r="A82" s="129"/>
      <c r="B82" s="130"/>
      <c r="C82" s="130"/>
      <c r="D82" s="160" t="s">
        <v>781</v>
      </c>
      <c r="E82" s="132"/>
      <c r="F82" s="132"/>
    </row>
    <row r="83" hidden="1" spans="1:6">
      <c r="A83" s="129"/>
      <c r="B83" s="130"/>
      <c r="C83" s="130"/>
      <c r="D83" s="160" t="s">
        <v>782</v>
      </c>
      <c r="E83" s="132"/>
      <c r="F83" s="132"/>
    </row>
    <row r="84" hidden="1" spans="1:6">
      <c r="A84" s="129"/>
      <c r="B84" s="130"/>
      <c r="C84" s="130"/>
      <c r="D84" s="160" t="s">
        <v>783</v>
      </c>
      <c r="E84" s="132"/>
      <c r="F84" s="132"/>
    </row>
    <row r="85" hidden="1" spans="1:6">
      <c r="A85" s="129"/>
      <c r="B85" s="130"/>
      <c r="C85" s="130"/>
      <c r="D85" s="160" t="s">
        <v>784</v>
      </c>
      <c r="E85" s="132"/>
      <c r="F85" s="132"/>
    </row>
    <row r="86" hidden="1" spans="1:6">
      <c r="A86" s="129"/>
      <c r="B86" s="130"/>
      <c r="C86" s="149"/>
      <c r="D86" s="135" t="s">
        <v>785</v>
      </c>
      <c r="E86" s="132"/>
      <c r="F86" s="132"/>
    </row>
    <row r="87" spans="1:6">
      <c r="A87" s="129"/>
      <c r="B87" s="130"/>
      <c r="C87" s="130"/>
      <c r="D87" s="156" t="s">
        <v>786</v>
      </c>
      <c r="E87" s="132">
        <f>E88+E89+E91</f>
        <v>0</v>
      </c>
      <c r="F87" s="132">
        <f>F88+F89+F91</f>
        <v>42778</v>
      </c>
    </row>
    <row r="88" spans="1:6">
      <c r="A88" s="129"/>
      <c r="B88" s="130"/>
      <c r="C88" s="149"/>
      <c r="D88" s="135" t="s">
        <v>787</v>
      </c>
      <c r="E88" s="132"/>
      <c r="F88" s="161">
        <v>25</v>
      </c>
    </row>
    <row r="89" spans="1:6">
      <c r="A89" s="129"/>
      <c r="B89" s="130"/>
      <c r="C89" s="149"/>
      <c r="D89" s="135" t="s">
        <v>788</v>
      </c>
      <c r="E89" s="132"/>
      <c r="F89" s="132">
        <v>41500</v>
      </c>
    </row>
    <row r="90" spans="1:6">
      <c r="A90" s="129"/>
      <c r="B90" s="130"/>
      <c r="C90" s="149"/>
      <c r="D90" s="135" t="s">
        <v>789</v>
      </c>
      <c r="E90" s="132"/>
      <c r="F90" s="132">
        <v>41500</v>
      </c>
    </row>
    <row r="91" spans="1:6">
      <c r="A91" s="129"/>
      <c r="B91" s="130"/>
      <c r="C91" s="149"/>
      <c r="D91" s="135" t="s">
        <v>790</v>
      </c>
      <c r="E91" s="132"/>
      <c r="F91" s="132">
        <f>SUM(F92:F103)</f>
        <v>1253</v>
      </c>
    </row>
    <row r="92" spans="1:6">
      <c r="A92" s="129"/>
      <c r="B92" s="130"/>
      <c r="C92" s="149"/>
      <c r="D92" s="135" t="s">
        <v>791</v>
      </c>
      <c r="E92" s="132"/>
      <c r="F92" s="132"/>
    </row>
    <row r="93" spans="1:6">
      <c r="A93" s="129"/>
      <c r="B93" s="130"/>
      <c r="C93" s="149"/>
      <c r="D93" s="135" t="s">
        <v>792</v>
      </c>
      <c r="E93" s="132"/>
      <c r="F93" s="132">
        <v>871</v>
      </c>
    </row>
    <row r="94" spans="1:6">
      <c r="A94" s="129"/>
      <c r="B94" s="130"/>
      <c r="C94" s="149"/>
      <c r="D94" s="135" t="s">
        <v>793</v>
      </c>
      <c r="E94" s="132"/>
      <c r="F94" s="132">
        <v>134</v>
      </c>
    </row>
    <row r="95" spans="1:6">
      <c r="A95" s="129"/>
      <c r="B95" s="130"/>
      <c r="C95" s="149"/>
      <c r="D95" s="135" t="s">
        <v>794</v>
      </c>
      <c r="E95" s="132"/>
      <c r="F95" s="132">
        <v>32</v>
      </c>
    </row>
    <row r="96" spans="1:6">
      <c r="A96" s="129"/>
      <c r="B96" s="130"/>
      <c r="C96" s="149"/>
      <c r="D96" s="135" t="s">
        <v>795</v>
      </c>
      <c r="E96" s="132"/>
      <c r="F96" s="132"/>
    </row>
    <row r="97" spans="1:6">
      <c r="A97" s="129"/>
      <c r="B97" s="130"/>
      <c r="C97" s="149"/>
      <c r="D97" s="135" t="s">
        <v>796</v>
      </c>
      <c r="E97" s="132"/>
      <c r="F97" s="132">
        <v>171</v>
      </c>
    </row>
    <row r="98" hidden="1" spans="1:6">
      <c r="A98" s="129"/>
      <c r="B98" s="130"/>
      <c r="C98" s="149"/>
      <c r="D98" s="135" t="s">
        <v>797</v>
      </c>
      <c r="E98" s="132"/>
      <c r="F98" s="132">
        <v>45</v>
      </c>
    </row>
    <row r="99" hidden="1" spans="1:6">
      <c r="A99" s="129"/>
      <c r="B99" s="130"/>
      <c r="C99" s="149"/>
      <c r="D99" s="135" t="s">
        <v>798</v>
      </c>
      <c r="E99" s="132"/>
      <c r="F99" s="132"/>
    </row>
    <row r="100" hidden="1" spans="1:6">
      <c r="A100" s="129"/>
      <c r="B100" s="130"/>
      <c r="C100" s="149"/>
      <c r="D100" s="135" t="s">
        <v>799</v>
      </c>
      <c r="E100" s="132"/>
      <c r="F100" s="132"/>
    </row>
    <row r="101" hidden="1" spans="1:6">
      <c r="A101" s="129"/>
      <c r="B101" s="130"/>
      <c r="C101" s="130"/>
      <c r="D101" s="135" t="s">
        <v>800</v>
      </c>
      <c r="E101" s="132"/>
      <c r="F101" s="132"/>
    </row>
    <row r="102" hidden="1" spans="1:6">
      <c r="A102" s="129"/>
      <c r="B102" s="130"/>
      <c r="C102" s="130"/>
      <c r="D102" s="135" t="s">
        <v>801</v>
      </c>
      <c r="E102" s="132"/>
      <c r="F102" s="132"/>
    </row>
    <row r="103" hidden="1" spans="1:6">
      <c r="A103" s="129"/>
      <c r="B103" s="130"/>
      <c r="C103" s="130"/>
      <c r="D103" s="162" t="s">
        <v>802</v>
      </c>
      <c r="E103" s="132"/>
      <c r="F103" s="132"/>
    </row>
    <row r="104" spans="1:6">
      <c r="A104" s="129"/>
      <c r="B104" s="130"/>
      <c r="C104" s="130"/>
      <c r="D104" s="156" t="s">
        <v>803</v>
      </c>
      <c r="E104" s="132"/>
      <c r="F104" s="132">
        <f>F105+F106</f>
        <v>43425</v>
      </c>
    </row>
    <row r="105" spans="1:6">
      <c r="A105" s="129"/>
      <c r="B105" s="130"/>
      <c r="C105" s="130"/>
      <c r="D105" s="162" t="s">
        <v>804</v>
      </c>
      <c r="E105" s="132"/>
      <c r="F105" s="132">
        <v>525</v>
      </c>
    </row>
    <row r="106" spans="1:6">
      <c r="A106" s="129"/>
      <c r="B106" s="130"/>
      <c r="C106" s="130"/>
      <c r="D106" s="162" t="s">
        <v>805</v>
      </c>
      <c r="E106" s="132"/>
      <c r="F106" s="132">
        <v>42900</v>
      </c>
    </row>
    <row r="107" spans="1:6">
      <c r="A107" s="129"/>
      <c r="B107" s="130"/>
      <c r="C107" s="130"/>
      <c r="D107" s="156" t="s">
        <v>806</v>
      </c>
      <c r="E107" s="132">
        <v>9548</v>
      </c>
      <c r="F107" s="132">
        <v>9972</v>
      </c>
    </row>
    <row r="108" spans="1:6">
      <c r="A108" s="129"/>
      <c r="B108" s="130"/>
      <c r="C108" s="130"/>
      <c r="D108" s="156" t="s">
        <v>807</v>
      </c>
      <c r="E108" s="132">
        <v>100</v>
      </c>
      <c r="F108" s="132">
        <v>110</v>
      </c>
    </row>
    <row r="109" spans="1:6">
      <c r="A109" s="163" t="s">
        <v>808</v>
      </c>
      <c r="B109" s="164">
        <f>B6+B7+B8+B14+B15+B16</f>
        <v>233965</v>
      </c>
      <c r="C109" s="164">
        <f>C6+C7+C8+C14+C15+C16</f>
        <v>225061</v>
      </c>
      <c r="D109" s="163" t="s">
        <v>809</v>
      </c>
      <c r="E109" s="165">
        <f>E6+E11+E20+E87+E104+E107+E108</f>
        <v>206461</v>
      </c>
      <c r="F109" s="165">
        <f>F6+F11+F20+F87+F104+F107+F108</f>
        <v>283936</v>
      </c>
    </row>
    <row r="110" spans="1:6">
      <c r="A110" s="166" t="s">
        <v>810</v>
      </c>
      <c r="B110" s="167">
        <f>B111+B114+B115+B116</f>
        <v>45495</v>
      </c>
      <c r="C110" s="167">
        <f>C111+C114+C115+C116</f>
        <v>132374</v>
      </c>
      <c r="D110" s="166" t="s">
        <v>811</v>
      </c>
      <c r="E110" s="165">
        <f>E111+E114+E115+E116</f>
        <v>72999</v>
      </c>
      <c r="F110" s="165">
        <f>F111+F114+F115+F116</f>
        <v>73499</v>
      </c>
    </row>
    <row r="111" spans="1:6">
      <c r="A111" s="145" t="s">
        <v>812</v>
      </c>
      <c r="B111" s="149">
        <f>B112+B113</f>
        <v>470</v>
      </c>
      <c r="C111" s="149">
        <f>C112+C113</f>
        <v>45849</v>
      </c>
      <c r="D111" s="145" t="s">
        <v>813</v>
      </c>
      <c r="E111" s="168"/>
      <c r="F111" s="168"/>
    </row>
    <row r="112" spans="1:6">
      <c r="A112" s="145" t="s">
        <v>814</v>
      </c>
      <c r="B112" s="149">
        <v>470</v>
      </c>
      <c r="C112" s="149">
        <f>43425+2424</f>
        <v>45849</v>
      </c>
      <c r="D112" s="145" t="s">
        <v>815</v>
      </c>
      <c r="E112" s="168"/>
      <c r="F112" s="168"/>
    </row>
    <row r="113" spans="1:6">
      <c r="A113" s="145" t="s">
        <v>816</v>
      </c>
      <c r="B113" s="149"/>
      <c r="C113" s="149"/>
      <c r="D113" s="145" t="s">
        <v>817</v>
      </c>
      <c r="E113" s="168"/>
      <c r="F113" s="168"/>
    </row>
    <row r="114" spans="1:7">
      <c r="A114" s="145" t="s">
        <v>818</v>
      </c>
      <c r="B114" s="149"/>
      <c r="C114" s="149"/>
      <c r="D114" s="145" t="s">
        <v>819</v>
      </c>
      <c r="E114" s="168">
        <v>37622</v>
      </c>
      <c r="F114" s="168">
        <v>37622</v>
      </c>
      <c r="G114" s="150"/>
    </row>
    <row r="115" spans="1:8">
      <c r="A115" s="145" t="s">
        <v>820</v>
      </c>
      <c r="B115" s="149">
        <v>35377</v>
      </c>
      <c r="C115" s="149">
        <f>35377+41500</f>
        <v>76877</v>
      </c>
      <c r="D115" s="145" t="s">
        <v>821</v>
      </c>
      <c r="E115" s="168">
        <v>35377</v>
      </c>
      <c r="F115" s="168">
        <f>35877</f>
        <v>35877</v>
      </c>
      <c r="H115" s="150"/>
    </row>
    <row r="116" spans="1:6">
      <c r="A116" s="145" t="s">
        <v>822</v>
      </c>
      <c r="B116" s="149">
        <v>9648</v>
      </c>
      <c r="C116" s="149">
        <v>9648</v>
      </c>
      <c r="D116" s="145" t="s">
        <v>823</v>
      </c>
      <c r="E116" s="169"/>
      <c r="F116" s="169"/>
    </row>
    <row r="117" spans="1:7">
      <c r="A117" s="145"/>
      <c r="B117" s="149"/>
      <c r="C117" s="149"/>
      <c r="D117" s="145" t="s">
        <v>824</v>
      </c>
      <c r="E117" s="168"/>
      <c r="F117" s="168"/>
      <c r="G117" s="170"/>
    </row>
    <row r="118" spans="1:6">
      <c r="A118" s="163" t="s">
        <v>36</v>
      </c>
      <c r="B118" s="171">
        <f t="shared" ref="B118:F118" si="0">B109+B110</f>
        <v>279460</v>
      </c>
      <c r="C118" s="171">
        <f t="shared" si="0"/>
        <v>357435</v>
      </c>
      <c r="D118" s="163" t="s">
        <v>37</v>
      </c>
      <c r="E118" s="165">
        <f t="shared" si="0"/>
        <v>279460</v>
      </c>
      <c r="F118" s="165">
        <f t="shared" si="0"/>
        <v>357435</v>
      </c>
    </row>
    <row r="119" spans="1:6">
      <c r="A119" s="114"/>
      <c r="B119" s="172"/>
      <c r="C119" s="172"/>
      <c r="D119" s="114"/>
      <c r="E119" s="114"/>
      <c r="F119" s="173"/>
    </row>
    <row r="120" spans="1:7">
      <c r="A120" s="114"/>
      <c r="B120" s="172"/>
      <c r="C120" s="172"/>
      <c r="D120" s="114"/>
      <c r="E120" s="114"/>
      <c r="F120" s="174"/>
      <c r="G120" s="150"/>
    </row>
    <row r="121" spans="1:6">
      <c r="A121" s="114"/>
      <c r="B121" s="172"/>
      <c r="C121" s="172"/>
      <c r="D121" s="114"/>
      <c r="E121" s="114"/>
      <c r="F121" s="174"/>
    </row>
    <row r="122" spans="1:6">
      <c r="A122" s="114"/>
      <c r="B122" s="172"/>
      <c r="C122" s="172"/>
      <c r="D122" s="114"/>
      <c r="E122" s="114"/>
      <c r="F122" s="173"/>
    </row>
    <row r="123" spans="1:6">
      <c r="A123" s="114"/>
      <c r="B123" s="172"/>
      <c r="C123" s="172"/>
      <c r="D123" s="114"/>
      <c r="E123" s="114"/>
      <c r="F123" s="173"/>
    </row>
    <row r="124" spans="1:6">
      <c r="A124" s="114"/>
      <c r="B124" s="172"/>
      <c r="C124" s="172"/>
      <c r="D124" s="114"/>
      <c r="E124" s="114"/>
      <c r="F124" s="173"/>
    </row>
    <row r="125" spans="1:6">
      <c r="A125" s="114"/>
      <c r="B125" s="172"/>
      <c r="C125" s="172"/>
      <c r="D125" s="114"/>
      <c r="E125" s="114"/>
      <c r="F125" s="173"/>
    </row>
    <row r="126" spans="1:6">
      <c r="A126" s="114"/>
      <c r="B126" s="172"/>
      <c r="C126" s="172"/>
      <c r="D126" s="114"/>
      <c r="E126" s="114"/>
      <c r="F126" s="173"/>
    </row>
    <row r="127" spans="1:6">
      <c r="A127" s="114"/>
      <c r="B127" s="172"/>
      <c r="C127" s="172"/>
      <c r="D127" s="114"/>
      <c r="E127" s="114"/>
      <c r="F127" s="173"/>
    </row>
    <row r="128" spans="1:6">
      <c r="A128" s="114"/>
      <c r="B128" s="172"/>
      <c r="C128" s="172"/>
      <c r="D128" s="114"/>
      <c r="E128" s="114"/>
      <c r="F128" s="173"/>
    </row>
    <row r="129" spans="1:6">
      <c r="A129" s="114"/>
      <c r="B129" s="172"/>
      <c r="C129" s="172"/>
      <c r="D129" s="114"/>
      <c r="E129" s="114"/>
      <c r="F129" s="173"/>
    </row>
    <row r="130" spans="1:6">
      <c r="A130" s="114"/>
      <c r="B130" s="172"/>
      <c r="C130" s="172"/>
      <c r="D130" s="114"/>
      <c r="E130" s="114"/>
      <c r="F130" s="173"/>
    </row>
    <row r="131" spans="1:6">
      <c r="A131" s="114"/>
      <c r="B131" s="172"/>
      <c r="C131" s="172"/>
      <c r="D131" s="114"/>
      <c r="E131" s="114"/>
      <c r="F131" s="173"/>
    </row>
    <row r="132" spans="1:6">
      <c r="A132" s="114"/>
      <c r="B132" s="172"/>
      <c r="C132" s="172"/>
      <c r="D132" s="114"/>
      <c r="E132" s="114"/>
      <c r="F132" s="173"/>
    </row>
    <row r="133" spans="1:5">
      <c r="A133" s="114"/>
      <c r="B133" s="172"/>
      <c r="C133" s="172"/>
      <c r="D133" s="114"/>
      <c r="E133" s="114"/>
    </row>
    <row r="134" spans="1:5">
      <c r="A134" s="114"/>
      <c r="B134" s="172"/>
      <c r="C134" s="172"/>
      <c r="D134" s="114"/>
      <c r="E134" s="114"/>
    </row>
    <row r="135" spans="1:5">
      <c r="A135" s="114"/>
      <c r="B135" s="172"/>
      <c r="C135" s="172"/>
      <c r="D135" s="114"/>
      <c r="E135" s="114"/>
    </row>
    <row r="136" spans="1:5">
      <c r="A136" s="114"/>
      <c r="B136" s="172"/>
      <c r="C136" s="172"/>
      <c r="D136" s="114"/>
      <c r="E136" s="114"/>
    </row>
    <row r="137" spans="1:5">
      <c r="A137" s="114"/>
      <c r="B137" s="172"/>
      <c r="C137" s="172"/>
      <c r="D137" s="114"/>
      <c r="E137" s="114"/>
    </row>
    <row r="138" spans="1:5">
      <c r="A138" s="114"/>
      <c r="B138" s="172"/>
      <c r="C138" s="172"/>
      <c r="D138" s="114"/>
      <c r="E138" s="114"/>
    </row>
    <row r="139" spans="1:5">
      <c r="A139" s="114"/>
      <c r="B139" s="172"/>
      <c r="C139" s="172"/>
      <c r="D139" s="114"/>
      <c r="E139" s="114"/>
    </row>
    <row r="140" spans="1:5">
      <c r="A140" s="114"/>
      <c r="B140" s="172"/>
      <c r="C140" s="172"/>
      <c r="D140" s="114"/>
      <c r="E140" s="114"/>
    </row>
    <row r="141" spans="1:5">
      <c r="A141" s="114"/>
      <c r="B141" s="172"/>
      <c r="C141" s="172"/>
      <c r="D141" s="114"/>
      <c r="E141" s="114"/>
    </row>
    <row r="142" spans="1:5">
      <c r="A142" s="114"/>
      <c r="B142" s="172"/>
      <c r="C142" s="172"/>
      <c r="D142" s="114"/>
      <c r="E142" s="114"/>
    </row>
    <row r="143" spans="1:5">
      <c r="A143" s="114"/>
      <c r="B143" s="172"/>
      <c r="C143" s="172"/>
      <c r="D143" s="114"/>
      <c r="E143" s="114"/>
    </row>
  </sheetData>
  <mergeCells count="4">
    <mergeCell ref="A2:E2"/>
    <mergeCell ref="E3:F3"/>
    <mergeCell ref="A4:C4"/>
    <mergeCell ref="D4:F4"/>
  </mergeCells>
  <pageMargins left="0.748031496062992" right="0.511811023622047" top="0.511811023622047" bottom="0.511811023622047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1" width="22.25" style="1" customWidth="1"/>
    <col min="2" max="2" width="15" style="2" customWidth="1"/>
    <col min="3" max="3" width="13.25" style="2" customWidth="1"/>
    <col min="4" max="4" width="12.875" style="82" customWidth="1"/>
    <col min="5" max="5" width="11.875" style="2" customWidth="1"/>
    <col min="6" max="6" width="12.25" style="2" customWidth="1"/>
    <col min="7" max="7" width="14.375" style="2" customWidth="1"/>
    <col min="8" max="8" width="11.75" style="2" customWidth="1"/>
    <col min="9" max="9" width="13.125" style="2" customWidth="1"/>
    <col min="10" max="10" width="15" style="2" customWidth="1"/>
    <col min="11" max="11" width="13.875" style="2" customWidth="1"/>
    <col min="12" max="12" width="15.125" style="2" customWidth="1"/>
    <col min="13" max="13" width="13.375" style="2" customWidth="1"/>
    <col min="14" max="15" width="12.5" style="2" customWidth="1"/>
    <col min="16" max="16" width="12.625" style="2" customWidth="1"/>
    <col min="17" max="17" width="12.75" style="2" customWidth="1"/>
    <col min="18" max="16384" width="9" style="1"/>
  </cols>
  <sheetData>
    <row r="1" spans="1:1">
      <c r="A1" s="1" t="s">
        <v>825</v>
      </c>
    </row>
    <row r="2" ht="28.5" spans="1:17">
      <c r="A2" s="83" t="s">
        <v>826</v>
      </c>
      <c r="B2" s="83"/>
      <c r="C2" s="83"/>
      <c r="D2" s="83"/>
      <c r="E2" s="83"/>
      <c r="F2" s="83"/>
      <c r="G2" s="83"/>
      <c r="H2" s="84"/>
      <c r="I2" s="84"/>
      <c r="J2" s="83" t="s">
        <v>826</v>
      </c>
      <c r="K2" s="83"/>
      <c r="L2" s="83"/>
      <c r="M2" s="83"/>
      <c r="N2" s="83"/>
      <c r="O2" s="83"/>
      <c r="P2" s="83"/>
      <c r="Q2" s="83"/>
    </row>
    <row r="3" ht="28.5" customHeight="1" spans="1:17">
      <c r="A3" s="85"/>
      <c r="B3" s="86"/>
      <c r="C3" s="87"/>
      <c r="D3" s="86"/>
      <c r="E3" s="87"/>
      <c r="F3" s="86"/>
      <c r="G3" s="87"/>
      <c r="H3" s="88"/>
      <c r="I3" s="87" t="s">
        <v>2</v>
      </c>
      <c r="J3" s="86"/>
      <c r="K3" s="88"/>
      <c r="L3" s="86"/>
      <c r="M3" s="87"/>
      <c r="N3" s="86"/>
      <c r="O3" s="88"/>
      <c r="P3" s="87"/>
      <c r="Q3" s="110" t="s">
        <v>2</v>
      </c>
    </row>
    <row r="4" s="80" customFormat="1" ht="26.1" customHeight="1" spans="1:17">
      <c r="A4" s="89" t="s">
        <v>700</v>
      </c>
      <c r="B4" s="90" t="s">
        <v>693</v>
      </c>
      <c r="C4" s="91"/>
      <c r="D4" s="91" t="s">
        <v>827</v>
      </c>
      <c r="E4" s="92"/>
      <c r="F4" s="93" t="s">
        <v>828</v>
      </c>
      <c r="G4" s="93"/>
      <c r="H4" s="89" t="s">
        <v>829</v>
      </c>
      <c r="I4" s="89"/>
      <c r="J4" s="90" t="s">
        <v>830</v>
      </c>
      <c r="K4" s="91"/>
      <c r="L4" s="91" t="s">
        <v>831</v>
      </c>
      <c r="M4" s="91" t="s">
        <v>832</v>
      </c>
      <c r="N4" s="91" t="s">
        <v>832</v>
      </c>
      <c r="O4" s="91"/>
      <c r="P4" s="91" t="s">
        <v>833</v>
      </c>
      <c r="Q4" s="111"/>
    </row>
    <row r="5" s="80" customFormat="1" ht="26.1" customHeight="1" spans="1:17">
      <c r="A5" s="89"/>
      <c r="B5" s="94" t="s">
        <v>834</v>
      </c>
      <c r="C5" s="95" t="s">
        <v>7</v>
      </c>
      <c r="D5" s="96" t="s">
        <v>834</v>
      </c>
      <c r="E5" s="93" t="s">
        <v>7</v>
      </c>
      <c r="F5" s="93" t="s">
        <v>834</v>
      </c>
      <c r="G5" s="93" t="s">
        <v>7</v>
      </c>
      <c r="H5" s="97" t="s">
        <v>834</v>
      </c>
      <c r="I5" s="93" t="s">
        <v>7</v>
      </c>
      <c r="J5" s="94" t="s">
        <v>834</v>
      </c>
      <c r="K5" s="95" t="s">
        <v>7</v>
      </c>
      <c r="L5" s="95" t="s">
        <v>834</v>
      </c>
      <c r="M5" s="95" t="s">
        <v>7</v>
      </c>
      <c r="N5" s="95" t="s">
        <v>834</v>
      </c>
      <c r="O5" s="95" t="s">
        <v>7</v>
      </c>
      <c r="P5" s="95" t="s">
        <v>834</v>
      </c>
      <c r="Q5" s="92" t="s">
        <v>7</v>
      </c>
    </row>
    <row r="6" s="81" customFormat="1" ht="26.1" customHeight="1" spans="1:17">
      <c r="A6" s="98" t="s">
        <v>835</v>
      </c>
      <c r="B6" s="99">
        <f>D6+F6+H6+J6+L6+N6+P6</f>
        <v>250729</v>
      </c>
      <c r="C6" s="99">
        <f>E6+G6+I6+K6+M6+O6+Q6</f>
        <v>250729</v>
      </c>
      <c r="D6" s="99">
        <v>74042</v>
      </c>
      <c r="E6" s="99">
        <v>74042</v>
      </c>
      <c r="F6" s="99">
        <v>74099</v>
      </c>
      <c r="G6" s="99">
        <v>74099</v>
      </c>
      <c r="H6" s="99">
        <v>-23698</v>
      </c>
      <c r="I6" s="99">
        <v>-23698</v>
      </c>
      <c r="J6" s="99">
        <v>63986</v>
      </c>
      <c r="K6" s="99">
        <v>63986</v>
      </c>
      <c r="L6" s="99">
        <v>59646</v>
      </c>
      <c r="M6" s="99">
        <v>59646</v>
      </c>
      <c r="N6" s="99">
        <v>-2940</v>
      </c>
      <c r="O6" s="99">
        <v>-2940</v>
      </c>
      <c r="P6" s="99">
        <v>5594</v>
      </c>
      <c r="Q6" s="99">
        <v>5594</v>
      </c>
    </row>
    <row r="7" s="81" customFormat="1" ht="26.1" customHeight="1" spans="1:17">
      <c r="A7" s="100" t="s">
        <v>836</v>
      </c>
      <c r="B7" s="101">
        <f>D7+F7+H7+J7+L7+N7+P7</f>
        <v>287641</v>
      </c>
      <c r="C7" s="101">
        <f>E7+G7+I7+K7+M7+O7+Q7</f>
        <v>265761</v>
      </c>
      <c r="D7" s="102">
        <f>SUM(D8:D12)</f>
        <v>110019</v>
      </c>
      <c r="E7" s="102">
        <f>SUM(E8:E12)</f>
        <v>92699</v>
      </c>
      <c r="F7" s="102">
        <f>SUM(F8:F12)</f>
        <v>27085</v>
      </c>
      <c r="G7" s="103">
        <f>SUM(G8:G12)</f>
        <v>27085</v>
      </c>
      <c r="H7" s="103">
        <f t="shared" ref="H7:Q7" si="0">SUM(H8:H12)</f>
        <v>49466</v>
      </c>
      <c r="I7" s="103">
        <f t="shared" si="0"/>
        <v>49466</v>
      </c>
      <c r="J7" s="103">
        <f t="shared" si="0"/>
        <v>33512</v>
      </c>
      <c r="K7" s="103">
        <f t="shared" si="0"/>
        <v>30262</v>
      </c>
      <c r="L7" s="103">
        <f t="shared" si="0"/>
        <v>61651</v>
      </c>
      <c r="M7" s="103">
        <f t="shared" si="0"/>
        <v>61651</v>
      </c>
      <c r="N7" s="103">
        <f t="shared" si="0"/>
        <v>4103</v>
      </c>
      <c r="O7" s="103">
        <f t="shared" si="0"/>
        <v>3253</v>
      </c>
      <c r="P7" s="103">
        <f t="shared" si="0"/>
        <v>1805</v>
      </c>
      <c r="Q7" s="103">
        <f t="shared" si="0"/>
        <v>1345</v>
      </c>
    </row>
    <row r="8" s="81" customFormat="1" ht="26.1" customHeight="1" spans="1:17">
      <c r="A8" s="104" t="s">
        <v>837</v>
      </c>
      <c r="B8" s="105">
        <f t="shared" ref="B8:B17" si="1">D8+F8+H8+J8+L8+N8+P8</f>
        <v>152890</v>
      </c>
      <c r="C8" s="105">
        <f t="shared" ref="C8:C17" si="2">E8+G8+I8+K8+M8+O8+Q8</f>
        <v>131078</v>
      </c>
      <c r="D8" s="105">
        <v>59073</v>
      </c>
      <c r="E8" s="106">
        <v>41821</v>
      </c>
      <c r="F8" s="106">
        <v>9305</v>
      </c>
      <c r="G8" s="106">
        <v>9305</v>
      </c>
      <c r="H8" s="105">
        <v>29232</v>
      </c>
      <c r="I8" s="105">
        <v>29232</v>
      </c>
      <c r="J8" s="105">
        <v>32491</v>
      </c>
      <c r="K8" s="105">
        <v>29241</v>
      </c>
      <c r="L8" s="105">
        <v>18860</v>
      </c>
      <c r="M8" s="105">
        <v>18860</v>
      </c>
      <c r="N8" s="105">
        <v>2269</v>
      </c>
      <c r="O8" s="105">
        <v>1419</v>
      </c>
      <c r="P8" s="105">
        <v>1660</v>
      </c>
      <c r="Q8" s="105">
        <v>1200</v>
      </c>
    </row>
    <row r="9" s="81" customFormat="1" ht="26.1" customHeight="1" spans="1:17">
      <c r="A9" s="104" t="s">
        <v>838</v>
      </c>
      <c r="B9" s="105">
        <f t="shared" si="1"/>
        <v>3618</v>
      </c>
      <c r="C9" s="105">
        <f t="shared" si="2"/>
        <v>3618</v>
      </c>
      <c r="D9" s="105">
        <v>511</v>
      </c>
      <c r="E9" s="105">
        <v>511</v>
      </c>
      <c r="F9" s="105">
        <v>607</v>
      </c>
      <c r="G9" s="105">
        <v>607</v>
      </c>
      <c r="H9" s="105">
        <v>130</v>
      </c>
      <c r="I9" s="105">
        <v>130</v>
      </c>
      <c r="J9" s="105">
        <v>999</v>
      </c>
      <c r="K9" s="105">
        <v>999</v>
      </c>
      <c r="L9" s="105">
        <v>1300</v>
      </c>
      <c r="M9" s="105">
        <v>1300</v>
      </c>
      <c r="N9" s="105">
        <v>1</v>
      </c>
      <c r="O9" s="105">
        <v>1</v>
      </c>
      <c r="P9" s="105">
        <v>70</v>
      </c>
      <c r="Q9" s="105">
        <v>70</v>
      </c>
    </row>
    <row r="10" s="81" customFormat="1" ht="26.1" customHeight="1" spans="1:17">
      <c r="A10" s="104" t="s">
        <v>839</v>
      </c>
      <c r="B10" s="105">
        <f t="shared" si="1"/>
        <v>105776</v>
      </c>
      <c r="C10" s="105">
        <f t="shared" si="2"/>
        <v>105776</v>
      </c>
      <c r="D10" s="105">
        <v>25853</v>
      </c>
      <c r="E10" s="105">
        <v>25853</v>
      </c>
      <c r="F10" s="105">
        <v>17110</v>
      </c>
      <c r="G10" s="105">
        <v>17110</v>
      </c>
      <c r="H10" s="105">
        <v>19489</v>
      </c>
      <c r="I10" s="105">
        <v>19489</v>
      </c>
      <c r="J10" s="105"/>
      <c r="K10" s="105"/>
      <c r="L10" s="105">
        <v>41491</v>
      </c>
      <c r="M10" s="105">
        <v>41491</v>
      </c>
      <c r="N10" s="105">
        <v>1833</v>
      </c>
      <c r="O10" s="105">
        <v>1833</v>
      </c>
      <c r="P10" s="105"/>
      <c r="Q10" s="105"/>
    </row>
    <row r="11" s="81" customFormat="1" ht="26.1" customHeight="1" spans="1:17">
      <c r="A11" s="107" t="s">
        <v>840</v>
      </c>
      <c r="B11" s="105">
        <f t="shared" si="1"/>
        <v>20376</v>
      </c>
      <c r="C11" s="105">
        <f t="shared" si="2"/>
        <v>20308</v>
      </c>
      <c r="D11" s="105">
        <v>20255</v>
      </c>
      <c r="E11" s="105">
        <f>20255-68</f>
        <v>20187</v>
      </c>
      <c r="F11" s="105">
        <v>46</v>
      </c>
      <c r="G11" s="105">
        <v>46</v>
      </c>
      <c r="H11" s="105"/>
      <c r="I11" s="105"/>
      <c r="J11" s="105"/>
      <c r="K11" s="105"/>
      <c r="L11" s="105"/>
      <c r="M11" s="105"/>
      <c r="N11" s="105"/>
      <c r="O11" s="105"/>
      <c r="P11" s="105">
        <v>75</v>
      </c>
      <c r="Q11" s="105">
        <v>75</v>
      </c>
    </row>
    <row r="12" s="81" customFormat="1" ht="26.1" customHeight="1" spans="1:17">
      <c r="A12" s="104" t="s">
        <v>841</v>
      </c>
      <c r="B12" s="105">
        <f t="shared" si="1"/>
        <v>4981</v>
      </c>
      <c r="C12" s="105">
        <f t="shared" si="2"/>
        <v>4981</v>
      </c>
      <c r="D12" s="105">
        <v>4327</v>
      </c>
      <c r="E12" s="105">
        <v>4327</v>
      </c>
      <c r="F12" s="105">
        <v>17</v>
      </c>
      <c r="G12" s="105">
        <v>17</v>
      </c>
      <c r="H12" s="105">
        <v>615</v>
      </c>
      <c r="I12" s="105">
        <v>615</v>
      </c>
      <c r="J12" s="105">
        <v>22</v>
      </c>
      <c r="K12" s="105">
        <v>22</v>
      </c>
      <c r="L12" s="105"/>
      <c r="M12" s="105"/>
      <c r="N12" s="105"/>
      <c r="O12" s="105"/>
      <c r="P12" s="105"/>
      <c r="Q12" s="105"/>
    </row>
    <row r="13" s="81" customFormat="1" ht="26.1" customHeight="1" spans="1:17">
      <c r="A13" s="108" t="s">
        <v>842</v>
      </c>
      <c r="B13" s="109">
        <f t="shared" si="1"/>
        <v>266207</v>
      </c>
      <c r="C13" s="109">
        <f t="shared" si="2"/>
        <v>270572</v>
      </c>
      <c r="D13" s="109">
        <f t="shared" ref="D13:N13" si="3">SUM(D14:D16)</f>
        <v>96160</v>
      </c>
      <c r="E13" s="109">
        <f t="shared" si="3"/>
        <v>97313</v>
      </c>
      <c r="F13" s="109">
        <f t="shared" si="3"/>
        <v>22757</v>
      </c>
      <c r="G13" s="109">
        <f t="shared" si="3"/>
        <v>22757</v>
      </c>
      <c r="H13" s="109">
        <f t="shared" si="3"/>
        <v>49466</v>
      </c>
      <c r="I13" s="109">
        <f t="shared" si="3"/>
        <v>49466</v>
      </c>
      <c r="J13" s="109">
        <f t="shared" si="3"/>
        <v>31364</v>
      </c>
      <c r="K13" s="109">
        <f t="shared" si="3"/>
        <v>31364</v>
      </c>
      <c r="L13" s="109">
        <f t="shared" si="3"/>
        <v>61275</v>
      </c>
      <c r="M13" s="109">
        <f t="shared" si="3"/>
        <v>61275</v>
      </c>
      <c r="N13" s="109">
        <f t="shared" si="3"/>
        <v>4102</v>
      </c>
      <c r="O13" s="109">
        <f t="shared" ref="O13:P13" si="4">SUM(O14:O16)</f>
        <v>4102</v>
      </c>
      <c r="P13" s="109">
        <f t="shared" si="4"/>
        <v>1083</v>
      </c>
      <c r="Q13" s="109">
        <v>4295</v>
      </c>
    </row>
    <row r="14" s="81" customFormat="1" ht="26.1" customHeight="1" spans="1:17">
      <c r="A14" s="104" t="s">
        <v>843</v>
      </c>
      <c r="B14" s="105">
        <f t="shared" si="1"/>
        <v>244742</v>
      </c>
      <c r="C14" s="105">
        <f t="shared" si="2"/>
        <v>244954</v>
      </c>
      <c r="D14" s="105">
        <v>81368</v>
      </c>
      <c r="E14" s="105">
        <v>81368</v>
      </c>
      <c r="F14" s="105">
        <v>22746</v>
      </c>
      <c r="G14" s="105">
        <v>22746</v>
      </c>
      <c r="H14" s="105">
        <v>48896</v>
      </c>
      <c r="I14" s="105">
        <v>48896</v>
      </c>
      <c r="J14" s="105">
        <v>31364</v>
      </c>
      <c r="K14" s="105">
        <v>31364</v>
      </c>
      <c r="L14" s="105">
        <v>55768</v>
      </c>
      <c r="M14" s="105">
        <v>55768</v>
      </c>
      <c r="N14" s="105">
        <v>4102</v>
      </c>
      <c r="O14" s="105">
        <v>4102</v>
      </c>
      <c r="P14" s="105">
        <v>498</v>
      </c>
      <c r="Q14" s="105">
        <v>710</v>
      </c>
    </row>
    <row r="15" s="81" customFormat="1" ht="26.1" customHeight="1" spans="1:17">
      <c r="A15" s="104" t="s">
        <v>844</v>
      </c>
      <c r="B15" s="105">
        <f t="shared" si="1"/>
        <v>19725</v>
      </c>
      <c r="C15" s="105">
        <f t="shared" si="2"/>
        <v>23618</v>
      </c>
      <c r="D15" s="105">
        <v>13633</v>
      </c>
      <c r="E15" s="105">
        <v>14786</v>
      </c>
      <c r="F15" s="105"/>
      <c r="G15" s="105"/>
      <c r="H15" s="105"/>
      <c r="I15" s="105"/>
      <c r="J15" s="105"/>
      <c r="K15" s="105"/>
      <c r="L15" s="105">
        <v>5507</v>
      </c>
      <c r="M15" s="105">
        <v>5507</v>
      </c>
      <c r="N15" s="105"/>
      <c r="O15" s="105"/>
      <c r="P15" s="105">
        <v>585</v>
      </c>
      <c r="Q15" s="105">
        <v>3325</v>
      </c>
    </row>
    <row r="16" s="81" customFormat="1" ht="26.1" customHeight="1" spans="1:17">
      <c r="A16" s="104" t="s">
        <v>845</v>
      </c>
      <c r="B16" s="105">
        <f t="shared" si="1"/>
        <v>1740</v>
      </c>
      <c r="C16" s="105">
        <f t="shared" si="2"/>
        <v>1740</v>
      </c>
      <c r="D16" s="105">
        <v>1159</v>
      </c>
      <c r="E16" s="105">
        <v>1159</v>
      </c>
      <c r="F16" s="105">
        <v>11</v>
      </c>
      <c r="G16" s="105">
        <v>11</v>
      </c>
      <c r="H16" s="105">
        <v>570</v>
      </c>
      <c r="I16" s="105">
        <v>570</v>
      </c>
      <c r="J16" s="105"/>
      <c r="K16" s="105"/>
      <c r="L16" s="105"/>
      <c r="M16" s="105"/>
      <c r="N16" s="105"/>
      <c r="O16" s="105"/>
      <c r="P16" s="105"/>
      <c r="Q16" s="105"/>
    </row>
    <row r="17" s="80" customFormat="1" ht="26.1" customHeight="1" spans="1:17">
      <c r="A17" s="108" t="s">
        <v>846</v>
      </c>
      <c r="B17" s="109">
        <f t="shared" si="1"/>
        <v>21434</v>
      </c>
      <c r="C17" s="109">
        <f t="shared" si="2"/>
        <v>-4811</v>
      </c>
      <c r="D17" s="109">
        <f>D7-D13</f>
        <v>13859</v>
      </c>
      <c r="E17" s="109">
        <f>E7-E13</f>
        <v>-4614</v>
      </c>
      <c r="F17" s="109">
        <f>F7-F13</f>
        <v>4328</v>
      </c>
      <c r="G17" s="109">
        <f>G7-G13</f>
        <v>4328</v>
      </c>
      <c r="H17" s="109">
        <f t="shared" ref="H17:Q17" si="5">H7-H13</f>
        <v>0</v>
      </c>
      <c r="I17" s="109">
        <f t="shared" si="5"/>
        <v>0</v>
      </c>
      <c r="J17" s="109">
        <f t="shared" si="5"/>
        <v>2148</v>
      </c>
      <c r="K17" s="109">
        <f t="shared" si="5"/>
        <v>-1102</v>
      </c>
      <c r="L17" s="109">
        <f t="shared" si="5"/>
        <v>376</v>
      </c>
      <c r="M17" s="109">
        <f t="shared" si="5"/>
        <v>376</v>
      </c>
      <c r="N17" s="109">
        <f t="shared" si="5"/>
        <v>1</v>
      </c>
      <c r="O17" s="109">
        <f t="shared" si="5"/>
        <v>-849</v>
      </c>
      <c r="P17" s="109">
        <f t="shared" si="5"/>
        <v>722</v>
      </c>
      <c r="Q17" s="109">
        <f t="shared" si="5"/>
        <v>-2950</v>
      </c>
    </row>
    <row r="18" s="80" customFormat="1" ht="26.1" customHeight="1" spans="1:17">
      <c r="A18" s="108" t="s">
        <v>847</v>
      </c>
      <c r="B18" s="109">
        <f>B6+B17</f>
        <v>272163</v>
      </c>
      <c r="C18" s="109">
        <f t="shared" ref="C18:Q18" si="6">C6+C17</f>
        <v>245918</v>
      </c>
      <c r="D18" s="109">
        <f t="shared" si="6"/>
        <v>87901</v>
      </c>
      <c r="E18" s="109">
        <f t="shared" si="6"/>
        <v>69428</v>
      </c>
      <c r="F18" s="109">
        <f t="shared" si="6"/>
        <v>78427</v>
      </c>
      <c r="G18" s="109">
        <f t="shared" si="6"/>
        <v>78427</v>
      </c>
      <c r="H18" s="109">
        <f t="shared" si="6"/>
        <v>-23698</v>
      </c>
      <c r="I18" s="109">
        <f t="shared" si="6"/>
        <v>-23698</v>
      </c>
      <c r="J18" s="109">
        <f t="shared" si="6"/>
        <v>66134</v>
      </c>
      <c r="K18" s="109">
        <f t="shared" si="6"/>
        <v>62884</v>
      </c>
      <c r="L18" s="109">
        <f t="shared" si="6"/>
        <v>60022</v>
      </c>
      <c r="M18" s="109">
        <f t="shared" si="6"/>
        <v>60022</v>
      </c>
      <c r="N18" s="109">
        <f t="shared" si="6"/>
        <v>-2939</v>
      </c>
      <c r="O18" s="109">
        <f t="shared" si="6"/>
        <v>-3789</v>
      </c>
      <c r="P18" s="109">
        <f t="shared" si="6"/>
        <v>6316</v>
      </c>
      <c r="Q18" s="109">
        <f t="shared" si="6"/>
        <v>2644</v>
      </c>
    </row>
  </sheetData>
  <mergeCells count="11">
    <mergeCell ref="A2:I2"/>
    <mergeCell ref="J2:Q2"/>
    <mergeCell ref="B4:C4"/>
    <mergeCell ref="D4:E4"/>
    <mergeCell ref="F4:G4"/>
    <mergeCell ref="H4:I4"/>
    <mergeCell ref="J4:K4"/>
    <mergeCell ref="L4:M4"/>
    <mergeCell ref="N4:O4"/>
    <mergeCell ref="P4:Q4"/>
    <mergeCell ref="A4:A5"/>
  </mergeCells>
  <printOptions horizontalCentered="1"/>
  <pageMargins left="0.708661417322835" right="0.708661417322835" top="0.53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Zeros="0" workbookViewId="0">
      <pane ySplit="6" topLeftCell="A11" activePane="bottomLeft" state="frozen"/>
      <selection/>
      <selection pane="bottomLeft" activeCell="A1" sqref="A1"/>
    </sheetView>
  </sheetViews>
  <sheetFormatPr defaultColWidth="9" defaultRowHeight="13.5"/>
  <cols>
    <col min="1" max="1" width="6" style="2" customWidth="1"/>
    <col min="2" max="2" width="35.75" style="1" customWidth="1"/>
    <col min="3" max="5" width="9.5" style="1" customWidth="1"/>
    <col min="6" max="6" width="9.375" style="1" customWidth="1"/>
    <col min="7" max="11" width="9.5" style="1" customWidth="1"/>
    <col min="12" max="12" width="25" style="1" hidden="1" customWidth="1"/>
    <col min="13" max="14" width="9" style="1" hidden="1" customWidth="1"/>
    <col min="15" max="16384" width="9" style="1"/>
  </cols>
  <sheetData>
    <row r="1" ht="14.25" spans="1:13">
      <c r="A1" s="33" t="s">
        <v>848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24.75" customHeight="1" spans="2:13">
      <c r="B2" s="35" t="s">
        <v>849</v>
      </c>
      <c r="C2" s="35"/>
      <c r="D2" s="35"/>
      <c r="E2" s="35"/>
      <c r="F2" s="35"/>
      <c r="G2" s="35"/>
      <c r="H2" s="35"/>
      <c r="I2" s="35"/>
      <c r="J2" s="35"/>
      <c r="K2" s="35"/>
      <c r="L2" s="61"/>
      <c r="M2" s="34"/>
    </row>
    <row r="3" ht="14.25" spans="2:13">
      <c r="B3" s="34"/>
      <c r="C3" s="36"/>
      <c r="D3" s="37"/>
      <c r="E3" s="37"/>
      <c r="F3" s="34"/>
      <c r="G3" s="34"/>
      <c r="H3" s="34"/>
      <c r="I3" s="62"/>
      <c r="J3" s="63" t="s">
        <v>2</v>
      </c>
      <c r="K3" s="63"/>
      <c r="L3" s="34"/>
      <c r="M3" s="34"/>
    </row>
    <row r="4" ht="20.25" customHeight="1" spans="1:13">
      <c r="A4" s="38" t="s">
        <v>850</v>
      </c>
      <c r="B4" s="38" t="s">
        <v>851</v>
      </c>
      <c r="C4" s="39" t="s">
        <v>693</v>
      </c>
      <c r="D4" s="40"/>
      <c r="E4" s="41"/>
      <c r="F4" s="42" t="s">
        <v>852</v>
      </c>
      <c r="G4" s="43"/>
      <c r="H4" s="44"/>
      <c r="I4" s="46" t="s">
        <v>853</v>
      </c>
      <c r="J4" s="46"/>
      <c r="K4" s="46"/>
      <c r="L4" s="64" t="s">
        <v>575</v>
      </c>
      <c r="M4" s="65"/>
    </row>
    <row r="5" ht="21.75" customHeight="1" spans="1:13">
      <c r="A5" s="38"/>
      <c r="B5" s="38"/>
      <c r="C5" s="45"/>
      <c r="D5" s="46" t="s">
        <v>854</v>
      </c>
      <c r="E5" s="46" t="s">
        <v>855</v>
      </c>
      <c r="F5" s="46" t="s">
        <v>89</v>
      </c>
      <c r="G5" s="46" t="s">
        <v>854</v>
      </c>
      <c r="H5" s="46" t="s">
        <v>855</v>
      </c>
      <c r="I5" s="46" t="s">
        <v>89</v>
      </c>
      <c r="J5" s="46" t="s">
        <v>854</v>
      </c>
      <c r="K5" s="46" t="s">
        <v>855</v>
      </c>
      <c r="L5" s="66"/>
      <c r="M5" s="65"/>
    </row>
    <row r="6" ht="6" hidden="1" customHeight="1" spans="1:13">
      <c r="A6" s="38"/>
      <c r="B6" s="38"/>
      <c r="C6" s="47"/>
      <c r="D6" s="48"/>
      <c r="E6" s="46"/>
      <c r="F6" s="46"/>
      <c r="G6" s="46"/>
      <c r="H6" s="46"/>
      <c r="I6" s="46"/>
      <c r="J6" s="46"/>
      <c r="K6" s="46"/>
      <c r="L6" s="67"/>
      <c r="M6" s="65"/>
    </row>
    <row r="7" ht="19.5" customHeight="1" spans="1:13">
      <c r="A7" s="27"/>
      <c r="B7" s="38" t="s">
        <v>856</v>
      </c>
      <c r="C7" s="49">
        <f t="shared" ref="C7:K7" si="0">C8+C9</f>
        <v>173046</v>
      </c>
      <c r="D7" s="49">
        <f t="shared" si="0"/>
        <v>96169</v>
      </c>
      <c r="E7" s="49">
        <f t="shared" si="0"/>
        <v>76877</v>
      </c>
      <c r="F7" s="49">
        <f t="shared" si="0"/>
        <v>97651</v>
      </c>
      <c r="G7" s="49">
        <f t="shared" si="0"/>
        <v>62274</v>
      </c>
      <c r="H7" s="49">
        <f t="shared" si="0"/>
        <v>35377</v>
      </c>
      <c r="I7" s="49">
        <f t="shared" si="0"/>
        <v>75395</v>
      </c>
      <c r="J7" s="49">
        <f t="shared" si="0"/>
        <v>33895</v>
      </c>
      <c r="K7" s="49">
        <f t="shared" si="0"/>
        <v>41500</v>
      </c>
      <c r="L7" s="51"/>
      <c r="M7" s="68"/>
    </row>
    <row r="8" ht="21" customHeight="1" spans="1:13">
      <c r="A8" s="27"/>
      <c r="B8" s="48" t="s">
        <v>857</v>
      </c>
      <c r="C8" s="50">
        <f t="shared" ref="C8:C26" si="1">D8+E8</f>
        <v>97651</v>
      </c>
      <c r="D8" s="50">
        <f t="shared" ref="D8:D26" si="2">G8+J8</f>
        <v>62274</v>
      </c>
      <c r="E8" s="50">
        <f t="shared" ref="E8:E26" si="3">H8+K8</f>
        <v>35377</v>
      </c>
      <c r="F8" s="50">
        <f t="shared" ref="F8:F26" si="4">SUM(G8:H8)</f>
        <v>97651</v>
      </c>
      <c r="G8" s="50">
        <v>62274</v>
      </c>
      <c r="H8" s="50">
        <v>35377</v>
      </c>
      <c r="I8" s="50">
        <f t="shared" ref="I8:I26" si="5">SUM(J8:K8)</f>
        <v>0</v>
      </c>
      <c r="J8" s="50"/>
      <c r="K8" s="50"/>
      <c r="L8" s="69" t="s">
        <v>858</v>
      </c>
      <c r="M8" s="68"/>
    </row>
    <row r="9" ht="21" customHeight="1" spans="1:13">
      <c r="A9" s="27"/>
      <c r="B9" s="51" t="s">
        <v>859</v>
      </c>
      <c r="C9" s="49">
        <f t="shared" si="1"/>
        <v>75395</v>
      </c>
      <c r="D9" s="49">
        <f t="shared" si="2"/>
        <v>33895</v>
      </c>
      <c r="E9" s="49">
        <f t="shared" si="3"/>
        <v>41500</v>
      </c>
      <c r="F9" s="49">
        <f t="shared" ref="F9:K9" si="6">SUM(F10:F26)</f>
        <v>0</v>
      </c>
      <c r="G9" s="49">
        <f t="shared" si="6"/>
        <v>0</v>
      </c>
      <c r="H9" s="49">
        <f t="shared" si="6"/>
        <v>0</v>
      </c>
      <c r="I9" s="49">
        <f t="shared" si="6"/>
        <v>75395</v>
      </c>
      <c r="J9" s="49">
        <f t="shared" si="6"/>
        <v>33895</v>
      </c>
      <c r="K9" s="49">
        <f t="shared" si="6"/>
        <v>41500</v>
      </c>
      <c r="L9" s="70"/>
      <c r="M9" s="34"/>
    </row>
    <row r="10" ht="21" customHeight="1" spans="1:13">
      <c r="A10" s="52">
        <v>1</v>
      </c>
      <c r="B10" s="53" t="s">
        <v>860</v>
      </c>
      <c r="C10" s="50">
        <f t="shared" si="1"/>
        <v>4500</v>
      </c>
      <c r="D10" s="50">
        <f t="shared" si="2"/>
        <v>4500</v>
      </c>
      <c r="E10" s="50">
        <f t="shared" si="3"/>
        <v>0</v>
      </c>
      <c r="F10" s="50">
        <f t="shared" si="4"/>
        <v>0</v>
      </c>
      <c r="G10" s="50"/>
      <c r="H10" s="50"/>
      <c r="I10" s="50">
        <f t="shared" si="5"/>
        <v>4500</v>
      </c>
      <c r="J10" s="50">
        <v>4500</v>
      </c>
      <c r="K10" s="50"/>
      <c r="L10" s="71" t="s">
        <v>861</v>
      </c>
      <c r="M10" s="34">
        <v>2010399</v>
      </c>
    </row>
    <row r="11" ht="21" customHeight="1" spans="1:13">
      <c r="A11" s="52">
        <v>2</v>
      </c>
      <c r="B11" s="53" t="s">
        <v>862</v>
      </c>
      <c r="C11" s="50">
        <f t="shared" si="1"/>
        <v>4372</v>
      </c>
      <c r="D11" s="50">
        <f t="shared" si="2"/>
        <v>4372</v>
      </c>
      <c r="E11" s="50">
        <f t="shared" si="3"/>
        <v>0</v>
      </c>
      <c r="F11" s="50">
        <f t="shared" si="4"/>
        <v>0</v>
      </c>
      <c r="G11" s="50"/>
      <c r="H11" s="50"/>
      <c r="I11" s="50">
        <f t="shared" si="5"/>
        <v>4372</v>
      </c>
      <c r="J11" s="50">
        <v>4372</v>
      </c>
      <c r="K11" s="50"/>
      <c r="L11" s="72"/>
      <c r="M11" s="73">
        <v>2130108</v>
      </c>
    </row>
    <row r="12" ht="21" customHeight="1" spans="1:13">
      <c r="A12" s="52">
        <v>3</v>
      </c>
      <c r="B12" s="53" t="s">
        <v>863</v>
      </c>
      <c r="C12" s="50">
        <f t="shared" si="1"/>
        <v>1190</v>
      </c>
      <c r="D12" s="50">
        <f t="shared" si="2"/>
        <v>1190</v>
      </c>
      <c r="E12" s="50">
        <f t="shared" si="3"/>
        <v>0</v>
      </c>
      <c r="F12" s="50">
        <f t="shared" si="4"/>
        <v>0</v>
      </c>
      <c r="G12" s="50"/>
      <c r="H12" s="50"/>
      <c r="I12" s="50">
        <f t="shared" si="5"/>
        <v>1190</v>
      </c>
      <c r="J12" s="50">
        <v>1190</v>
      </c>
      <c r="K12" s="50"/>
      <c r="L12" s="72"/>
      <c r="M12" s="73">
        <v>2130153</v>
      </c>
    </row>
    <row r="13" ht="21" customHeight="1" spans="1:13">
      <c r="A13" s="52">
        <v>4</v>
      </c>
      <c r="B13" s="53" t="s">
        <v>864</v>
      </c>
      <c r="C13" s="50">
        <f t="shared" si="1"/>
        <v>1600</v>
      </c>
      <c r="D13" s="50">
        <f t="shared" si="2"/>
        <v>1600</v>
      </c>
      <c r="E13" s="50">
        <f t="shared" si="3"/>
        <v>0</v>
      </c>
      <c r="F13" s="50">
        <f t="shared" si="4"/>
        <v>0</v>
      </c>
      <c r="G13" s="50"/>
      <c r="H13" s="50"/>
      <c r="I13" s="50">
        <f t="shared" si="5"/>
        <v>1600</v>
      </c>
      <c r="J13" s="50">
        <v>1600</v>
      </c>
      <c r="K13" s="50"/>
      <c r="L13" s="72"/>
      <c r="M13" s="73">
        <v>2050203</v>
      </c>
    </row>
    <row r="14" ht="21" customHeight="1" spans="1:13">
      <c r="A14" s="52">
        <v>5</v>
      </c>
      <c r="B14" s="53" t="s">
        <v>865</v>
      </c>
      <c r="C14" s="50">
        <f t="shared" si="1"/>
        <v>1000</v>
      </c>
      <c r="D14" s="50">
        <f t="shared" si="2"/>
        <v>1000</v>
      </c>
      <c r="E14" s="50">
        <f t="shared" si="3"/>
        <v>0</v>
      </c>
      <c r="F14" s="50">
        <f t="shared" si="4"/>
        <v>0</v>
      </c>
      <c r="G14" s="50"/>
      <c r="H14" s="50"/>
      <c r="I14" s="50">
        <f t="shared" si="5"/>
        <v>1000</v>
      </c>
      <c r="J14" s="50">
        <v>1000</v>
      </c>
      <c r="K14" s="50"/>
      <c r="L14" s="72"/>
      <c r="M14" s="73">
        <v>2050204</v>
      </c>
    </row>
    <row r="15" ht="21" customHeight="1" spans="1:13">
      <c r="A15" s="52">
        <v>6</v>
      </c>
      <c r="B15" s="53" t="s">
        <v>866</v>
      </c>
      <c r="C15" s="50">
        <f t="shared" si="1"/>
        <v>5544</v>
      </c>
      <c r="D15" s="50">
        <f t="shared" si="2"/>
        <v>5544</v>
      </c>
      <c r="E15" s="50">
        <f t="shared" si="3"/>
        <v>0</v>
      </c>
      <c r="F15" s="50">
        <f t="shared" si="4"/>
        <v>0</v>
      </c>
      <c r="G15" s="50"/>
      <c r="H15" s="50"/>
      <c r="I15" s="50">
        <f t="shared" si="5"/>
        <v>5544</v>
      </c>
      <c r="J15" s="50">
        <v>5544</v>
      </c>
      <c r="K15" s="50"/>
      <c r="L15" s="72"/>
      <c r="M15" s="73">
        <v>2050203</v>
      </c>
    </row>
    <row r="16" ht="21" customHeight="1" spans="1:14">
      <c r="A16" s="52">
        <v>7</v>
      </c>
      <c r="B16" s="54" t="s">
        <v>867</v>
      </c>
      <c r="C16" s="50">
        <f t="shared" si="1"/>
        <v>260</v>
      </c>
      <c r="D16" s="50">
        <f t="shared" si="2"/>
        <v>260</v>
      </c>
      <c r="E16" s="50">
        <f t="shared" si="3"/>
        <v>0</v>
      </c>
      <c r="F16" s="50">
        <f t="shared" si="4"/>
        <v>0</v>
      </c>
      <c r="G16" s="50"/>
      <c r="H16" s="50"/>
      <c r="I16" s="50">
        <f t="shared" si="5"/>
        <v>260</v>
      </c>
      <c r="J16" s="50">
        <v>260</v>
      </c>
      <c r="K16" s="50"/>
      <c r="L16" s="72"/>
      <c r="M16" s="74">
        <v>2110302</v>
      </c>
      <c r="N16" s="73"/>
    </row>
    <row r="17" ht="21" customHeight="1" spans="1:14">
      <c r="A17" s="52">
        <v>8</v>
      </c>
      <c r="B17" s="54" t="s">
        <v>868</v>
      </c>
      <c r="C17" s="50">
        <f t="shared" si="1"/>
        <v>200</v>
      </c>
      <c r="D17" s="50">
        <f t="shared" si="2"/>
        <v>200</v>
      </c>
      <c r="E17" s="50">
        <f t="shared" si="3"/>
        <v>0</v>
      </c>
      <c r="F17" s="50">
        <f t="shared" si="4"/>
        <v>0</v>
      </c>
      <c r="G17" s="50"/>
      <c r="H17" s="50"/>
      <c r="I17" s="50">
        <f t="shared" si="5"/>
        <v>200</v>
      </c>
      <c r="J17" s="50">
        <v>200</v>
      </c>
      <c r="K17" s="50"/>
      <c r="L17" s="72"/>
      <c r="M17" s="74">
        <v>2130304</v>
      </c>
      <c r="N17" s="73"/>
    </row>
    <row r="18" ht="21" customHeight="1" spans="1:14">
      <c r="A18" s="52">
        <v>9</v>
      </c>
      <c r="B18" s="53" t="s">
        <v>869</v>
      </c>
      <c r="C18" s="50">
        <f t="shared" si="1"/>
        <v>800</v>
      </c>
      <c r="D18" s="50">
        <f t="shared" si="2"/>
        <v>800</v>
      </c>
      <c r="E18" s="50">
        <f t="shared" si="3"/>
        <v>0</v>
      </c>
      <c r="F18" s="50">
        <f t="shared" si="4"/>
        <v>0</v>
      </c>
      <c r="G18" s="50"/>
      <c r="H18" s="50"/>
      <c r="I18" s="50">
        <f t="shared" si="5"/>
        <v>800</v>
      </c>
      <c r="J18" s="50">
        <v>800</v>
      </c>
      <c r="K18" s="50"/>
      <c r="L18" s="75"/>
      <c r="M18" s="74">
        <v>2049901</v>
      </c>
      <c r="N18" s="73"/>
    </row>
    <row r="19" ht="21" customHeight="1" spans="1:14">
      <c r="A19" s="52">
        <v>10</v>
      </c>
      <c r="B19" s="55" t="s">
        <v>870</v>
      </c>
      <c r="C19" s="50">
        <f t="shared" si="1"/>
        <v>2000</v>
      </c>
      <c r="D19" s="50">
        <f t="shared" si="2"/>
        <v>2000</v>
      </c>
      <c r="E19" s="50">
        <f t="shared" si="3"/>
        <v>0</v>
      </c>
      <c r="F19" s="50">
        <f t="shared" si="4"/>
        <v>0</v>
      </c>
      <c r="G19" s="56"/>
      <c r="H19" s="56"/>
      <c r="I19" s="50">
        <f t="shared" si="5"/>
        <v>2000</v>
      </c>
      <c r="J19" s="50">
        <v>2000</v>
      </c>
      <c r="K19" s="50"/>
      <c r="L19" s="76" t="s">
        <v>871</v>
      </c>
      <c r="M19" s="74">
        <v>2110302</v>
      </c>
      <c r="N19" s="73"/>
    </row>
    <row r="20" ht="21" customHeight="1" spans="1:14">
      <c r="A20" s="52">
        <v>11</v>
      </c>
      <c r="B20" s="55" t="s">
        <v>872</v>
      </c>
      <c r="C20" s="50">
        <f t="shared" si="1"/>
        <v>1767</v>
      </c>
      <c r="D20" s="50">
        <f t="shared" si="2"/>
        <v>1767</v>
      </c>
      <c r="E20" s="50">
        <f t="shared" si="3"/>
        <v>0</v>
      </c>
      <c r="F20" s="50">
        <f t="shared" si="4"/>
        <v>0</v>
      </c>
      <c r="G20" s="57"/>
      <c r="H20" s="57"/>
      <c r="I20" s="50">
        <f t="shared" si="5"/>
        <v>1767</v>
      </c>
      <c r="J20" s="50">
        <f>3974-2207</f>
        <v>1767</v>
      </c>
      <c r="K20" s="50"/>
      <c r="L20" s="77"/>
      <c r="M20" s="74">
        <v>2130399</v>
      </c>
      <c r="N20" s="73"/>
    </row>
    <row r="21" ht="21" customHeight="1" spans="1:14">
      <c r="A21" s="52">
        <v>12</v>
      </c>
      <c r="B21" s="55" t="s">
        <v>873</v>
      </c>
      <c r="C21" s="50">
        <f t="shared" si="1"/>
        <v>2207</v>
      </c>
      <c r="D21" s="50">
        <f t="shared" si="2"/>
        <v>2207</v>
      </c>
      <c r="E21" s="50"/>
      <c r="F21" s="50"/>
      <c r="G21" s="57"/>
      <c r="H21" s="57"/>
      <c r="I21" s="50">
        <f t="shared" si="5"/>
        <v>2207</v>
      </c>
      <c r="J21" s="50">
        <v>2207</v>
      </c>
      <c r="K21" s="50"/>
      <c r="L21" s="78"/>
      <c r="M21" s="74">
        <v>2110399</v>
      </c>
      <c r="N21" s="73"/>
    </row>
    <row r="22" ht="21" customHeight="1" spans="1:14">
      <c r="A22" s="52">
        <v>13</v>
      </c>
      <c r="B22" s="55" t="s">
        <v>874</v>
      </c>
      <c r="C22" s="50">
        <f t="shared" si="1"/>
        <v>6650</v>
      </c>
      <c r="D22" s="50">
        <f t="shared" si="2"/>
        <v>6650</v>
      </c>
      <c r="E22" s="50">
        <f t="shared" si="3"/>
        <v>0</v>
      </c>
      <c r="F22" s="50">
        <f t="shared" si="4"/>
        <v>0</v>
      </c>
      <c r="G22" s="57"/>
      <c r="H22" s="57"/>
      <c r="I22" s="50">
        <f t="shared" si="5"/>
        <v>6650</v>
      </c>
      <c r="J22" s="50">
        <v>6650</v>
      </c>
      <c r="K22" s="50"/>
      <c r="L22" s="71" t="s">
        <v>875</v>
      </c>
      <c r="M22" s="74">
        <v>2149999</v>
      </c>
      <c r="N22" s="73"/>
    </row>
    <row r="23" ht="21" customHeight="1" spans="1:14">
      <c r="A23" s="52">
        <v>14</v>
      </c>
      <c r="B23" s="55" t="s">
        <v>876</v>
      </c>
      <c r="C23" s="50">
        <f t="shared" si="1"/>
        <v>1805</v>
      </c>
      <c r="D23" s="50">
        <f t="shared" si="2"/>
        <v>1805</v>
      </c>
      <c r="E23" s="50">
        <f t="shared" si="3"/>
        <v>0</v>
      </c>
      <c r="F23" s="50">
        <f t="shared" si="4"/>
        <v>0</v>
      </c>
      <c r="G23" s="57"/>
      <c r="H23" s="57"/>
      <c r="I23" s="50">
        <f t="shared" si="5"/>
        <v>1805</v>
      </c>
      <c r="J23" s="50">
        <v>1805</v>
      </c>
      <c r="K23" s="50"/>
      <c r="L23" s="75"/>
      <c r="M23" s="74">
        <v>2050204</v>
      </c>
      <c r="N23" s="73"/>
    </row>
    <row r="24" ht="21" customHeight="1" spans="1:14">
      <c r="A24" s="52">
        <v>15</v>
      </c>
      <c r="B24" s="58" t="s">
        <v>877</v>
      </c>
      <c r="C24" s="50">
        <f t="shared" si="1"/>
        <v>16500</v>
      </c>
      <c r="D24" s="50">
        <f t="shared" si="2"/>
        <v>0</v>
      </c>
      <c r="E24" s="50">
        <f t="shared" si="3"/>
        <v>16500</v>
      </c>
      <c r="F24" s="50">
        <f t="shared" si="4"/>
        <v>0</v>
      </c>
      <c r="G24" s="57"/>
      <c r="H24" s="57"/>
      <c r="I24" s="50">
        <f t="shared" si="5"/>
        <v>16500</v>
      </c>
      <c r="J24" s="50"/>
      <c r="K24" s="50">
        <v>16500</v>
      </c>
      <c r="L24" s="71" t="s">
        <v>878</v>
      </c>
      <c r="M24" s="74">
        <v>2290402</v>
      </c>
      <c r="N24" s="73" t="s">
        <v>879</v>
      </c>
    </row>
    <row r="25" ht="21" customHeight="1" spans="1:14">
      <c r="A25" s="52">
        <v>16</v>
      </c>
      <c r="B25" s="59" t="s">
        <v>880</v>
      </c>
      <c r="C25" s="50">
        <f t="shared" si="1"/>
        <v>20000</v>
      </c>
      <c r="D25" s="50">
        <f t="shared" si="2"/>
        <v>0</v>
      </c>
      <c r="E25" s="50">
        <f t="shared" si="3"/>
        <v>20000</v>
      </c>
      <c r="F25" s="50">
        <f t="shared" si="4"/>
        <v>0</v>
      </c>
      <c r="G25" s="57"/>
      <c r="H25" s="57"/>
      <c r="I25" s="50">
        <f t="shared" si="5"/>
        <v>20000</v>
      </c>
      <c r="J25" s="50"/>
      <c r="K25" s="50">
        <v>20000</v>
      </c>
      <c r="L25" s="75"/>
      <c r="M25" s="74">
        <v>2290402</v>
      </c>
      <c r="N25" s="73" t="s">
        <v>879</v>
      </c>
    </row>
    <row r="26" ht="21" customHeight="1" spans="1:14">
      <c r="A26" s="52">
        <v>17</v>
      </c>
      <c r="B26" s="58" t="s">
        <v>881</v>
      </c>
      <c r="C26" s="50">
        <f t="shared" si="1"/>
        <v>5000</v>
      </c>
      <c r="D26" s="50">
        <f t="shared" si="2"/>
        <v>0</v>
      </c>
      <c r="E26" s="50">
        <f t="shared" si="3"/>
        <v>5000</v>
      </c>
      <c r="F26" s="50">
        <f t="shared" si="4"/>
        <v>0</v>
      </c>
      <c r="G26" s="57"/>
      <c r="H26" s="57"/>
      <c r="I26" s="50">
        <f t="shared" si="5"/>
        <v>5000</v>
      </c>
      <c r="J26" s="50"/>
      <c r="K26" s="50">
        <v>5000</v>
      </c>
      <c r="L26" s="69" t="s">
        <v>882</v>
      </c>
      <c r="M26" s="74">
        <v>2290402</v>
      </c>
      <c r="N26" s="73" t="s">
        <v>879</v>
      </c>
    </row>
    <row r="27" spans="2:14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79"/>
      <c r="M27" s="60"/>
      <c r="N27" s="60"/>
    </row>
  </sheetData>
  <mergeCells count="20">
    <mergeCell ref="B2:K2"/>
    <mergeCell ref="J3:K3"/>
    <mergeCell ref="F4:H4"/>
    <mergeCell ref="I4:K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4:L6"/>
    <mergeCell ref="L10:L18"/>
    <mergeCell ref="L19:L21"/>
    <mergeCell ref="L22:L23"/>
    <mergeCell ref="L24:L25"/>
  </mergeCells>
  <hyperlinks>
    <hyperlink ref="B25" r:id="rId1" display="大冶市综合客运站建设项目"/>
  </hyperlinks>
  <printOptions horizontalCentered="1"/>
  <pageMargins left="0.751388888888889" right="0.751388888888889" top="0.393055555555556" bottom="0.354166666666667" header="0.393055555555556" footer="0.35416666666666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B4" sqref="B4"/>
    </sheetView>
  </sheetViews>
  <sheetFormatPr defaultColWidth="9" defaultRowHeight="13.5" outlineLevelCol="4"/>
  <cols>
    <col min="1" max="1" width="9" style="1"/>
    <col min="2" max="2" width="22.375" style="1" customWidth="1"/>
    <col min="3" max="3" width="15.5" style="1" customWidth="1"/>
    <col min="4" max="4" width="15" style="1" customWidth="1"/>
    <col min="5" max="5" width="19.375" style="1" customWidth="1"/>
    <col min="6" max="16384" width="9" style="1"/>
  </cols>
  <sheetData>
    <row r="1" ht="29.25" customHeight="1" spans="1:5">
      <c r="A1" s="1" t="s">
        <v>883</v>
      </c>
      <c r="B1" s="22"/>
      <c r="C1" s="22"/>
      <c r="D1" s="22"/>
      <c r="E1" s="22"/>
    </row>
    <row r="2" ht="52.5" customHeight="1" spans="1:5">
      <c r="A2" s="23" t="s">
        <v>884</v>
      </c>
      <c r="B2" s="23"/>
      <c r="C2" s="23"/>
      <c r="D2" s="23"/>
      <c r="E2" s="23"/>
    </row>
    <row r="3" ht="28.5" customHeight="1" spans="1:5">
      <c r="A3" s="24" t="s">
        <v>2</v>
      </c>
      <c r="B3" s="24"/>
      <c r="C3" s="24"/>
      <c r="D3" s="24"/>
      <c r="E3" s="24"/>
    </row>
    <row r="4" ht="38.1" customHeight="1" spans="1:5">
      <c r="A4" s="25" t="s">
        <v>850</v>
      </c>
      <c r="B4" s="25" t="s">
        <v>885</v>
      </c>
      <c r="C4" s="25" t="s">
        <v>886</v>
      </c>
      <c r="D4" s="25" t="s">
        <v>887</v>
      </c>
      <c r="E4" s="25" t="s">
        <v>888</v>
      </c>
    </row>
    <row r="5" ht="38.1" customHeight="1" spans="1:5">
      <c r="A5" s="26">
        <v>1</v>
      </c>
      <c r="B5" s="26" t="s">
        <v>889</v>
      </c>
      <c r="C5" s="28">
        <v>560</v>
      </c>
      <c r="D5" s="28">
        <v>456</v>
      </c>
      <c r="E5" s="28">
        <f>C5-D5</f>
        <v>104</v>
      </c>
    </row>
    <row r="6" ht="38.1" customHeight="1" spans="1:5">
      <c r="A6" s="26">
        <v>2</v>
      </c>
      <c r="B6" s="26" t="s">
        <v>890</v>
      </c>
      <c r="C6" s="28">
        <v>920</v>
      </c>
      <c r="D6" s="28">
        <v>763</v>
      </c>
      <c r="E6" s="28">
        <f>C6-D6</f>
        <v>157</v>
      </c>
    </row>
    <row r="7" ht="38.1" customHeight="1" spans="1:5">
      <c r="A7" s="26">
        <v>3</v>
      </c>
      <c r="B7" s="26" t="s">
        <v>891</v>
      </c>
      <c r="C7" s="28">
        <v>13220</v>
      </c>
      <c r="D7" s="28">
        <v>9167</v>
      </c>
      <c r="E7" s="28">
        <f>C7-D7</f>
        <v>4053</v>
      </c>
    </row>
    <row r="8" ht="38.1" customHeight="1" spans="1:5">
      <c r="A8" s="26">
        <v>4</v>
      </c>
      <c r="B8" s="26" t="s">
        <v>892</v>
      </c>
      <c r="C8" s="28">
        <v>300</v>
      </c>
      <c r="D8" s="28">
        <v>191</v>
      </c>
      <c r="E8" s="28">
        <f>C8-D8</f>
        <v>109</v>
      </c>
    </row>
    <row r="9" ht="38.1" customHeight="1" spans="1:5">
      <c r="A9" s="26"/>
      <c r="B9" s="30" t="s">
        <v>893</v>
      </c>
      <c r="C9" s="31">
        <f>SUM(C5:C8)</f>
        <v>15000</v>
      </c>
      <c r="D9" s="31">
        <f>SUM(D5:D8)</f>
        <v>10577</v>
      </c>
      <c r="E9" s="31">
        <f>SUM(E5:E8)</f>
        <v>4423</v>
      </c>
    </row>
  </sheetData>
  <mergeCells count="2">
    <mergeCell ref="A2:E2"/>
    <mergeCell ref="A3:E3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调整预算平衡表</vt:lpstr>
      <vt:lpstr>一般公共预算收入调整表</vt:lpstr>
      <vt:lpstr>调整预算表</vt:lpstr>
      <vt:lpstr>调整明细表</vt:lpstr>
      <vt:lpstr>预算支出调整表</vt:lpstr>
      <vt:lpstr>政府性基金表</vt:lpstr>
      <vt:lpstr>社保基金表</vt:lpstr>
      <vt:lpstr>债券表</vt:lpstr>
      <vt:lpstr>转移支付存量继续实施项目</vt:lpstr>
      <vt:lpstr>结转资金续建项目</vt:lpstr>
      <vt:lpstr>财政支出项目清理表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2020-11-23T09:28:00Z</cp:lastPrinted>
  <dcterms:modified xsi:type="dcterms:W3CDTF">2020-11-27T00:47:07Z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  <property fmtid="{D5CDD505-2E9C-101B-9397-08002B2CF9AE}" pid="3" name="KSOReadingLayout">
    <vt:bool>true</vt:bool>
  </property>
</Properties>
</file>