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30" tabRatio="930" activeTab="8"/>
  </bookViews>
  <sheets>
    <sheet name="封面" sheetId="8" r:id="rId1"/>
    <sheet name="目录" sheetId="9" r:id="rId2"/>
    <sheet name="表一" sheetId="41" r:id="rId3"/>
    <sheet name="表二" sheetId="42" r:id="rId4"/>
    <sheet name="表三" sheetId="47" r:id="rId5"/>
    <sheet name="表四" sheetId="62" r:id="rId6"/>
    <sheet name="表五" sheetId="18" r:id="rId7"/>
    <sheet name="表六" sheetId="63" r:id="rId8"/>
    <sheet name="表七" sheetId="73" r:id="rId9"/>
    <sheet name="表八" sheetId="64" r:id="rId10"/>
    <sheet name="表九" sheetId="65" r:id="rId11"/>
    <sheet name="表十" sheetId="67" r:id="rId12"/>
    <sheet name="表十一" sheetId="68" r:id="rId13"/>
    <sheet name="表十二" sheetId="69" r:id="rId14"/>
    <sheet name="表十三" sheetId="70" r:id="rId15"/>
    <sheet name="表十四" sheetId="71" r:id="rId16"/>
  </sheets>
  <externalReferences>
    <externalReference r:id="rId17"/>
    <externalReference r:id="rId18"/>
    <externalReference r:id="rId19"/>
    <externalReference r:id="rId20"/>
  </externalReferences>
  <definedNames>
    <definedName name="_xlnm._FilterDatabase" localSheetId="7" hidden="1">表六!$A$4:$C$35</definedName>
    <definedName name="_xlnm._FilterDatabase" localSheetId="10" hidden="1">表九!$A$6:$I$425</definedName>
    <definedName name="_xlnm._FilterDatabase" localSheetId="13" hidden="1">表十二!$A$6:$G$425</definedName>
    <definedName name="_xlnm._FilterDatabase" localSheetId="14" hidden="1">表十三!$A$6:$I$935</definedName>
    <definedName name="_Fill" hidden="1">[1]eqpmad2!#REF!</definedName>
    <definedName name="_xlnm._FilterDatabase" localSheetId="12" hidden="1">表十一!$A$5:$V$5</definedName>
    <definedName name="_Order1" hidden="1">255</definedName>
    <definedName name="_Order2" hidden="1">255</definedName>
    <definedName name="Database" localSheetId="10" hidden="1">#REF!</definedName>
    <definedName name="Database" localSheetId="11" hidden="1">#REF!</definedName>
    <definedName name="Database" localSheetId="7" hidden="1">#REF!</definedName>
    <definedName name="Database" localSheetId="9" hidden="1">#REF!</definedName>
    <definedName name="Database" localSheetId="12" hidden="1">#REF!</definedName>
    <definedName name="Database" localSheetId="14" hidden="1">#REF!</definedName>
    <definedName name="Database" localSheetId="15" hidden="1">#REF!</definedName>
    <definedName name="Database" localSheetId="13" hidden="1">#REF!</definedName>
    <definedName name="Database" localSheetId="5" hidden="1">#REF!</definedName>
    <definedName name="Database" hidden="1">#REF!</definedName>
    <definedName name="if" localSheetId="10">#REF!</definedName>
    <definedName name="if" localSheetId="11">#REF!</definedName>
    <definedName name="if" localSheetId="7">#REF!</definedName>
    <definedName name="if" localSheetId="9">#REF!</definedName>
    <definedName name="if" localSheetId="12">#REF!</definedName>
    <definedName name="if" localSheetId="14">#REF!</definedName>
    <definedName name="if" localSheetId="15">#REF!</definedName>
    <definedName name="if" localSheetId="13">#REF!</definedName>
    <definedName name="if" localSheetId="5">#REF!</definedName>
    <definedName name="if">表一!$B$23</definedName>
    <definedName name="Module.Prix_SMC" localSheetId="10">[2]!Module.Prix_SMC</definedName>
    <definedName name="Module.Prix_SMC" localSheetId="11">[2]!Module.Prix_SMC</definedName>
    <definedName name="Module.Prix_SMC" localSheetId="7">[2]!Module.Prix_SMC</definedName>
    <definedName name="Module.Prix_SMC" localSheetId="9">[2]!Module.Prix_SMC</definedName>
    <definedName name="Module.Prix_SMC" localSheetId="4">表三!Module.Prix_SMC</definedName>
    <definedName name="Module.Prix_SMC" localSheetId="12">[2]!Module.Prix_SMC</definedName>
    <definedName name="Module.Prix_SMC" localSheetId="14">[2]!Module.Prix_SMC</definedName>
    <definedName name="Module.Prix_SMC" localSheetId="15">[2]!Module.Prix_SMC</definedName>
    <definedName name="Module.Prix_SMC" localSheetId="13">[2]!Module.Prix_SMC</definedName>
    <definedName name="Module.Prix_SMC" localSheetId="5">[2]!Module.Prix_SMC</definedName>
    <definedName name="Module.Prix_SMC">[3]!Module.Prix_SMC</definedName>
    <definedName name="_xlnm.Print_Area" localSheetId="14" hidden="1">表十三!$A$1:$H$935</definedName>
    <definedName name="_xlnm.Print_Area" localSheetId="13" hidden="1">表十二!$A$1:$G$425</definedName>
    <definedName name="_xlnm.Print_Area" localSheetId="5" hidden="1">表四!$A$1:$H$29</definedName>
    <definedName name="_xlnm.Print_Area" localSheetId="2">表一!$A$1:$F$29</definedName>
    <definedName name="_xlnm.Print_Area" hidden="1">#N/A</definedName>
    <definedName name="_xlnm.Print_Titles" localSheetId="10" hidden="1">表九!$A:$G,表九!$1:$6</definedName>
    <definedName name="_xlnm.Print_Titles" localSheetId="7" hidden="1">表六!$A:$C,表六!$1:$4</definedName>
    <definedName name="_xlnm.Print_Titles" localSheetId="12" hidden="1">表十一!$A:$O,表十一!$1:$4</definedName>
    <definedName name="_xlnm.Print_Titles" localSheetId="14" hidden="1">表十三!$A:$H,表十三!$1:$6</definedName>
    <definedName name="_xlnm.Print_Titles" localSheetId="13" hidden="1">表十二!$A:$G,表十二!$2:$6</definedName>
    <definedName name="_xlnm.Print_Titles" localSheetId="5" hidden="1">表四!$2:$4</definedName>
    <definedName name="_xlnm.Print_Titles" localSheetId="6">表五!$A:$F,表五!$1:$5</definedName>
    <definedName name="_xlnm.Print_Titles" hidden="1">#N/A</definedName>
    <definedName name="Prix_SMC" localSheetId="10">[2]!Prix_SMC</definedName>
    <definedName name="Prix_SMC" localSheetId="11">[2]!Prix_SMC</definedName>
    <definedName name="Prix_SMC" localSheetId="7">[2]!Prix_SMC</definedName>
    <definedName name="Prix_SMC" localSheetId="9">[2]!Prix_SMC</definedName>
    <definedName name="Prix_SMC" localSheetId="4">表三!Prix_SMC</definedName>
    <definedName name="Prix_SMC" localSheetId="12">[2]!Prix_SMC</definedName>
    <definedName name="Prix_SMC" localSheetId="14">[2]!Prix_SMC</definedName>
    <definedName name="Prix_SMC" localSheetId="15">[2]!Prix_SMC</definedName>
    <definedName name="Prix_SMC" localSheetId="13">[2]!Prix_SMC</definedName>
    <definedName name="Prix_SMC" localSheetId="5">[2]!Prix_SMC</definedName>
    <definedName name="Prix_SMC">[3]!Prix_SMC</definedName>
    <definedName name="地区名称" localSheetId="1">目录!#REF!</definedName>
    <definedName name="人员2013" hidden="1">#N/A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sz val="9"/>
            <rFont val="宋体"/>
            <charset val="134"/>
          </rPr>
          <t>作者:
与表一预算收入数一致</t>
        </r>
      </text>
    </comment>
    <comment ref="F6" authorId="0">
      <text>
        <r>
          <rPr>
            <sz val="9"/>
            <rFont val="宋体"/>
            <charset val="134"/>
          </rPr>
          <t>作者:
与表二预算支出数一致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纪委</t>
        </r>
      </text>
    </comment>
  </commentList>
</comments>
</file>

<file path=xl/sharedStrings.xml><?xml version="1.0" encoding="utf-8"?>
<sst xmlns="http://schemas.openxmlformats.org/spreadsheetml/2006/main" count="2855" uniqueCount="2148">
  <si>
    <t>市六届人大</t>
  </si>
  <si>
    <t>（16）之参阅件一</t>
  </si>
  <si>
    <t xml:space="preserve">五次会议文件                                                                                                               </t>
  </si>
  <si>
    <t xml:space="preserve"> </t>
  </si>
  <si>
    <t>地区名称</t>
  </si>
  <si>
    <t>大      冶      市</t>
  </si>
  <si>
    <t>2019年一般公共预算执行情况和2020年预算(草案)</t>
  </si>
  <si>
    <t>大 冶 市 财 政 局</t>
  </si>
  <si>
    <t>目        录</t>
  </si>
  <si>
    <t>表一 2019年全市财政收入完成情况表 ……………………………………………………………………………………1</t>
  </si>
  <si>
    <t>表二 2020年全市地方财政总收入表 ………………………………………………………………………………………2</t>
  </si>
  <si>
    <t>表三 2020年全市一般公共预算收入表 ……………………………………………………………………………………3</t>
  </si>
  <si>
    <t>表四 2020年全市一般公共预算支出表 ……………………………………………………………………………………4</t>
  </si>
  <si>
    <t>表五 2020年全市一般公共预算收支平衡表 ………………………………………………………………………………5</t>
  </si>
  <si>
    <t>表六 2020年全市一般公共预算上级转移支付表 …………………………………………………………………………7</t>
  </si>
  <si>
    <t>表七 2020年专项转移支付表 ………………………………………………………………………………………………8</t>
  </si>
  <si>
    <t>表八 政府一般债务限额和余额情况表 ……………………………………………………………………………………9</t>
  </si>
  <si>
    <t>表九 2020年全市一般公共预算支出明细表（按功能项级分类）  ……………………………………………………11</t>
  </si>
  <si>
    <t>表十 2020年全市一般公共预算收支预算总表  ………………………………………………………………………26</t>
  </si>
  <si>
    <t>表十一 2020年市直部门预算分单位支出明细表（按经济款级分类）  ………………………………………………27</t>
  </si>
  <si>
    <t>表十二 2020年本级一般公共预算支出明细表（按功能项级分类）……………………………………………………38</t>
  </si>
  <si>
    <t>表十三 2020年市直一般公共预算项目支出明细表………………………………………………………………………48</t>
  </si>
  <si>
    <t>表十四 2020年全市“三公”经费预算表…………………………………………………………………………………76</t>
  </si>
  <si>
    <t>表一</t>
  </si>
  <si>
    <t>2019年全市财政收入完成情况表</t>
  </si>
  <si>
    <t>单位：万元</t>
  </si>
  <si>
    <t>收入项目</t>
  </si>
  <si>
    <r>
      <rPr>
        <sz val="11"/>
        <rFont val="宋体"/>
        <charset val="134"/>
      </rPr>
      <t>201</t>
    </r>
    <r>
      <rPr>
        <sz val="11"/>
        <rFont val="宋体"/>
        <charset val="134"/>
      </rPr>
      <t>9</t>
    </r>
    <r>
      <rPr>
        <sz val="11"/>
        <rFont val="宋体"/>
        <charset val="134"/>
      </rPr>
      <t>年预算数</t>
    </r>
  </si>
  <si>
    <t>2019年预计完成数</t>
  </si>
  <si>
    <r>
      <rPr>
        <sz val="11"/>
        <rFont val="宋体"/>
        <charset val="134"/>
      </rPr>
      <t>201</t>
    </r>
    <r>
      <rPr>
        <sz val="11"/>
        <rFont val="宋体"/>
        <charset val="134"/>
      </rPr>
      <t>8</t>
    </r>
    <r>
      <rPr>
        <sz val="11"/>
        <rFont val="宋体"/>
        <charset val="134"/>
      </rPr>
      <t>年完成数</t>
    </r>
  </si>
  <si>
    <r>
      <rPr>
        <sz val="11"/>
        <rFont val="宋体"/>
        <charset val="134"/>
      </rPr>
      <t>2019</t>
    </r>
    <r>
      <rPr>
        <sz val="11"/>
        <rFont val="宋体"/>
        <charset val="134"/>
      </rPr>
      <t>年预计完成        数占预算数%</t>
    </r>
  </si>
  <si>
    <t>2019年预计完成数比2018年+、-%</t>
  </si>
  <si>
    <t>一、一般公共预算</t>
  </si>
  <si>
    <t xml:space="preserve">  （一）财政总收入</t>
  </si>
  <si>
    <t xml:space="preserve">     其中：税收收入</t>
  </si>
  <si>
    <t xml:space="preserve">     1、税务部门</t>
  </si>
  <si>
    <t xml:space="preserve">     2、财政部门</t>
  </si>
  <si>
    <r>
      <rPr>
        <b/>
        <sz val="11"/>
        <rFont val="??¨??"/>
        <charset val="134"/>
      </rPr>
      <t xml:space="preserve">  </t>
    </r>
    <r>
      <rPr>
        <b/>
        <sz val="11"/>
        <rFont val="宋体"/>
        <charset val="134"/>
      </rPr>
      <t>（二）一般公共预算收入</t>
    </r>
  </si>
  <si>
    <t xml:space="preserve">     其中：地方税收收入</t>
  </si>
  <si>
    <t>二、政府性基金预算</t>
  </si>
  <si>
    <t xml:space="preserve">  （一）国有土地收益基金收入</t>
  </si>
  <si>
    <t xml:space="preserve">  （二）农业土地开发资金收入</t>
  </si>
  <si>
    <t xml:space="preserve">  （三）国有土地使用权出让收入</t>
  </si>
  <si>
    <t xml:space="preserve">  （四）城市基础设施配套费收入</t>
  </si>
  <si>
    <t xml:space="preserve">  （五）污水处理费收入</t>
  </si>
  <si>
    <t xml:space="preserve">  （六）其他政府性基金收入</t>
  </si>
  <si>
    <t>三、社会保险基金预算</t>
  </si>
  <si>
    <t xml:space="preserve">  （一）养老保险基金收入</t>
  </si>
  <si>
    <t xml:space="preserve">  （二）医疗保险基金收入</t>
  </si>
  <si>
    <t xml:space="preserve">  （三）失业保险基金收入</t>
  </si>
  <si>
    <t xml:space="preserve">  （四）其他社会保险基金收入</t>
  </si>
  <si>
    <t>表二</t>
  </si>
  <si>
    <t>2020年全市地方财政总收入表</t>
  </si>
  <si>
    <r>
      <rPr>
        <sz val="11"/>
        <rFont val="??¨??"/>
        <charset val="134"/>
      </rPr>
      <t>2018</t>
    </r>
    <r>
      <rPr>
        <sz val="11"/>
        <rFont val="宋体"/>
        <charset val="134"/>
      </rPr>
      <t>年</t>
    </r>
    <r>
      <rPr>
        <sz val="11"/>
        <rFont val="??¨??"/>
        <charset val="134"/>
      </rPr>
      <t xml:space="preserve">   </t>
    </r>
    <r>
      <rPr>
        <sz val="11"/>
        <rFont val="宋体"/>
        <charset val="134"/>
      </rPr>
      <t>　　</t>
    </r>
    <r>
      <rPr>
        <sz val="11"/>
        <rFont val="??¨??"/>
        <charset val="134"/>
      </rPr>
      <t xml:space="preserve">   </t>
    </r>
    <r>
      <rPr>
        <sz val="11"/>
        <rFont val="宋体"/>
        <charset val="134"/>
      </rPr>
      <t>完成数</t>
    </r>
  </si>
  <si>
    <r>
      <rPr>
        <sz val="11"/>
        <rFont val="??¨??"/>
        <charset val="134"/>
      </rPr>
      <t>2019</t>
    </r>
    <r>
      <rPr>
        <sz val="11"/>
        <rFont val="宋体"/>
        <charset val="134"/>
      </rPr>
      <t>年</t>
    </r>
    <r>
      <rPr>
        <sz val="11"/>
        <rFont val="??¨??"/>
        <charset val="134"/>
      </rPr>
      <t xml:space="preserve">   </t>
    </r>
    <r>
      <rPr>
        <sz val="11"/>
        <rFont val="宋体"/>
        <charset val="134"/>
      </rPr>
      <t>　　</t>
    </r>
    <r>
      <rPr>
        <sz val="11"/>
        <rFont val="??¨??"/>
        <charset val="134"/>
      </rPr>
      <t xml:space="preserve">   </t>
    </r>
    <r>
      <rPr>
        <sz val="11"/>
        <rFont val="宋体"/>
        <charset val="134"/>
      </rPr>
      <t>预算数</t>
    </r>
  </si>
  <si>
    <r>
      <rPr>
        <sz val="11"/>
        <rFont val="??¨??"/>
        <charset val="134"/>
      </rPr>
      <t>2019</t>
    </r>
    <r>
      <rPr>
        <sz val="11"/>
        <rFont val="宋体"/>
        <charset val="134"/>
      </rPr>
      <t>年预计
完成数</t>
    </r>
  </si>
  <si>
    <r>
      <rPr>
        <sz val="11"/>
        <rFont val="??¨??"/>
        <charset val="134"/>
      </rPr>
      <t>2020</t>
    </r>
    <r>
      <rPr>
        <sz val="11"/>
        <rFont val="宋体"/>
        <charset val="134"/>
      </rPr>
      <t>年</t>
    </r>
    <r>
      <rPr>
        <sz val="11"/>
        <rFont val="??¨??"/>
        <charset val="134"/>
      </rPr>
      <t xml:space="preserve">   </t>
    </r>
    <r>
      <rPr>
        <sz val="11"/>
        <rFont val="宋体"/>
        <charset val="134"/>
      </rPr>
      <t>　　</t>
    </r>
    <r>
      <rPr>
        <sz val="11"/>
        <rFont val="??¨??"/>
        <charset val="134"/>
      </rPr>
      <t xml:space="preserve">   </t>
    </r>
    <r>
      <rPr>
        <sz val="11"/>
        <rFont val="宋体"/>
        <charset val="134"/>
      </rPr>
      <t>预算数</t>
    </r>
  </si>
  <si>
    <r>
      <rPr>
        <sz val="11"/>
        <rFont val="??¨??"/>
        <charset val="134"/>
      </rPr>
      <t>2019</t>
    </r>
    <r>
      <rPr>
        <sz val="11"/>
        <rFont val="宋体"/>
        <charset val="134"/>
      </rPr>
      <t>年预计完成</t>
    </r>
    <r>
      <rPr>
        <sz val="11"/>
        <rFont val="宋体"/>
        <charset val="134"/>
      </rPr>
      <t>数占预算</t>
    </r>
    <r>
      <rPr>
        <sz val="11"/>
        <rFont val="??¨??"/>
        <charset val="134"/>
      </rPr>
      <t>%</t>
    </r>
  </si>
  <si>
    <r>
      <rPr>
        <sz val="11"/>
        <rFont val="??¨??"/>
        <charset val="134"/>
      </rPr>
      <t>2019</t>
    </r>
    <r>
      <rPr>
        <sz val="11"/>
        <rFont val="宋体"/>
        <charset val="134"/>
      </rPr>
      <t>年预计完成数比</t>
    </r>
    <r>
      <rPr>
        <sz val="11"/>
        <rFont val="??¨??"/>
        <charset val="134"/>
      </rPr>
      <t>2018</t>
    </r>
    <r>
      <rPr>
        <sz val="11"/>
        <rFont val="宋体"/>
        <charset val="134"/>
      </rPr>
      <t>年</t>
    </r>
    <r>
      <rPr>
        <sz val="11"/>
        <rFont val="??¨??"/>
        <charset val="134"/>
      </rPr>
      <t xml:space="preserve">        +</t>
    </r>
    <r>
      <rPr>
        <sz val="11"/>
        <rFont val="宋体"/>
        <charset val="134"/>
      </rPr>
      <t>、</t>
    </r>
    <r>
      <rPr>
        <sz val="11"/>
        <rFont val="??¨??"/>
        <charset val="134"/>
      </rPr>
      <t>-%</t>
    </r>
  </si>
  <si>
    <r>
      <rPr>
        <sz val="11"/>
        <rFont val="??¨??"/>
        <charset val="134"/>
      </rPr>
      <t>2020</t>
    </r>
    <r>
      <rPr>
        <sz val="11"/>
        <rFont val="宋体"/>
        <charset val="134"/>
      </rPr>
      <t>年预算</t>
    </r>
    <r>
      <rPr>
        <sz val="11"/>
        <rFont val="??¨??"/>
        <charset val="134"/>
      </rPr>
      <t xml:space="preserve">       </t>
    </r>
    <r>
      <rPr>
        <sz val="11"/>
        <rFont val="宋体"/>
        <charset val="134"/>
      </rPr>
      <t>数比</t>
    </r>
    <r>
      <rPr>
        <sz val="11"/>
        <rFont val="??¨??"/>
        <charset val="134"/>
      </rPr>
      <t>2019</t>
    </r>
    <r>
      <rPr>
        <sz val="11"/>
        <rFont val="宋体"/>
        <charset val="134"/>
      </rPr>
      <t>年</t>
    </r>
    <r>
      <rPr>
        <sz val="11"/>
        <rFont val="??¨??"/>
        <charset val="134"/>
      </rPr>
      <t xml:space="preserve">         +</t>
    </r>
    <r>
      <rPr>
        <sz val="11"/>
        <rFont val="宋体"/>
        <charset val="134"/>
      </rPr>
      <t>、</t>
    </r>
    <r>
      <rPr>
        <sz val="11"/>
        <rFont val="??¨??"/>
        <charset val="134"/>
      </rPr>
      <t>-%</t>
    </r>
  </si>
  <si>
    <t>一、税收收入</t>
  </si>
  <si>
    <t xml:space="preserve">    1、增值税</t>
  </si>
  <si>
    <t xml:space="preserve">    2、消费税</t>
  </si>
  <si>
    <t xml:space="preserve">    3、增值税(营改增)</t>
  </si>
  <si>
    <t xml:space="preserve">    4、企业所得税</t>
  </si>
  <si>
    <t xml:space="preserve">    5、个人所得税</t>
  </si>
  <si>
    <t xml:space="preserve">    6、资源税</t>
  </si>
  <si>
    <t xml:space="preserve">    7、城市维护建设税</t>
  </si>
  <si>
    <t xml:space="preserve">    8、房产税</t>
  </si>
  <si>
    <t xml:space="preserve">    9、印花税</t>
  </si>
  <si>
    <t xml:space="preserve">    10、城镇土地使用税</t>
  </si>
  <si>
    <t xml:space="preserve">    11、土地增值税</t>
  </si>
  <si>
    <t xml:space="preserve">    12、车船税</t>
  </si>
  <si>
    <t xml:space="preserve">    13、耕地占用税</t>
  </si>
  <si>
    <t xml:space="preserve">    14、契税</t>
  </si>
  <si>
    <t xml:space="preserve">    15、环境保护税</t>
  </si>
  <si>
    <t xml:space="preserve">          -</t>
  </si>
  <si>
    <t>二、非税收入</t>
  </si>
  <si>
    <t xml:space="preserve">    1、专项收入</t>
  </si>
  <si>
    <t xml:space="preserve">    2、行政事业性收费收入</t>
  </si>
  <si>
    <t xml:space="preserve">    3、罚没收入</t>
  </si>
  <si>
    <t xml:space="preserve">    4、国有资本经营收入</t>
  </si>
  <si>
    <t xml:space="preserve">    5、国有资源(资产)有偿使用收入</t>
  </si>
  <si>
    <t xml:space="preserve">    6、政府住房基金收入</t>
  </si>
  <si>
    <r>
      <rPr>
        <sz val="11"/>
        <rFont val="宋体"/>
        <charset val="134"/>
      </rPr>
      <t xml:space="preserve">    7</t>
    </r>
    <r>
      <rPr>
        <sz val="11"/>
        <rFont val="宋体"/>
        <charset val="134"/>
      </rPr>
      <t>、其他收入</t>
    </r>
  </si>
  <si>
    <t>地方财政总收入总计</t>
  </si>
  <si>
    <t>其中：税收收入</t>
  </si>
  <si>
    <t xml:space="preserve">      非税收入</t>
  </si>
  <si>
    <t>表三</t>
  </si>
  <si>
    <t>2020年全市一般公共预算收入表</t>
  </si>
  <si>
    <r>
      <rPr>
        <sz val="11"/>
        <rFont val="??¨??"/>
        <charset val="134"/>
      </rPr>
      <t>2019</t>
    </r>
    <r>
      <rPr>
        <sz val="11"/>
        <rFont val="宋体"/>
        <charset val="134"/>
      </rPr>
      <t>年预计完成数占预算</t>
    </r>
    <r>
      <rPr>
        <sz val="11"/>
        <rFont val="??¨??"/>
        <charset val="134"/>
      </rPr>
      <t>%</t>
    </r>
  </si>
  <si>
    <r>
      <rPr>
        <sz val="11"/>
        <rFont val="??¨??"/>
        <charset val="134"/>
      </rPr>
      <t>2019</t>
    </r>
    <r>
      <rPr>
        <sz val="11"/>
        <rFont val="宋体"/>
        <charset val="134"/>
      </rPr>
      <t>年预计完成数比</t>
    </r>
    <r>
      <rPr>
        <sz val="11"/>
        <rFont val="??¨??"/>
        <charset val="134"/>
      </rPr>
      <t>2018</t>
    </r>
    <r>
      <rPr>
        <sz val="11"/>
        <rFont val="宋体"/>
        <charset val="134"/>
      </rPr>
      <t>年</t>
    </r>
    <r>
      <rPr>
        <sz val="11"/>
        <rFont val="??¨??"/>
        <charset val="134"/>
      </rPr>
      <t>+</t>
    </r>
    <r>
      <rPr>
        <sz val="11"/>
        <rFont val="宋体"/>
        <charset val="134"/>
      </rPr>
      <t>、</t>
    </r>
    <r>
      <rPr>
        <sz val="11"/>
        <rFont val="??¨??"/>
        <charset val="134"/>
      </rPr>
      <t>-%</t>
    </r>
  </si>
  <si>
    <r>
      <rPr>
        <sz val="11"/>
        <rFont val="??¨??"/>
        <charset val="134"/>
      </rPr>
      <t>2020</t>
    </r>
    <r>
      <rPr>
        <sz val="11"/>
        <rFont val="宋体"/>
        <charset val="134"/>
      </rPr>
      <t>年预</t>
    </r>
    <r>
      <rPr>
        <sz val="11"/>
        <rFont val="??¨??"/>
        <charset val="134"/>
      </rPr>
      <t xml:space="preserve">        </t>
    </r>
    <r>
      <rPr>
        <sz val="11"/>
        <rFont val="宋体"/>
        <charset val="134"/>
      </rPr>
      <t>算数比</t>
    </r>
    <r>
      <rPr>
        <sz val="11"/>
        <rFont val="??¨??"/>
        <charset val="134"/>
      </rPr>
      <t xml:space="preserve">2019        </t>
    </r>
    <r>
      <rPr>
        <sz val="11"/>
        <rFont val="宋体"/>
        <charset val="134"/>
      </rPr>
      <t>年</t>
    </r>
    <r>
      <rPr>
        <sz val="11"/>
        <rFont val="??¨??"/>
        <charset val="134"/>
      </rPr>
      <t>+</t>
    </r>
    <r>
      <rPr>
        <sz val="11"/>
        <rFont val="宋体"/>
        <charset val="134"/>
      </rPr>
      <t>、</t>
    </r>
    <r>
      <rPr>
        <sz val="11"/>
        <rFont val="??¨??"/>
        <charset val="134"/>
      </rPr>
      <t>-%</t>
    </r>
  </si>
  <si>
    <r>
      <rPr>
        <sz val="11"/>
        <rFont val="宋体"/>
        <charset val="134"/>
      </rPr>
      <t xml:space="preserve">    1、增值税(</t>
    </r>
    <r>
      <rPr>
        <sz val="11"/>
        <rFont val="宋体"/>
        <charset val="134"/>
      </rPr>
      <t>50</t>
    </r>
    <r>
      <rPr>
        <sz val="11"/>
        <rFont val="宋体"/>
        <charset val="134"/>
      </rPr>
      <t>%)</t>
    </r>
  </si>
  <si>
    <t xml:space="preserve">    2、增值税(营改增50%)</t>
  </si>
  <si>
    <t xml:space="preserve">      -</t>
  </si>
  <si>
    <t xml:space="preserve">    3、企业所得税(40%)</t>
  </si>
  <si>
    <t xml:space="preserve">    4、个人所得税(40%)</t>
  </si>
  <si>
    <t xml:space="preserve">    5、资源税</t>
  </si>
  <si>
    <t xml:space="preserve">    6、城市维护建设税</t>
  </si>
  <si>
    <t xml:space="preserve">    7、房产税</t>
  </si>
  <si>
    <t xml:space="preserve">    8、印花税</t>
  </si>
  <si>
    <t xml:space="preserve">    9、城镇土地使用税</t>
  </si>
  <si>
    <t xml:space="preserve">    10、土地增值税</t>
  </si>
  <si>
    <t xml:space="preserve">    11、车船税</t>
  </si>
  <si>
    <t xml:space="preserve">    12、耕地占用税</t>
  </si>
  <si>
    <t xml:space="preserve">    13、契税</t>
  </si>
  <si>
    <t xml:space="preserve">    14、环境保护税</t>
  </si>
  <si>
    <t xml:space="preserve">        -</t>
  </si>
  <si>
    <t xml:space="preserve">       -</t>
  </si>
  <si>
    <t>一般公共预算收入总计</t>
  </si>
  <si>
    <t>表四</t>
  </si>
  <si>
    <t>2020年全市一般公共预算支出表</t>
  </si>
  <si>
    <t>支出项目</t>
  </si>
  <si>
    <t>2018年           完成数</t>
  </si>
  <si>
    <t>2019年          预算数</t>
  </si>
  <si>
    <t>2019年
预计完成数</t>
  </si>
  <si>
    <t>2019年年初预算可比数</t>
  </si>
  <si>
    <t>2020年             预算数</t>
  </si>
  <si>
    <t>2019年预计完成数占预算数%</t>
  </si>
  <si>
    <t>2020年预算数比2019年可比+、-%</t>
  </si>
  <si>
    <t>2019年年初预算数</t>
  </si>
  <si>
    <t>上年结转</t>
  </si>
  <si>
    <t>一般公共预算支出</t>
  </si>
  <si>
    <t xml:space="preserve">  1、一般公共服务支出</t>
  </si>
  <si>
    <t xml:space="preserve">  2、公共安全支出</t>
  </si>
  <si>
    <t xml:space="preserve">  3、教育支出</t>
  </si>
  <si>
    <t xml:space="preserve">  4、科学技术支出</t>
  </si>
  <si>
    <t xml:space="preserve">  5、文化旅游体育与传媒支出</t>
  </si>
  <si>
    <t xml:space="preserve">  6、社会保障和就业支出</t>
  </si>
  <si>
    <t xml:space="preserve">  7、卫生健康支出</t>
  </si>
  <si>
    <t xml:space="preserve">  8、节能环保支出</t>
  </si>
  <si>
    <t xml:space="preserve">  9、城乡社区支出</t>
  </si>
  <si>
    <t xml:space="preserve">  10、农林水支出</t>
  </si>
  <si>
    <t xml:space="preserve">  11、交通运输支出</t>
  </si>
  <si>
    <t xml:space="preserve">  12、资源勘探工业信息等支出</t>
  </si>
  <si>
    <t xml:space="preserve">  13、商业服务业等支出</t>
  </si>
  <si>
    <t xml:space="preserve">  14、金融支出</t>
  </si>
  <si>
    <t xml:space="preserve">  15、援助其他地区支出</t>
  </si>
  <si>
    <t xml:space="preserve">  16、自然资源海洋气象等支出</t>
  </si>
  <si>
    <t xml:space="preserve">  17、住房保障支出</t>
  </si>
  <si>
    <t xml:space="preserve">  18、粮油物资储备支出</t>
  </si>
  <si>
    <t xml:space="preserve">  19、灾害防治及应急管理支出</t>
  </si>
  <si>
    <t xml:space="preserve">  20、预备费</t>
  </si>
  <si>
    <t xml:space="preserve">  21、其他支出</t>
  </si>
  <si>
    <t xml:space="preserve">  22、债务还本支出</t>
  </si>
  <si>
    <t xml:space="preserve">  22、债务付息支出</t>
  </si>
  <si>
    <t xml:space="preserve">  23、债务发行费用支出</t>
  </si>
  <si>
    <t>表五</t>
  </si>
  <si>
    <t>2020年全市一般公共预算收支平衡表</t>
  </si>
  <si>
    <t>收                  入</t>
  </si>
  <si>
    <t>支                  出</t>
  </si>
  <si>
    <t>项    目</t>
  </si>
  <si>
    <t>2020年预算数</t>
  </si>
  <si>
    <t>一、一般公共预算收入</t>
  </si>
  <si>
    <t>一、一般公共预算支出</t>
  </si>
  <si>
    <t>二、转移性收入</t>
  </si>
  <si>
    <t>二、转移性支出</t>
  </si>
  <si>
    <t>1、上级补助收入</t>
  </si>
  <si>
    <t>1、上解上级支出</t>
  </si>
  <si>
    <t xml:space="preserve">  (1)返还性收入</t>
  </si>
  <si>
    <t xml:space="preserve">  (1)体制上解支出</t>
  </si>
  <si>
    <t xml:space="preserve">  (2)一般性转移支付收入</t>
  </si>
  <si>
    <t xml:space="preserve">  (2)其他上解支出</t>
  </si>
  <si>
    <t xml:space="preserve">    体制补助收入</t>
  </si>
  <si>
    <t>2、一般债券还本支出</t>
  </si>
  <si>
    <t xml:space="preserve">    均衡性转移支付收入</t>
  </si>
  <si>
    <t>3、债务转贷支出</t>
  </si>
  <si>
    <t xml:space="preserve">    革命老区及民族和边境地区转移支付收入</t>
  </si>
  <si>
    <t>4、安排预算稳定调节基金</t>
  </si>
  <si>
    <t xml:space="preserve">    县级基本财力保障机制奖补资金收入</t>
  </si>
  <si>
    <t>5、调出资金</t>
  </si>
  <si>
    <t xml:space="preserve">    结算补助收入</t>
  </si>
  <si>
    <t>6、年终结余</t>
  </si>
  <si>
    <t xml:space="preserve">    资源枯竭型城市转移支付补助收入</t>
  </si>
  <si>
    <t xml:space="preserve">  减：结转下年支出</t>
  </si>
  <si>
    <t xml:space="preserve">    企业事业单位划转补助收入</t>
  </si>
  <si>
    <t xml:space="preserve">     累计净结余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</si>
  <si>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</si>
  <si>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</si>
  <si>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</si>
  <si>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</si>
  <si>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</si>
  <si>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</si>
  <si>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</si>
  <si>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固定数额补助收入</t>
  </si>
  <si>
    <t xml:space="preserve">    其他一般性转移支付收入</t>
  </si>
  <si>
    <t xml:space="preserve">  (3)专项转移支付收入</t>
  </si>
  <si>
    <t>2、一般债券转贷收入</t>
  </si>
  <si>
    <t>3、上年结余收入</t>
  </si>
  <si>
    <t xml:space="preserve">  (1)上年结转</t>
  </si>
  <si>
    <t xml:space="preserve">  (2)净结余</t>
  </si>
  <si>
    <t>4、调入资金</t>
  </si>
  <si>
    <t xml:space="preserve">  (1)从政府性基金调入</t>
  </si>
  <si>
    <t xml:space="preserve">  (2)从国有资本经营调入</t>
  </si>
  <si>
    <t xml:space="preserve">  (3)从其他资金调入</t>
  </si>
  <si>
    <t>5、动用预算稳定调节基金</t>
  </si>
  <si>
    <t>收入总计</t>
  </si>
  <si>
    <t>支出总计</t>
  </si>
  <si>
    <t>表六</t>
  </si>
  <si>
    <t>2020年全市一般公共预算上级转移支付表</t>
  </si>
  <si>
    <t>功能科目编码</t>
  </si>
  <si>
    <t>功能科目名称</t>
  </si>
  <si>
    <t>一般性转移支付</t>
  </si>
  <si>
    <t>合计</t>
  </si>
  <si>
    <t>一般公共服务支出</t>
  </si>
  <si>
    <t xml:space="preserve">  人力资源事务</t>
  </si>
  <si>
    <t xml:space="preserve">  统战事务</t>
  </si>
  <si>
    <t>教育支出</t>
  </si>
  <si>
    <t xml:space="preserve">  普通教育</t>
  </si>
  <si>
    <t xml:space="preserve">  职业教育</t>
  </si>
  <si>
    <t>文化旅游体育与传媒支出</t>
  </si>
  <si>
    <t xml:space="preserve">  文物</t>
  </si>
  <si>
    <t xml:space="preserve">  广播电视</t>
  </si>
  <si>
    <t>社会保障和就业支出</t>
  </si>
  <si>
    <t xml:space="preserve">  行政事业单位养老支出</t>
  </si>
  <si>
    <t xml:space="preserve">  就业补助</t>
  </si>
  <si>
    <t xml:space="preserve">  残疾人事业</t>
  </si>
  <si>
    <t xml:space="preserve">  临时救助</t>
  </si>
  <si>
    <t xml:space="preserve">  财政对基本养老保险基金的补助</t>
  </si>
  <si>
    <t>卫生健康支出</t>
  </si>
  <si>
    <t xml:space="preserve">  公共卫生</t>
  </si>
  <si>
    <t xml:space="preserve">  财政对基本医疗保险基金的补助</t>
  </si>
  <si>
    <t>农林水支出</t>
  </si>
  <si>
    <t xml:space="preserve">  农业农村</t>
  </si>
  <si>
    <t xml:space="preserve">  林业和草原</t>
  </si>
  <si>
    <t xml:space="preserve">  水利</t>
  </si>
  <si>
    <t xml:space="preserve">  扶贫</t>
  </si>
  <si>
    <t xml:space="preserve">  普惠金融发展支出</t>
  </si>
  <si>
    <t xml:space="preserve">  目标价格补贴</t>
  </si>
  <si>
    <t>交通运输支出</t>
  </si>
  <si>
    <t xml:space="preserve">  公路水路运输</t>
  </si>
  <si>
    <t xml:space="preserve">  车辆购置税支出</t>
  </si>
  <si>
    <t>住房保障支出</t>
  </si>
  <si>
    <t xml:space="preserve">  保障性安居工程支出</t>
  </si>
  <si>
    <t>表七</t>
  </si>
  <si>
    <t>2020年专项转移支付表</t>
  </si>
  <si>
    <t>项目名称</t>
  </si>
  <si>
    <t>金额</t>
  </si>
  <si>
    <t xml:space="preserve">  [201]一般公共服务</t>
  </si>
  <si>
    <t>人大系统补助经费</t>
  </si>
  <si>
    <t>政协系统专项经费</t>
  </si>
  <si>
    <t>侨务帮扶资金</t>
  </si>
  <si>
    <t>物价专项补助经费</t>
  </si>
  <si>
    <t>农业资源区划专项经费</t>
  </si>
  <si>
    <t>基建投资预算</t>
  </si>
  <si>
    <t>国家统计局湖北市县调查队经费</t>
  </si>
  <si>
    <t>国库改革奖励经费</t>
  </si>
  <si>
    <t>财政投资报表信息统计经费</t>
  </si>
  <si>
    <t>市州县资产管理工作考核奖金</t>
  </si>
  <si>
    <t>农村财政财务管理暨票据印刷管理工作经费</t>
  </si>
  <si>
    <t>注册会计师考试工作经费</t>
  </si>
  <si>
    <t>年道路交通事故社会救助基金工作经费</t>
  </si>
  <si>
    <t>乡镇财政资金监管能力建设专项资金</t>
  </si>
  <si>
    <t>国际金融组织贷赠款项目前期管理费</t>
  </si>
  <si>
    <t>全省市州财政信息化建设运行维护经费</t>
  </si>
  <si>
    <t>促进市场体系建设专项资金</t>
  </si>
  <si>
    <t>知识产权转化引导及发展资金</t>
  </si>
  <si>
    <t>工商行政管理专项补助经费</t>
  </si>
  <si>
    <t>质量技术监督管理专项补助经费</t>
  </si>
  <si>
    <t>涉台经济专项资金</t>
  </si>
  <si>
    <t>侨胞救济慰问费</t>
  </si>
  <si>
    <t>县级档案馆建设“以奖代补”专项资金</t>
  </si>
  <si>
    <t>工会协理员工资补贴资金</t>
  </si>
  <si>
    <t>湖北省第十五届运动会职工类比赛项目经费</t>
  </si>
  <si>
    <t>示范性青少年综合服务平台建设</t>
  </si>
  <si>
    <t>人才培养专项补助经费的通知</t>
  </si>
  <si>
    <t>村红白理事会奖励经费</t>
  </si>
  <si>
    <t>信访专项资金</t>
  </si>
  <si>
    <t>军队转业干部补助经费</t>
  </si>
  <si>
    <t>全省县域经济工作会议经费</t>
  </si>
  <si>
    <t xml:space="preserve">  [203]国防</t>
  </si>
  <si>
    <t>民兵训练经费</t>
  </si>
  <si>
    <t xml:space="preserve">  [204]公共安全</t>
  </si>
  <si>
    <t xml:space="preserve">禁毒经费  </t>
  </si>
  <si>
    <t>中央禁毒经费</t>
  </si>
  <si>
    <t>社区矫正专项</t>
  </si>
  <si>
    <t>法律援助</t>
  </si>
  <si>
    <t>国家统一法律职业资格考试费（客观题）</t>
  </si>
  <si>
    <t>省级强制隔离戒毒</t>
  </si>
  <si>
    <t>监狱和强制隔离戒毒</t>
  </si>
  <si>
    <t xml:space="preserve">  [205]教育</t>
  </si>
  <si>
    <t>市县教师资格考试分成</t>
  </si>
  <si>
    <t>特殊教育</t>
  </si>
  <si>
    <t>中小学幼儿园教师国家级培训计划专项</t>
  </si>
  <si>
    <t xml:space="preserve">基础教育类经费  </t>
  </si>
  <si>
    <t>支持学前教育发展</t>
  </si>
  <si>
    <t>青少年校园足球活动省级专项</t>
  </si>
  <si>
    <t>标准化考点建设省级奖补</t>
  </si>
  <si>
    <t>教育信息化省级专项</t>
  </si>
  <si>
    <t>学前教育幼儿资助</t>
  </si>
  <si>
    <t>学生资助经费中央</t>
  </si>
  <si>
    <t>中等职业学校国家助学金中央和省</t>
  </si>
  <si>
    <t>中等职业学校免学费中央和省</t>
  </si>
  <si>
    <t>中等职业教育发展引导奖补</t>
  </si>
  <si>
    <t xml:space="preserve">  [206]科学技术</t>
  </si>
  <si>
    <t>人才培养专项</t>
  </si>
  <si>
    <t>科学技术研究与开发</t>
  </si>
  <si>
    <t>科技创新平台专项</t>
  </si>
  <si>
    <t>科学技术普及</t>
  </si>
  <si>
    <t>院省合作省级专项</t>
  </si>
  <si>
    <t>省级重大科学创新专项</t>
  </si>
  <si>
    <t>基层科技服务能力建设专项</t>
  </si>
  <si>
    <t xml:space="preserve">  [207]文化体育与传媒</t>
  </si>
  <si>
    <t>非物质文化遗产保护专项</t>
  </si>
  <si>
    <t>地方公共文化服务体系建设专项（公共数字文化建设）</t>
  </si>
  <si>
    <t xml:space="preserve">国家文物保护专项   </t>
  </si>
  <si>
    <t>体育专项</t>
  </si>
  <si>
    <t>第十五届省运会经费</t>
  </si>
  <si>
    <t>扫黄打非专项</t>
  </si>
  <si>
    <t>新闻出版广电公共服务建设发展专项</t>
  </si>
  <si>
    <t xml:space="preserve">公共文化服务体系建设专项   </t>
  </si>
  <si>
    <t>《起点阅读》绘本和《朝读经典》读本购置经费</t>
  </si>
  <si>
    <t>文化事业发展专项</t>
  </si>
  <si>
    <t>扶持优势文化产业发展专项</t>
  </si>
  <si>
    <t>公共文化服务体系</t>
  </si>
  <si>
    <t xml:space="preserve">  [208]社会保障和就业</t>
  </si>
  <si>
    <t>基建投资的通知</t>
  </si>
  <si>
    <t>省属汉外离休人员医疗费</t>
  </si>
  <si>
    <t>就业</t>
  </si>
  <si>
    <t>优抚对象经费</t>
  </si>
  <si>
    <t>大学生义务兵家庭优待金</t>
  </si>
  <si>
    <t>退役安置经费</t>
  </si>
  <si>
    <t>残疾人事业发展</t>
  </si>
  <si>
    <t>社会服务兜底工程中央基建投资</t>
  </si>
  <si>
    <t>自然灾害生活救助</t>
  </si>
  <si>
    <t>财政困难群众救助</t>
  </si>
  <si>
    <t>困难职工帮扶专项</t>
  </si>
  <si>
    <t>省部级困难劳模</t>
  </si>
  <si>
    <t xml:space="preserve">  [210]医疗卫生</t>
  </si>
  <si>
    <t>食品药品安全监管资金</t>
  </si>
  <si>
    <t>医疗救助补助</t>
  </si>
  <si>
    <t>疾病应急救助补助资金</t>
  </si>
  <si>
    <t>优抚对象医疗保障经费</t>
  </si>
  <si>
    <t xml:space="preserve">  [211]环境保护</t>
  </si>
  <si>
    <t>长江经济带绿色发展专项</t>
  </si>
  <si>
    <t>节能量交易资金</t>
  </si>
  <si>
    <t>林业生态恢复保护资金</t>
  </si>
  <si>
    <t>节能减排补助资金用于2016年新能源公交车运营补助</t>
  </si>
  <si>
    <t xml:space="preserve">  [213]农林水事务</t>
  </si>
  <si>
    <t>农作物病虫害防治</t>
  </si>
  <si>
    <t>耕地地力保护补贴工作经费</t>
  </si>
  <si>
    <t>农垦土地承包经营权确权登记颁证补助资金</t>
  </si>
  <si>
    <t>现代农业发展专项</t>
  </si>
  <si>
    <t>农业科技成果转化资金</t>
  </si>
  <si>
    <t>第八届农民运动会</t>
  </si>
  <si>
    <t>农业生产救灾资金</t>
  </si>
  <si>
    <t>农业转移支付资金</t>
  </si>
  <si>
    <t>现代农业专项转移支付</t>
  </si>
  <si>
    <t>农产品质量安全监测经费</t>
  </si>
  <si>
    <t>农业生产发展资金</t>
  </si>
  <si>
    <t>支持新型农业经营主体适度规模经营资金</t>
  </si>
  <si>
    <t>林业生态文明建设专项资金</t>
  </si>
  <si>
    <t>水利发展资金</t>
  </si>
  <si>
    <t>大中型水库移民后期扶持工作经费</t>
  </si>
  <si>
    <t>防汛补助资金</t>
  </si>
  <si>
    <t>农业综合开发财政补助资金</t>
  </si>
  <si>
    <t>普惠金融发展专项资金</t>
  </si>
  <si>
    <t>农业保险保费补贴资金</t>
  </si>
  <si>
    <t>创业贷款担保奖励性补助</t>
  </si>
  <si>
    <t>林业改革发展资金</t>
  </si>
  <si>
    <t>林业转移支付资金</t>
  </si>
  <si>
    <t xml:space="preserve">  [215]资源勘探信息等支出</t>
  </si>
  <si>
    <t>工业转型升级资金</t>
  </si>
  <si>
    <t>安全生产专项资金</t>
  </si>
  <si>
    <t>企业债券融资奖励资金</t>
  </si>
  <si>
    <t>国家中小企业发展专项资金预算</t>
  </si>
  <si>
    <t>全省财政企业信息资料统计补助经费</t>
  </si>
  <si>
    <t>传统产业改造升级专项资金</t>
  </si>
  <si>
    <t>沿江化工企业关改搬转补助资金</t>
  </si>
  <si>
    <t xml:space="preserve">  [216]商业服务业等事务</t>
  </si>
  <si>
    <t>旅游形象宣传经费</t>
  </si>
  <si>
    <t>旅游发展专项资金</t>
  </si>
  <si>
    <t>中央外经贸发展专项资金</t>
  </si>
  <si>
    <t xml:space="preserve">  [220]国土资源气象等事务</t>
  </si>
  <si>
    <t>地质灾害监测及治理项目</t>
  </si>
  <si>
    <t>农村集体土地确权项目</t>
  </si>
  <si>
    <t>基本农田土地保护支出</t>
  </si>
  <si>
    <t>国土资源基层执法能力建设项目</t>
  </si>
  <si>
    <t>测量标志维护保管工作专项经费</t>
  </si>
  <si>
    <t>震害防御及农居工程补助专项资金</t>
  </si>
  <si>
    <t xml:space="preserve">  [221]住房保障支出</t>
  </si>
  <si>
    <t>城镇保障性安居工程专项资金</t>
  </si>
  <si>
    <t xml:space="preserve">  [222]粮油物资储备管理事务</t>
  </si>
  <si>
    <t>粮食流通产业发展项目资金</t>
  </si>
  <si>
    <t>法定节日增供优质军粮差价补助资金</t>
  </si>
  <si>
    <t>综合防灾减灾能力建设中央基建投资</t>
  </si>
  <si>
    <t>地方粮食安全保障调控和应急设施项目中央基建投资</t>
  </si>
  <si>
    <t xml:space="preserve">  [229]其他支出</t>
  </si>
  <si>
    <t>人武职工补助资金</t>
  </si>
  <si>
    <t>征兵和招收士官工作补助经费</t>
  </si>
  <si>
    <t>全省人防重点建设项目补助经费</t>
  </si>
  <si>
    <t>东北地区等老工业基地调整改造专项（独立工矿区改造搬迁）中央基建投资预算</t>
  </si>
  <si>
    <t>2018年东北振兴新动能培育平台及设施建设专项中央基建投资预算</t>
  </si>
  <si>
    <t>表八</t>
  </si>
  <si>
    <t>政府一般债务限额和余额情况表</t>
  </si>
  <si>
    <t>项目</t>
  </si>
  <si>
    <t>一、2019年一般政府债务限额</t>
  </si>
  <si>
    <t>二、2019年末一般政府负有偿还责任的债务余额</t>
  </si>
  <si>
    <t>表九</t>
  </si>
  <si>
    <t>2020年全市一般公共预算支出明细表（按功能项级分类）</t>
  </si>
  <si>
    <t>工资福利支出</t>
  </si>
  <si>
    <t>商品和服务支出</t>
  </si>
  <si>
    <t>对个人和家庭补助支出</t>
  </si>
  <si>
    <t>项目支出</t>
  </si>
  <si>
    <t>人大事务</t>
  </si>
  <si>
    <t>行政运行（人大事务）</t>
  </si>
  <si>
    <t>人大会议</t>
  </si>
  <si>
    <t>其他人大事务支出</t>
  </si>
  <si>
    <t>政协事务</t>
  </si>
  <si>
    <t>行政运行（政协事务）</t>
  </si>
  <si>
    <t>政协会议</t>
  </si>
  <si>
    <t>其他政协事务支出</t>
  </si>
  <si>
    <t>政府办公厅（室）及相关机构事务</t>
  </si>
  <si>
    <t>行政运行（政府办公厅（室）及相关机构事务）</t>
  </si>
  <si>
    <t>机关服务（政府办公厅（室）及相关机构事务）</t>
  </si>
  <si>
    <t>信访事务</t>
  </si>
  <si>
    <t>事业运行（政府办公厅（室）及相关机构事务）</t>
  </si>
  <si>
    <t>其他政府办公厅（室）及相关机构事务支出</t>
  </si>
  <si>
    <t>发展与改革事务</t>
  </si>
  <si>
    <t>行政运行（发展与改革事务）</t>
  </si>
  <si>
    <t>一般行政管理事务（发展与改革事务）</t>
  </si>
  <si>
    <t>其他发展与改革事务支出</t>
  </si>
  <si>
    <t>统计信息事务</t>
  </si>
  <si>
    <t>行政运行（统计信息事务）</t>
  </si>
  <si>
    <t>事业运行（统计信息事务）</t>
  </si>
  <si>
    <t>其他统计信息事务支出</t>
  </si>
  <si>
    <t>财政事务</t>
  </si>
  <si>
    <t>行政运行（财政事务）</t>
  </si>
  <si>
    <t>财政国库业务</t>
  </si>
  <si>
    <t>财政委托业务支出</t>
  </si>
  <si>
    <t>事业运行（财政事务）</t>
  </si>
  <si>
    <t>其他财政事务支出</t>
  </si>
  <si>
    <t>税收事务</t>
  </si>
  <si>
    <t>其他税收事务支出</t>
  </si>
  <si>
    <t>审计事务</t>
  </si>
  <si>
    <t>行政运行（审计事务）</t>
  </si>
  <si>
    <t>其他审计事务支出</t>
  </si>
  <si>
    <t>人力资源事务</t>
  </si>
  <si>
    <t>其他人力资源事务支出</t>
  </si>
  <si>
    <t>纪检监察事务</t>
  </si>
  <si>
    <t>行政运行（纪检监察事务）</t>
  </si>
  <si>
    <t>其他纪检监察事务支出</t>
  </si>
  <si>
    <t>商贸事务</t>
  </si>
  <si>
    <t>行政运行（商贸事务）</t>
  </si>
  <si>
    <t>一般行政管理事务（商贸事务）</t>
  </si>
  <si>
    <t>招商引资</t>
  </si>
  <si>
    <t>事业运行（商贸事务）</t>
  </si>
  <si>
    <t>其他商贸事务支出</t>
  </si>
  <si>
    <t>档案事务</t>
  </si>
  <si>
    <t>行政运行（档案事务）</t>
  </si>
  <si>
    <t>档案馆</t>
  </si>
  <si>
    <t>其他档案事务支出</t>
  </si>
  <si>
    <t>民主党派及工商联事务</t>
  </si>
  <si>
    <t>行政运行（民主党派及工商联事务）</t>
  </si>
  <si>
    <t>其他民主党派及工商联事务支出</t>
  </si>
  <si>
    <t>群众团体事务</t>
  </si>
  <si>
    <t>行政运行（群众团体事务）</t>
  </si>
  <si>
    <t>其他群众团体事务支出</t>
  </si>
  <si>
    <t>党委办公厅（室）及相关机构事务</t>
  </si>
  <si>
    <t>行政运行（党委办公厅（室）及相关机构事务）</t>
  </si>
  <si>
    <t>专项业务（党委办公厅（室）及相关机构事务）</t>
  </si>
  <si>
    <t>其他党委办公厅（室）及相关机构事务支出</t>
  </si>
  <si>
    <t>组织事务</t>
  </si>
  <si>
    <t>行政运行（组织事务）</t>
  </si>
  <si>
    <t>其他组织事务支出</t>
  </si>
  <si>
    <t>宣传事务</t>
  </si>
  <si>
    <t>行政运行（宣传事务）</t>
  </si>
  <si>
    <t>其他宣传事务支出</t>
  </si>
  <si>
    <t>统战事务</t>
  </si>
  <si>
    <t>行政运行（统战事务）</t>
  </si>
  <si>
    <t>其他统战事务支出</t>
  </si>
  <si>
    <t>其他共产党事务支出</t>
  </si>
  <si>
    <t>行政运行（其他共产党事务支出）</t>
  </si>
  <si>
    <t>其他共产党事务支出（其他共产党事务支出）</t>
  </si>
  <si>
    <t>市场监督管理事务</t>
  </si>
  <si>
    <t>行政运行</t>
  </si>
  <si>
    <t>市场主体管理</t>
  </si>
  <si>
    <t>市场秩序执法</t>
  </si>
  <si>
    <t>药品事务</t>
  </si>
  <si>
    <t>其他市场监督管理事务</t>
  </si>
  <si>
    <t>其他一般公共服务支出</t>
  </si>
  <si>
    <t>公共安全支出</t>
  </si>
  <si>
    <t>武装警察部队</t>
  </si>
  <si>
    <t>公安</t>
  </si>
  <si>
    <t>行政运行（公安）</t>
  </si>
  <si>
    <t>其他公安支出</t>
  </si>
  <si>
    <t>检察</t>
  </si>
  <si>
    <t>其他检察支出</t>
  </si>
  <si>
    <t>法院</t>
  </si>
  <si>
    <t>其他法院支出</t>
  </si>
  <si>
    <t>司法</t>
  </si>
  <si>
    <t>行政运行（司法）</t>
  </si>
  <si>
    <t>普法宣传</t>
  </si>
  <si>
    <t xml:space="preserve">      社区矫正</t>
  </si>
  <si>
    <t>其他司法支出</t>
  </si>
  <si>
    <t>其他公共安全支出</t>
  </si>
  <si>
    <t>教育管理事务</t>
  </si>
  <si>
    <t>行政运行（教育管理事务）</t>
  </si>
  <si>
    <t>其他教育管理事务支出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</si>
  <si>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</si>
  <si>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</si>
  <si>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</si>
  <si>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</si>
  <si>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</si>
  <si>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</si>
  <si>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</si>
  <si>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中等职业教育</t>
  </si>
  <si>
    <t>特殊学校教育</t>
  </si>
  <si>
    <t>进修及培训</t>
  </si>
  <si>
    <t>教师进修</t>
  </si>
  <si>
    <t>干部教育</t>
  </si>
  <si>
    <t>其他进修及培训</t>
  </si>
  <si>
    <t>其他教育支出</t>
  </si>
  <si>
    <t>科学技术支出</t>
  </si>
  <si>
    <t>科学技术管理事务</t>
  </si>
  <si>
    <t>行政运行（科学技术管理事务）</t>
  </si>
  <si>
    <t>技术研究与开发</t>
  </si>
  <si>
    <t>其他技术研究与开发支出</t>
  </si>
  <si>
    <t>机构运行（科学技术普及）</t>
  </si>
  <si>
    <t>科普活动</t>
  </si>
  <si>
    <t>其他科学技术普及支出</t>
  </si>
  <si>
    <t>其他科学技术支出</t>
  </si>
  <si>
    <t>文化和旅游</t>
  </si>
  <si>
    <t>行政运行（文化）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</si>
  <si>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</si>
  <si>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</si>
  <si>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</si>
  <si>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</si>
  <si>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</si>
  <si>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</si>
  <si>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文化和旅游市场管理</t>
  </si>
  <si>
    <t>旅游宣传</t>
  </si>
  <si>
    <t>其他文化和旅游支出</t>
  </si>
  <si>
    <t>文物</t>
  </si>
  <si>
    <t>文物保护</t>
  </si>
  <si>
    <t>博物馆</t>
  </si>
  <si>
    <t>体育</t>
  </si>
  <si>
    <t>群众体育</t>
  </si>
  <si>
    <t>其他体育支出</t>
  </si>
  <si>
    <t>新闻出版电影</t>
  </si>
  <si>
    <t>电影</t>
  </si>
  <si>
    <t>其他新闻出版电影支出</t>
  </si>
  <si>
    <t>广播电视</t>
  </si>
  <si>
    <t>广播</t>
  </si>
  <si>
    <t>电视</t>
  </si>
  <si>
    <t>其他广播电视支出</t>
  </si>
  <si>
    <t>其他文化旅游体育与传媒支出</t>
  </si>
  <si>
    <t>宣传文化发展专项支出</t>
  </si>
  <si>
    <t>人力资源和社会保障管理事务</t>
  </si>
  <si>
    <t>行政运行（人力资源和社会保障管理事务）</t>
  </si>
  <si>
    <t>一般行政管理事务（人力资源和社会保障管理事务）</t>
  </si>
  <si>
    <t>综合业务管理</t>
  </si>
  <si>
    <t>就业管理事务</t>
  </si>
  <si>
    <t>社会保险经办机构</t>
  </si>
  <si>
    <t>其他人力资源和社会保障管理事务支出</t>
  </si>
  <si>
    <t>民政管理事务</t>
  </si>
  <si>
    <t>行政运行（民政管理事务）</t>
  </si>
  <si>
    <t>一般行政管理事务（民政管理事务）</t>
  </si>
  <si>
    <t>行政区划和地名管理</t>
  </si>
  <si>
    <t>其他民政管理事务支出</t>
  </si>
  <si>
    <t>行政事业单位养老支出</t>
  </si>
  <si>
    <t>对机关事业单位基本养老保险基金的补助</t>
  </si>
  <si>
    <t>就业补助</t>
  </si>
  <si>
    <t>其他就业补助支出</t>
  </si>
  <si>
    <t>抚恤</t>
  </si>
  <si>
    <t>死亡抚恤</t>
  </si>
  <si>
    <t>伤残抚恤</t>
  </si>
  <si>
    <t>义务兵优待</t>
  </si>
  <si>
    <t>其他优抚支出</t>
  </si>
  <si>
    <t>退役安置</t>
  </si>
  <si>
    <t>其他退役安置支出</t>
  </si>
  <si>
    <t>社会福利</t>
  </si>
  <si>
    <t>儿童福利</t>
  </si>
  <si>
    <t>老年福利</t>
  </si>
  <si>
    <t>殡葬</t>
  </si>
  <si>
    <t>社会福利事业单位</t>
  </si>
  <si>
    <t>其他社会福利支出</t>
  </si>
  <si>
    <t>残疾人事业</t>
  </si>
  <si>
    <t>行政运行（残疾人事业）</t>
  </si>
  <si>
    <t>残疾人康复</t>
  </si>
  <si>
    <t>残疾人就业和扶贫</t>
  </si>
  <si>
    <t>残疾人生活和护理补贴</t>
  </si>
  <si>
    <t>其他残疾人事业支出</t>
  </si>
  <si>
    <t>最低生活保障</t>
  </si>
  <si>
    <t>农村最低生活保障金支出</t>
  </si>
  <si>
    <t>临时救助</t>
  </si>
  <si>
    <t>临时救助支出</t>
  </si>
  <si>
    <t>流浪乞讨人员救助支出</t>
  </si>
  <si>
    <t>特困人员救助供养</t>
  </si>
  <si>
    <t>城市特困人员救助供养支出</t>
  </si>
  <si>
    <t>其他生活救助</t>
  </si>
  <si>
    <t>其他农村生活救助</t>
  </si>
  <si>
    <t>财政对基本养老保险基金的补助</t>
  </si>
  <si>
    <t>财政对企业职工基本养老保险基金的补助</t>
  </si>
  <si>
    <t>财政对城乡居民基本养老保险基金的补助</t>
  </si>
  <si>
    <t>退役军人管理事务</t>
  </si>
  <si>
    <t>一般行政管理事务</t>
  </si>
  <si>
    <t>拥军优属</t>
  </si>
  <si>
    <t>事业运行</t>
  </si>
  <si>
    <t>其他退役军人事务管理支出</t>
  </si>
  <si>
    <t>财政代缴社会保险费支出</t>
  </si>
  <si>
    <t>财政代缴城乡居民基本养老保险费支出</t>
  </si>
  <si>
    <t>财政代缴其他社会保险费支出</t>
  </si>
  <si>
    <t>其他社会保障和就业支出</t>
  </si>
  <si>
    <t>卫生健康管理事务</t>
  </si>
  <si>
    <t>其他卫生健康管理事务支出</t>
  </si>
  <si>
    <t>公立医院</t>
  </si>
  <si>
    <t>综合医院</t>
  </si>
  <si>
    <t>中医（民族）医院</t>
  </si>
  <si>
    <t>基层医疗卫生机构</t>
  </si>
  <si>
    <t>城市社区卫生机构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</si>
  <si>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</si>
  <si>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</si>
  <si>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</si>
  <si>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</si>
  <si>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</si>
  <si>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</si>
  <si>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基本公共卫生服务</t>
  </si>
  <si>
    <t>重大公共卫生服务</t>
  </si>
  <si>
    <t>其他公共卫生支出</t>
  </si>
  <si>
    <t>计划生育事务</t>
  </si>
  <si>
    <t>其他计划生育事务支出</t>
  </si>
  <si>
    <t>行政事业单位医疗</t>
  </si>
  <si>
    <t>其他行政事业单位医疗支出</t>
  </si>
  <si>
    <t>财政对基本医疗保险基金的补助</t>
  </si>
  <si>
    <t>财政对城乡居民基本医疗保险基金的补助</t>
  </si>
  <si>
    <t>优抚对象医疗</t>
  </si>
  <si>
    <t>其他优抚对象医疗支出</t>
  </si>
  <si>
    <t>医疗保障管理事务</t>
  </si>
  <si>
    <t>其他医疗保障管理事务支出</t>
  </si>
  <si>
    <t>其他卫生健康支出</t>
  </si>
  <si>
    <t>节能环保支出</t>
  </si>
  <si>
    <t>环境保护管理事务</t>
  </si>
  <si>
    <t>行政运行（环境保护管理事务）</t>
  </si>
  <si>
    <t>一般行政管理事务（环境保护管理事务）</t>
  </si>
  <si>
    <t>生态环境保护宣传</t>
  </si>
  <si>
    <t>其他环境保护管理事务支出</t>
  </si>
  <si>
    <t>环境监测与监察</t>
  </si>
  <si>
    <t>其他环境监测与监察支出</t>
  </si>
  <si>
    <t>污染防治</t>
  </si>
  <si>
    <t>水体</t>
  </si>
  <si>
    <t>其他污染防治支出</t>
  </si>
  <si>
    <t>自然生态保护</t>
  </si>
  <si>
    <t>生态保护</t>
  </si>
  <si>
    <t>农村环境保护</t>
  </si>
  <si>
    <t>其他自然生态保护支出</t>
  </si>
  <si>
    <t>天然林保护</t>
  </si>
  <si>
    <t>森林管护</t>
  </si>
  <si>
    <t>其他天然林保护支出</t>
  </si>
  <si>
    <t>污染减排</t>
  </si>
  <si>
    <t>其他污染减排支出</t>
  </si>
  <si>
    <t>能源管理事务</t>
  </si>
  <si>
    <t>农村电网建设</t>
  </si>
  <si>
    <t>其他节能环保支出</t>
  </si>
  <si>
    <t>城乡社区支出</t>
  </si>
  <si>
    <t>城乡社区管理事务</t>
  </si>
  <si>
    <t>行政运行（城乡社区管理事务）</t>
  </si>
  <si>
    <t>一般行政管理事务（城乡社区管理事务）</t>
  </si>
  <si>
    <t>机关服务（城乡社区管理事务）</t>
  </si>
  <si>
    <t>城管执法</t>
  </si>
  <si>
    <t>工程建设管理</t>
  </si>
  <si>
    <t>其他城乡社区管理事务支出</t>
  </si>
  <si>
    <t>城乡社区规划与管理</t>
  </si>
  <si>
    <t>城乡社区公共设施</t>
  </si>
  <si>
    <t>小城镇基础设施建设</t>
  </si>
  <si>
    <t>其他城乡社区公共设施支出</t>
  </si>
  <si>
    <t>城乡社区环境卫生</t>
  </si>
  <si>
    <t>建设市场管理与监督</t>
  </si>
  <si>
    <t xml:space="preserve">      建设市场管理与监督</t>
  </si>
  <si>
    <t>其他城乡社区支出</t>
  </si>
  <si>
    <t>农业农村</t>
  </si>
  <si>
    <t>行政运行（农业）</t>
  </si>
  <si>
    <t>事业运行（农业）</t>
  </si>
  <si>
    <t>科技转化与推广服务</t>
  </si>
  <si>
    <t>病虫害控制</t>
  </si>
  <si>
    <t>农产品质量安全</t>
  </si>
  <si>
    <t>执法监管</t>
  </si>
  <si>
    <t>统计监测与信息服务</t>
  </si>
  <si>
    <t>农业生产发展</t>
  </si>
  <si>
    <t>农村社会事业</t>
  </si>
  <si>
    <t>农业资源保护修复与利用</t>
  </si>
  <si>
    <t>农村道路建设</t>
  </si>
  <si>
    <t>农田建设</t>
  </si>
  <si>
    <t>其他农业支出</t>
  </si>
  <si>
    <t>林业和草原</t>
  </si>
  <si>
    <t>一般行政管理事务（林业）</t>
  </si>
  <si>
    <t>事业机构</t>
  </si>
  <si>
    <t>森林资源培育</t>
  </si>
  <si>
    <t>森林资源管理</t>
  </si>
  <si>
    <t>动植物保护</t>
  </si>
  <si>
    <t>湿地保护</t>
  </si>
  <si>
    <t>执法与监督</t>
  </si>
  <si>
    <t>林业草原防灾减灾</t>
  </si>
  <si>
    <t>其他林业和草原支出</t>
  </si>
  <si>
    <t>水利</t>
  </si>
  <si>
    <t>行政运行（水利）</t>
  </si>
  <si>
    <t>一般行政管理事务（水利）</t>
  </si>
  <si>
    <t>水利行业业务管理</t>
  </si>
  <si>
    <t>水利工程建设（水利）</t>
  </si>
  <si>
    <t>水利工程运行与维护</t>
  </si>
  <si>
    <t>水利执法监督</t>
  </si>
  <si>
    <t>水土保持（水利）</t>
  </si>
  <si>
    <t>防汛</t>
  </si>
  <si>
    <t>抗旱</t>
  </si>
  <si>
    <t>农村水利</t>
  </si>
  <si>
    <t>江河湖库水系综合整治</t>
  </si>
  <si>
    <t>大中型水库移民后期扶持专项支出</t>
  </si>
  <si>
    <t>信息管理（水利）</t>
  </si>
  <si>
    <t>水利建设征地及移民支出</t>
  </si>
  <si>
    <t>农村人畜饮水</t>
  </si>
  <si>
    <t>其他水利支出</t>
  </si>
  <si>
    <t>扶贫</t>
  </si>
  <si>
    <t>行政运行（扶贫）</t>
  </si>
  <si>
    <t>农村基础设施建设</t>
  </si>
  <si>
    <t>其他扶贫支出</t>
  </si>
  <si>
    <t>农村综合改革</t>
  </si>
  <si>
    <t>农村公益事业建设奖补资金</t>
  </si>
  <si>
    <t>对村民委员会和村党支部的补助</t>
  </si>
  <si>
    <t>对村集体经济组织的补助</t>
  </si>
  <si>
    <t>其他农村综合改革支出</t>
  </si>
  <si>
    <t>普惠金融发展支出</t>
  </si>
  <si>
    <t>农业保险保费补贴</t>
  </si>
  <si>
    <t>创业担保贷款贴息</t>
  </si>
  <si>
    <t>其他普惠金融发展支出</t>
  </si>
  <si>
    <t>目标价格补贴</t>
  </si>
  <si>
    <t>棉花目标价格补贴</t>
  </si>
  <si>
    <t>其他农林水支出</t>
  </si>
  <si>
    <t>公路水路运输</t>
  </si>
  <si>
    <t>行政运行（公路水路运输）</t>
  </si>
  <si>
    <t>公路建设</t>
  </si>
  <si>
    <t>公路养护（公路水路运输）</t>
  </si>
  <si>
    <t>公路运输管理</t>
  </si>
  <si>
    <t>其他公路水路运输支出</t>
  </si>
  <si>
    <t>车辆购置税支出</t>
  </si>
  <si>
    <t>车辆购置税用于公路等基础设施建设支出</t>
  </si>
  <si>
    <t>车辆购置税用于农村公路建设支出</t>
  </si>
  <si>
    <t>其他交通运输支出</t>
  </si>
  <si>
    <t>公共交通运营补助</t>
  </si>
  <si>
    <t>资源勘探工业信息等支出</t>
  </si>
  <si>
    <t>国有资产监管</t>
  </si>
  <si>
    <t>行政运行（国有资产监管）</t>
  </si>
  <si>
    <t>其他国有资产监管支出</t>
  </si>
  <si>
    <t>支持中小企业发展和管理支出</t>
  </si>
  <si>
    <t>行政运行（支持中小企业发展和管理支出）</t>
  </si>
  <si>
    <t>其他支持中小企业发展和管理支出</t>
  </si>
  <si>
    <t>商业服务业等支出</t>
  </si>
  <si>
    <t>商业流通事务</t>
  </si>
  <si>
    <t>行政运行（商业流通事务）</t>
  </si>
  <si>
    <t>事业运行（商业流通事务）</t>
  </si>
  <si>
    <t>其他商业流通事务支出</t>
  </si>
  <si>
    <t>金融支出</t>
  </si>
  <si>
    <t>金融部门监管支出</t>
  </si>
  <si>
    <t>金融部门其他监管支出</t>
  </si>
  <si>
    <t>援助其他地区支出</t>
  </si>
  <si>
    <t>其他支出（援助其他地区支出）</t>
  </si>
  <si>
    <t>自然资源海洋气象等支出</t>
  </si>
  <si>
    <t>自然资源事务</t>
  </si>
  <si>
    <t>行政运行（国土资源事务）</t>
  </si>
  <si>
    <t>一般行政管理事务（国土资源事务）</t>
  </si>
  <si>
    <t>机关服务（国土资源事务）</t>
  </si>
  <si>
    <t>自然资源规划及管理</t>
  </si>
  <si>
    <t>自然资源利用与保护</t>
  </si>
  <si>
    <t>自然资源调查与确权登记</t>
  </si>
  <si>
    <t>土地资源储备支出</t>
  </si>
  <si>
    <t>地质矿产资源与环境调查</t>
  </si>
  <si>
    <t>地质勘查与矿产资源管理</t>
  </si>
  <si>
    <t>事业运行（国土资源事务）</t>
  </si>
  <si>
    <t>其他自然资源事务支出</t>
  </si>
  <si>
    <t>气象事务</t>
  </si>
  <si>
    <t>气象事业机构</t>
  </si>
  <si>
    <t>保障性安居工程支出</t>
  </si>
  <si>
    <t>其他保障性安居工程支出</t>
  </si>
  <si>
    <t>灾害防治及应急管理支出</t>
  </si>
  <si>
    <t>应急管理事务</t>
  </si>
  <si>
    <t>安全监管</t>
  </si>
  <si>
    <t>应急救援</t>
  </si>
  <si>
    <t>其他应急管理支出</t>
  </si>
  <si>
    <t>消防事务</t>
  </si>
  <si>
    <t>消防应急救援</t>
  </si>
  <si>
    <t>其他消防事务支出</t>
  </si>
  <si>
    <t>自然灾害防治</t>
  </si>
  <si>
    <t>地质灾害防治</t>
  </si>
  <si>
    <t>其他自然灾害防治支出</t>
  </si>
  <si>
    <t>自然灾害救灾及恢复重建支出</t>
  </si>
  <si>
    <t>地方自然灾害救灾补助</t>
  </si>
  <si>
    <t>预备费</t>
  </si>
  <si>
    <t>其他支出</t>
  </si>
  <si>
    <t>年初预留</t>
  </si>
  <si>
    <t>债务付息支出</t>
  </si>
  <si>
    <t>地方政府一般债务付息支出</t>
  </si>
  <si>
    <t>地方政府一般债券付息支出</t>
  </si>
  <si>
    <t>地方政府向外国政府借款付息支出</t>
  </si>
  <si>
    <t>地方政府向国际组织借款付息支出</t>
  </si>
  <si>
    <t>表十</t>
  </si>
  <si>
    <t xml:space="preserve">2020年全市一般公共预算收支预算总表 </t>
  </si>
  <si>
    <t>收           入</t>
  </si>
  <si>
    <t>支           出</t>
  </si>
  <si>
    <t xml:space="preserve">项目 </t>
  </si>
  <si>
    <t xml:space="preserve">预算数 </t>
  </si>
  <si>
    <t xml:space="preserve">项目（按功能分类） </t>
  </si>
  <si>
    <t>一、财政拨款（补助）</t>
  </si>
  <si>
    <t>一、基本支出</t>
  </si>
  <si>
    <t>（1）经费拨款（补助）</t>
  </si>
  <si>
    <t xml:space="preserve"> 1、 人员支出 </t>
  </si>
  <si>
    <t>（2）纳入预算的行政事业性收费拨款</t>
  </si>
  <si>
    <t>（1）工资福利支出</t>
  </si>
  <si>
    <t>（3）纳入预算的罚没收入拨款</t>
  </si>
  <si>
    <t>（2）对个人和家庭的补助</t>
  </si>
  <si>
    <t>（4）纳入预算的其他非税收入拨款</t>
  </si>
  <si>
    <t xml:space="preserve"> 2、日常公用支出</t>
  </si>
  <si>
    <t>（5）纳入预算的政府性基金收入拨款</t>
  </si>
  <si>
    <t>（1）商品和服务支出</t>
  </si>
  <si>
    <t>（6）上级转移支付</t>
  </si>
  <si>
    <t>（7）上年结转收入</t>
  </si>
  <si>
    <t>二、项目支出</t>
  </si>
  <si>
    <t>二、未纳入预算的非税收入安排的拨款</t>
  </si>
  <si>
    <t xml:space="preserve"> 1、工资福利支出</t>
  </si>
  <si>
    <t xml:space="preserve">三、事业收入 </t>
  </si>
  <si>
    <t xml:space="preserve"> 2、商品和服务支出</t>
  </si>
  <si>
    <t xml:space="preserve">四、上级补助收入 </t>
  </si>
  <si>
    <t xml:space="preserve"> 3、对个人和家庭的补助</t>
  </si>
  <si>
    <t xml:space="preserve">五、附属单位上缴收入 </t>
  </si>
  <si>
    <t xml:space="preserve"> 4、对企事业单位的补贴</t>
  </si>
  <si>
    <t>六、事业单位经营收入</t>
  </si>
  <si>
    <t xml:space="preserve"> 5、转移性支出</t>
  </si>
  <si>
    <t>七、其他收入</t>
  </si>
  <si>
    <t xml:space="preserve"> 6、债务利息支出</t>
  </si>
  <si>
    <t>八、用事业基金弥补收支差额</t>
  </si>
  <si>
    <t xml:space="preserve"> 7、基本建设支出</t>
  </si>
  <si>
    <t xml:space="preserve"> 8、其他资本性支出</t>
  </si>
  <si>
    <t xml:space="preserve"> 9、其他支出</t>
  </si>
  <si>
    <t>三、对附属单位补助支出</t>
  </si>
  <si>
    <t>四、上缴上级支出</t>
  </si>
  <si>
    <t>五、事业单位经营支出</t>
  </si>
  <si>
    <t xml:space="preserve">  23、债务付息支出</t>
  </si>
  <si>
    <t xml:space="preserve">  24、债务发行费用支出</t>
  </si>
  <si>
    <t xml:space="preserve">本年收入合计 </t>
  </si>
  <si>
    <t xml:space="preserve">本年支出合计 </t>
  </si>
  <si>
    <t xml:space="preserve">收入总计 </t>
  </si>
  <si>
    <t xml:space="preserve">支出总计 </t>
  </si>
  <si>
    <t>表十一</t>
  </si>
  <si>
    <t>2020年市直部门预算分单位支出明细表（按经济款级分类）</t>
  </si>
  <si>
    <t>单位编码</t>
  </si>
  <si>
    <t>单位名称</t>
  </si>
  <si>
    <t>基本工资</t>
  </si>
  <si>
    <t>津贴补贴</t>
  </si>
  <si>
    <t>奖金</t>
  </si>
  <si>
    <t>绩效工资</t>
  </si>
  <si>
    <t>社会保
障缴费</t>
  </si>
  <si>
    <t>住房
公积金</t>
  </si>
  <si>
    <t>其他工资福利支出</t>
  </si>
  <si>
    <t>离休费</t>
  </si>
  <si>
    <t>退休费</t>
  </si>
  <si>
    <t>其他对个人和家庭补助支出</t>
  </si>
  <si>
    <t>101001</t>
  </si>
  <si>
    <t>大冶市市委办公室</t>
  </si>
  <si>
    <t>101003</t>
  </si>
  <si>
    <t>大冶市委政策研究室</t>
  </si>
  <si>
    <t>101004</t>
  </si>
  <si>
    <t>大冶市信访局</t>
  </si>
  <si>
    <t>103001</t>
  </si>
  <si>
    <t>大冶市委组织部</t>
  </si>
  <si>
    <t>104001</t>
  </si>
  <si>
    <t>大冶市委宣传部</t>
  </si>
  <si>
    <t>104003</t>
  </si>
  <si>
    <t>大冶市文学艺术界联合会</t>
  </si>
  <si>
    <t>105001</t>
  </si>
  <si>
    <t>大冶市委政法委员会</t>
  </si>
  <si>
    <t>107001</t>
  </si>
  <si>
    <t>大冶市工商业联合会</t>
  </si>
  <si>
    <t>108001</t>
  </si>
  <si>
    <t>大冶市妇女联合会</t>
  </si>
  <si>
    <t>109001</t>
  </si>
  <si>
    <t>共青团大冶市委</t>
  </si>
  <si>
    <t>110001</t>
  </si>
  <si>
    <t>大冶市人民代表大会常务委员会办公室</t>
  </si>
  <si>
    <t>111001</t>
  </si>
  <si>
    <t>中国人民政治协商会议湖北省大冶市委员会办公室</t>
  </si>
  <si>
    <t>112001</t>
  </si>
  <si>
    <t>大冶市政府机关办公室</t>
  </si>
  <si>
    <t>112002</t>
  </si>
  <si>
    <t>大冶市政府政策研究室</t>
  </si>
  <si>
    <t>112004</t>
  </si>
  <si>
    <t>大冶市机关服务事务中心</t>
  </si>
  <si>
    <t>113001</t>
  </si>
  <si>
    <t>大冶市机构编制委员会办公室</t>
  </si>
  <si>
    <t>115001</t>
  </si>
  <si>
    <t>大冶市统计局</t>
  </si>
  <si>
    <t>118001</t>
  </si>
  <si>
    <t>大冶市审计局</t>
  </si>
  <si>
    <t>119001</t>
  </si>
  <si>
    <t>大冶市财政局机关</t>
  </si>
  <si>
    <t>120001</t>
  </si>
  <si>
    <t>大冶市公安局机关</t>
  </si>
  <si>
    <t>123001</t>
  </si>
  <si>
    <t>大冶市司法局</t>
  </si>
  <si>
    <t>124001</t>
  </si>
  <si>
    <t>大冶市委统战部</t>
  </si>
  <si>
    <t>125001</t>
  </si>
  <si>
    <t>大冶市纪委监委</t>
  </si>
  <si>
    <t>125005</t>
  </si>
  <si>
    <t>中共大冶市委巡察工作领导小组办公室</t>
  </si>
  <si>
    <t>127001</t>
  </si>
  <si>
    <t>大冶市市场监督管理局</t>
  </si>
  <si>
    <t>201001</t>
  </si>
  <si>
    <t>大冶市发展和改革局</t>
  </si>
  <si>
    <t>202001</t>
  </si>
  <si>
    <t>大冶市生态环境分局</t>
  </si>
  <si>
    <t>202002</t>
  </si>
  <si>
    <t>大冶市环境保护监测站</t>
  </si>
  <si>
    <t>203002</t>
  </si>
  <si>
    <t>大冶市规划设计研究院</t>
  </si>
  <si>
    <t>204001</t>
  </si>
  <si>
    <t>大冶市市自然资源和规划局</t>
  </si>
  <si>
    <t>205001</t>
  </si>
  <si>
    <t>大冶市住房和城乡建设局</t>
  </si>
  <si>
    <t>205002</t>
  </si>
  <si>
    <t>大冶市建设工程质量监督站</t>
  </si>
  <si>
    <t>205003</t>
  </si>
  <si>
    <t>大冶市建设工程造价管理站</t>
  </si>
  <si>
    <t>205006</t>
  </si>
  <si>
    <t>大冶市建筑节能管理办公室</t>
  </si>
  <si>
    <t>205008</t>
  </si>
  <si>
    <t>大冶市建设档案馆</t>
  </si>
  <si>
    <t>205009</t>
  </si>
  <si>
    <t>大冶市建设工程安全监督站</t>
  </si>
  <si>
    <t>205010</t>
  </si>
  <si>
    <t>大冶市城建重点工程管理局</t>
  </si>
  <si>
    <t>206001</t>
  </si>
  <si>
    <t>大冶市城市管理执法局</t>
  </si>
  <si>
    <t>206002</t>
  </si>
  <si>
    <t>大冶市园林绿化管理局</t>
  </si>
  <si>
    <t>206003</t>
  </si>
  <si>
    <t>大冶市城市排水管理处</t>
  </si>
  <si>
    <t>206004</t>
  </si>
  <si>
    <t>大冶市燃气管理处</t>
  </si>
  <si>
    <t>206005</t>
  </si>
  <si>
    <t>大冶市城市管理综合执法大队</t>
  </si>
  <si>
    <t>206006</t>
  </si>
  <si>
    <t>大冶市城市公园管理处</t>
  </si>
  <si>
    <t>207002</t>
  </si>
  <si>
    <t>大冶市城关房管所</t>
  </si>
  <si>
    <t>207003</t>
  </si>
  <si>
    <t>大冶市白蚁防治所</t>
  </si>
  <si>
    <t>207005</t>
  </si>
  <si>
    <t>大冶市保障性安居工程和棚户区改造资金管理中心</t>
  </si>
  <si>
    <t>209001</t>
  </si>
  <si>
    <t>大冶市交通运输局机关</t>
  </si>
  <si>
    <t>209002</t>
  </si>
  <si>
    <t>大冶市道路运输管理局</t>
  </si>
  <si>
    <t>209003</t>
  </si>
  <si>
    <t>大冶市交通物流发展局</t>
  </si>
  <si>
    <t>209004</t>
  </si>
  <si>
    <t>大冶市城市客运管理处</t>
  </si>
  <si>
    <t>209005</t>
  </si>
  <si>
    <t>大冶市港航管理所</t>
  </si>
  <si>
    <t>209006</t>
  </si>
  <si>
    <t>大冶市公路管理局</t>
  </si>
  <si>
    <t>209007</t>
  </si>
  <si>
    <t>大冶市出租车管理局</t>
  </si>
  <si>
    <t>209008</t>
  </si>
  <si>
    <t>大冶市农村公路管理局</t>
  </si>
  <si>
    <t>210001</t>
  </si>
  <si>
    <t>湖北黄石工矿废弃地综合开发试验区大冶园区建设管理办公室</t>
  </si>
  <si>
    <t>211001</t>
  </si>
  <si>
    <t>大冶市总工会</t>
  </si>
  <si>
    <t>212001</t>
  </si>
  <si>
    <t>大冶市政务服务和大数据管理局</t>
  </si>
  <si>
    <t>215001</t>
  </si>
  <si>
    <t>大冶市公共资源交易中心</t>
  </si>
  <si>
    <t>216001</t>
  </si>
  <si>
    <t>大冶市城市文明创建中心</t>
  </si>
  <si>
    <t>302001</t>
  </si>
  <si>
    <t>大冶市民政局机关</t>
  </si>
  <si>
    <t>302002</t>
  </si>
  <si>
    <t>大冶市民政局婚姻登记处</t>
  </si>
  <si>
    <t>302003</t>
  </si>
  <si>
    <t>大冶市殡葬管理局</t>
  </si>
  <si>
    <t>302004</t>
  </si>
  <si>
    <t>大冶市社会福利中心</t>
  </si>
  <si>
    <t>302005</t>
  </si>
  <si>
    <t>大冶市救助管理站</t>
  </si>
  <si>
    <t>303001</t>
  </si>
  <si>
    <t>大冶市残疾人联合会</t>
  </si>
  <si>
    <t>304001</t>
  </si>
  <si>
    <t>大冶市人力资源和社会保障局机关</t>
  </si>
  <si>
    <t>304002</t>
  </si>
  <si>
    <t>大冶市医疗保险局</t>
  </si>
  <si>
    <t>304003</t>
  </si>
  <si>
    <t>大冶市公共就业和人才服务局</t>
  </si>
  <si>
    <t>304004</t>
  </si>
  <si>
    <t>大冶市社会养老保险局</t>
  </si>
  <si>
    <t>304005</t>
  </si>
  <si>
    <t>大冶市城乡居民社会养老保险局</t>
  </si>
  <si>
    <t>305001</t>
  </si>
  <si>
    <t>大冶市卫生健康局机关</t>
  </si>
  <si>
    <t>305002</t>
  </si>
  <si>
    <t>大冶市卫生局卫生监督局</t>
  </si>
  <si>
    <t>305004</t>
  </si>
  <si>
    <t>大冶市人民医院</t>
  </si>
  <si>
    <t>305005</t>
  </si>
  <si>
    <t>大冶市中医医院</t>
  </si>
  <si>
    <t>305006</t>
  </si>
  <si>
    <t>大冶市第三人民医院</t>
  </si>
  <si>
    <t>305008</t>
  </si>
  <si>
    <t>大冶市妇幼保健院</t>
  </si>
  <si>
    <t>305009</t>
  </si>
  <si>
    <t>大冶市人民政府防治艾滋病工作委员会办公室</t>
  </si>
  <si>
    <t>305010</t>
  </si>
  <si>
    <t>大冶市疾病预防控制中心</t>
  </si>
  <si>
    <t>305012</t>
  </si>
  <si>
    <t>大冶市罗桥卫生院</t>
  </si>
  <si>
    <t>305013</t>
  </si>
  <si>
    <t>大冶市还地桥卫生院</t>
  </si>
  <si>
    <t>305014</t>
  </si>
  <si>
    <t>大冶市四医院</t>
  </si>
  <si>
    <t>305015</t>
  </si>
  <si>
    <t>大冶市金山店卫生院</t>
  </si>
  <si>
    <t>305016</t>
  </si>
  <si>
    <t>大冶市陈贵卫生院</t>
  </si>
  <si>
    <t>305017</t>
  </si>
  <si>
    <t>大冶市茗山卫生院</t>
  </si>
  <si>
    <t>305018</t>
  </si>
  <si>
    <t>大冶市灵乡卫生院</t>
  </si>
  <si>
    <t>305019</t>
  </si>
  <si>
    <t>大冶市市二医院</t>
  </si>
  <si>
    <t>305020</t>
  </si>
  <si>
    <t>大冶市刘仁八卫生院</t>
  </si>
  <si>
    <t>305021</t>
  </si>
  <si>
    <t>大冶市殷祖卫生院</t>
  </si>
  <si>
    <t>305022</t>
  </si>
  <si>
    <t>大冶市金湖卫生院</t>
  </si>
  <si>
    <t>305023</t>
  </si>
  <si>
    <t>大冶市大箕铺卫生院</t>
  </si>
  <si>
    <t>305024</t>
  </si>
  <si>
    <t>大冶市东风农场卫生院</t>
  </si>
  <si>
    <t>307001</t>
  </si>
  <si>
    <t>大冶市总医院</t>
  </si>
  <si>
    <t>308001</t>
  </si>
  <si>
    <t>大冶市大冶市退役军人事务局</t>
  </si>
  <si>
    <t>401001</t>
  </si>
  <si>
    <t>大冶市科学技术局</t>
  </si>
  <si>
    <t>402001</t>
  </si>
  <si>
    <t>大冶市文化和旅游局</t>
  </si>
  <si>
    <t>402002</t>
  </si>
  <si>
    <t>大冶市文化市场综合执法大队</t>
  </si>
  <si>
    <t>402003</t>
  </si>
  <si>
    <t>大冶市群众文化馆</t>
  </si>
  <si>
    <t>402004</t>
  </si>
  <si>
    <t>大冶市业余体育学校</t>
  </si>
  <si>
    <t>402005</t>
  </si>
  <si>
    <t>大冶市图书馆</t>
  </si>
  <si>
    <t>402006</t>
  </si>
  <si>
    <t>大冶市艺术剧院</t>
  </si>
  <si>
    <t>402007</t>
  </si>
  <si>
    <t>大冶市博物馆</t>
  </si>
  <si>
    <t>403001</t>
  </si>
  <si>
    <t>大冶市铜录山古铜矿遗址保护管理委员会</t>
  </si>
  <si>
    <t>404001</t>
  </si>
  <si>
    <t>大冶市档案馆</t>
  </si>
  <si>
    <t>405001</t>
  </si>
  <si>
    <t>大冶市融媒体中心</t>
  </si>
  <si>
    <t>406001</t>
  </si>
  <si>
    <t>大冶市教育局机关</t>
  </si>
  <si>
    <t>406002</t>
  </si>
  <si>
    <t>大冶市学校后勤保障管理办公室</t>
  </si>
  <si>
    <t>406003</t>
  </si>
  <si>
    <t>大冶市电化教育馆</t>
  </si>
  <si>
    <t>406004</t>
  </si>
  <si>
    <t>大冶市教学研究室</t>
  </si>
  <si>
    <t>406005</t>
  </si>
  <si>
    <t>大冶市中小学教师继续教育中心</t>
  </si>
  <si>
    <t>406006</t>
  </si>
  <si>
    <t>大冶市高等教育招生委员会办公室</t>
  </si>
  <si>
    <t>406007</t>
  </si>
  <si>
    <t>大冶市机关幼儿园</t>
  </si>
  <si>
    <t>406008</t>
  </si>
  <si>
    <t>大冶市中专专业学校</t>
  </si>
  <si>
    <t>406009</t>
  </si>
  <si>
    <t>大冶市新街小学</t>
  </si>
  <si>
    <t>406010</t>
  </si>
  <si>
    <t>大冶市实验小学</t>
  </si>
  <si>
    <t>406011</t>
  </si>
  <si>
    <t>大冶市北门小学</t>
  </si>
  <si>
    <t>406012</t>
  </si>
  <si>
    <t>大冶市育才小学</t>
  </si>
  <si>
    <t>406013</t>
  </si>
  <si>
    <t>大冶师范附属小学</t>
  </si>
  <si>
    <t>406014</t>
  </si>
  <si>
    <t>大冶市特殊教育学校</t>
  </si>
  <si>
    <t>406015</t>
  </si>
  <si>
    <t>大冶市滨湖学校</t>
  </si>
  <si>
    <t>406016</t>
  </si>
  <si>
    <t>大冶市实验中学</t>
  </si>
  <si>
    <t>406017</t>
  </si>
  <si>
    <t>大冶市东岳中学</t>
  </si>
  <si>
    <t>406018</t>
  </si>
  <si>
    <t>大冶市第一中学</t>
  </si>
  <si>
    <t>406019</t>
  </si>
  <si>
    <t>大冶市实验高中</t>
  </si>
  <si>
    <t>406020</t>
  </si>
  <si>
    <t>大冶市第六中学</t>
  </si>
  <si>
    <t>406021</t>
  </si>
  <si>
    <t>大冶市第二中学</t>
  </si>
  <si>
    <t>406022</t>
  </si>
  <si>
    <t>大冶市东风农场小学</t>
  </si>
  <si>
    <t>406023</t>
  </si>
  <si>
    <t>大冶市铜绿山矿小学</t>
  </si>
  <si>
    <t>406026</t>
  </si>
  <si>
    <t>大冶市铜山口矿小学</t>
  </si>
  <si>
    <t>406027</t>
  </si>
  <si>
    <t>大冶市罗桥中心学校</t>
  </si>
  <si>
    <t>406028</t>
  </si>
  <si>
    <t>大冶市还地桥中心学校</t>
  </si>
  <si>
    <t>406029</t>
  </si>
  <si>
    <t>大冶市还地桥高中</t>
  </si>
  <si>
    <t>406030</t>
  </si>
  <si>
    <t>大冶市保安中心学校</t>
  </si>
  <si>
    <t>406031</t>
  </si>
  <si>
    <t>大冶市金山店中心学校</t>
  </si>
  <si>
    <t>406032</t>
  </si>
  <si>
    <t>大冶市陈贵中心学校</t>
  </si>
  <si>
    <t>406033</t>
  </si>
  <si>
    <t>大冶市茗山中心学校</t>
  </si>
  <si>
    <t>406034</t>
  </si>
  <si>
    <t>大冶市灵乡中心学校</t>
  </si>
  <si>
    <t>406035</t>
  </si>
  <si>
    <t>大冶市金牛中心学校</t>
  </si>
  <si>
    <t>406036</t>
  </si>
  <si>
    <t>大冶市刘仁八中心学校</t>
  </si>
  <si>
    <t>406037</t>
  </si>
  <si>
    <t>大冶市殷祖中心学校</t>
  </si>
  <si>
    <t>406038</t>
  </si>
  <si>
    <t>大冶市金湖中心学校</t>
  </si>
  <si>
    <t>406039</t>
  </si>
  <si>
    <t>大冶市大箕铺中心学校</t>
  </si>
  <si>
    <t>406040</t>
  </si>
  <si>
    <t>大冶市东岳中心学校</t>
  </si>
  <si>
    <t>406041</t>
  </si>
  <si>
    <t>大冶市开发区中心学校</t>
  </si>
  <si>
    <t>406042</t>
  </si>
  <si>
    <t>大冶市第二实验中学</t>
  </si>
  <si>
    <t>406043</t>
  </si>
  <si>
    <t>大冶市第二实验小学</t>
  </si>
  <si>
    <t>406047</t>
  </si>
  <si>
    <t>大冶市保康小学</t>
  </si>
  <si>
    <t>406048</t>
  </si>
  <si>
    <t>大冶市尹家湖小学</t>
  </si>
  <si>
    <t>406049</t>
  </si>
  <si>
    <t>大冶市东风路学校</t>
  </si>
  <si>
    <t>406050</t>
  </si>
  <si>
    <t>大冶市尹家湖中学</t>
  </si>
  <si>
    <t>407001</t>
  </si>
  <si>
    <t>大冶市委党校</t>
  </si>
  <si>
    <t>408001</t>
  </si>
  <si>
    <t>大冶市科学技术协会</t>
  </si>
  <si>
    <t>501001</t>
  </si>
  <si>
    <t>大冶市农业农村局</t>
  </si>
  <si>
    <t>501002</t>
  </si>
  <si>
    <t>大冶市畜牧兽医局</t>
  </si>
  <si>
    <t>501004</t>
  </si>
  <si>
    <t>大冶市农产品质量安全管理办公室</t>
  </si>
  <si>
    <t>501005</t>
  </si>
  <si>
    <t>大冶市农业行政执法大队</t>
  </si>
  <si>
    <t>501007</t>
  </si>
  <si>
    <t>大冶市生态能源局</t>
  </si>
  <si>
    <t>501008</t>
  </si>
  <si>
    <t>大冶市种植业局</t>
  </si>
  <si>
    <t>501009</t>
  </si>
  <si>
    <t>大冶市人民政府蔬菜办公室</t>
  </si>
  <si>
    <t>501010</t>
  </si>
  <si>
    <t>大冶市农业科学研究所</t>
  </si>
  <si>
    <t>501013</t>
  </si>
  <si>
    <t>大冶市农业机械管理局机关</t>
  </si>
  <si>
    <t>501014</t>
  </si>
  <si>
    <t>大冶市农机安全监理站</t>
  </si>
  <si>
    <t>501015</t>
  </si>
  <si>
    <t>大冶市农机技术推广服务中心</t>
  </si>
  <si>
    <t>501016</t>
  </si>
  <si>
    <t>大冶市水产局机关</t>
  </si>
  <si>
    <t>502002</t>
  </si>
  <si>
    <t>大冶市野生动植物保护管理站</t>
  </si>
  <si>
    <t>502003</t>
  </si>
  <si>
    <t>大冶市森林公安局</t>
  </si>
  <si>
    <t>502005</t>
  </si>
  <si>
    <t>大冶市林木种苗管理站</t>
  </si>
  <si>
    <t>502009</t>
  </si>
  <si>
    <t>大冶市国有林场管理站</t>
  </si>
  <si>
    <t>503001</t>
  </si>
  <si>
    <t>大冶市水利和湖泊局</t>
  </si>
  <si>
    <t>503004</t>
  </si>
  <si>
    <t>大冶湖枢纽工程管理局</t>
  </si>
  <si>
    <t>504001</t>
  </si>
  <si>
    <t>大冶市人工影响天气办公室</t>
  </si>
  <si>
    <t>505001</t>
  </si>
  <si>
    <t>大冶市保安湖湿地管理办公室</t>
  </si>
  <si>
    <t>506001</t>
  </si>
  <si>
    <t>大冶市人民政府扶贫开发办公室</t>
  </si>
  <si>
    <t>507001</t>
  </si>
  <si>
    <t>大冶市三农金融服务中心</t>
  </si>
  <si>
    <t>601001</t>
  </si>
  <si>
    <t>大冶市经济和信息化局</t>
  </si>
  <si>
    <t>601002</t>
  </si>
  <si>
    <t>大冶市工业经济服务中心</t>
  </si>
  <si>
    <t>602001</t>
  </si>
  <si>
    <t>大冶市应急管理局</t>
  </si>
  <si>
    <t>603002</t>
  </si>
  <si>
    <t>大冶市行政事业单位资产收益征管办公室</t>
  </si>
  <si>
    <t>701001</t>
  </si>
  <si>
    <t>大冶市商务局</t>
  </si>
  <si>
    <t>701002</t>
  </si>
  <si>
    <t>大冶市商务执法大队</t>
  </si>
  <si>
    <t>701003</t>
  </si>
  <si>
    <t>大冶市商贸经济服务中心</t>
  </si>
  <si>
    <t>701004</t>
  </si>
  <si>
    <t>大冶市市场管理局</t>
  </si>
  <si>
    <t>703001</t>
  </si>
  <si>
    <t>大冶市供销合作社联合社</t>
  </si>
  <si>
    <t>704001</t>
  </si>
  <si>
    <t>大冶市招商服务中心</t>
  </si>
  <si>
    <t>705001</t>
  </si>
  <si>
    <t>大冶市公共检验检测中心</t>
  </si>
  <si>
    <t>801001</t>
  </si>
  <si>
    <t>大冶市人民武装部</t>
  </si>
  <si>
    <t>表十二</t>
  </si>
  <si>
    <t>2020年本级一般公共预算支出明细表（按功能项级分类）</t>
  </si>
  <si>
    <t>工资福
利支出</t>
  </si>
  <si>
    <t>表十三</t>
  </si>
  <si>
    <t>2020年市直一般公共预算项目支出明细表</t>
  </si>
  <si>
    <t/>
  </si>
  <si>
    <t>单位     代码</t>
  </si>
  <si>
    <t>资金来源</t>
  </si>
  <si>
    <t>经费拨款（补助）</t>
  </si>
  <si>
    <t>纳入预算的行政事业性收入拨款</t>
  </si>
  <si>
    <t>纳入预算的其他非税收入拨款</t>
  </si>
  <si>
    <t>纳入预算的罚没收入拨款</t>
  </si>
  <si>
    <r>
      <rPr>
        <sz val="10"/>
        <rFont val="宋体"/>
        <charset val="134"/>
      </rPr>
      <t>上级转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移支付</t>
    </r>
  </si>
  <si>
    <t>合     计</t>
  </si>
  <si>
    <t>行政政法科</t>
  </si>
  <si>
    <t xml:space="preserve">  大冶市市委办公室</t>
  </si>
  <si>
    <t>大额文印及资料费</t>
  </si>
  <si>
    <t>密码工作运行经费</t>
  </si>
  <si>
    <t>保密工作经费</t>
  </si>
  <si>
    <t>专项业务经费</t>
  </si>
  <si>
    <t>常委会、扩大会等会议经费</t>
  </si>
  <si>
    <t>办公室设施维修经费</t>
  </si>
  <si>
    <t>“文蕾”计划工作经费</t>
  </si>
  <si>
    <t>网络光纤维护经费</t>
  </si>
  <si>
    <t>机关后勤事管劳务费</t>
  </si>
  <si>
    <t>督查专项支出</t>
  </si>
  <si>
    <t xml:space="preserve">  大冶市委政策研究室</t>
  </si>
  <si>
    <t>《大冶发展研究》办刊经费</t>
  </si>
  <si>
    <t>大冶市重大课题及重大改革调研经费</t>
  </si>
  <si>
    <t>大冶市对上对外重大宣传资金</t>
  </si>
  <si>
    <t>《大冶调研文集》和《综合文稿汇编》编印费用</t>
  </si>
  <si>
    <t xml:space="preserve">  大冶市信访局</t>
  </si>
  <si>
    <t>省、黄石市“两会”信访工作专项经费</t>
  </si>
  <si>
    <t>"律师进信访”工作经费</t>
  </si>
  <si>
    <t>群众来访接待中心经费</t>
  </si>
  <si>
    <t>特殊时期信访维稳经费</t>
  </si>
  <si>
    <t xml:space="preserve">  大冶市委组织部</t>
  </si>
  <si>
    <t>老干部管理费</t>
  </si>
  <si>
    <t>基层组织建设工作经费</t>
  </si>
  <si>
    <t>老年大学经费</t>
  </si>
  <si>
    <t>干部管理工作经费</t>
  </si>
  <si>
    <t>年轻干部培训招录选拔管理工作经费</t>
  </si>
  <si>
    <t>关心下一代工作委员会经费</t>
  </si>
  <si>
    <t>老干部慰问金</t>
  </si>
  <si>
    <t>组织工作宣传费用</t>
  </si>
  <si>
    <t>老干部活动中心经费</t>
  </si>
  <si>
    <t>休干所经费</t>
  </si>
  <si>
    <t>专用网络信息建设及维护费</t>
  </si>
  <si>
    <t>离休及副县级以上退休干部提标经费</t>
  </si>
  <si>
    <t>干部教育培训经费（含铜都大讲堂）</t>
  </si>
  <si>
    <t>企业离休退休干部“两费”</t>
  </si>
  <si>
    <t xml:space="preserve">  大冶市委宣传部</t>
  </si>
  <si>
    <t>网络舆情及新闻协调处置费</t>
  </si>
  <si>
    <t>国防教育经费</t>
  </si>
  <si>
    <t>文明城市创建工作经费</t>
  </si>
  <si>
    <t>党员干部培训经费</t>
  </si>
  <si>
    <t>文化名人、道德模范慰问费</t>
  </si>
  <si>
    <t>未成年人思想道德建设经费</t>
  </si>
  <si>
    <t>《大冶新闻网》、“大冶发布”政务微信公众号建设维护费</t>
  </si>
  <si>
    <t>专项宣传调研经费</t>
  </si>
  <si>
    <t>市委理论中心组学习经费</t>
  </si>
  <si>
    <t>“扫黄打非”基层站点建设专项工作经费</t>
  </si>
  <si>
    <t xml:space="preserve">  大冶市文学艺术界联合会</t>
  </si>
  <si>
    <t>《铜草花》办刊经费</t>
  </si>
  <si>
    <t xml:space="preserve">  大冶市委政法委员会</t>
  </si>
  <si>
    <t>综合治理工作经费</t>
  </si>
  <si>
    <t>打击非访工作经费</t>
  </si>
  <si>
    <t>驻京办对上协调费、业务费</t>
  </si>
  <si>
    <t>护路办工作经费</t>
  </si>
  <si>
    <t xml:space="preserve">  大冶市工商业联合会</t>
  </si>
  <si>
    <t>政治特别费</t>
  </si>
  <si>
    <t>商会建设经费</t>
  </si>
  <si>
    <t>以钱养事人员经费</t>
  </si>
  <si>
    <t xml:space="preserve">  大冶市妇女联合会</t>
  </si>
  <si>
    <t>妇女儿童活动中心工作经费</t>
  </si>
  <si>
    <t>乡镇妇联专项工作经费</t>
  </si>
  <si>
    <t>妇女工作经费</t>
  </si>
  <si>
    <t>妇儿工委工作经费</t>
  </si>
  <si>
    <t xml:space="preserve">  共青团大冶市委</t>
  </si>
  <si>
    <t>“三支一扶”人员经费</t>
  </si>
  <si>
    <t>青少年工作经费</t>
  </si>
  <si>
    <t xml:space="preserve">  大冶市人民代表大会常务委员会办公室</t>
  </si>
  <si>
    <t>六届五次会议经费</t>
  </si>
  <si>
    <t>开办《铜都主人》经费</t>
  </si>
  <si>
    <t>人大调研经费</t>
  </si>
  <si>
    <t>人大休干所经费</t>
  </si>
  <si>
    <t>人大工作评议经费</t>
  </si>
  <si>
    <t>人大信访工作经费</t>
  </si>
  <si>
    <t>人大工作研究和宣传经费</t>
  </si>
  <si>
    <t>代表活动经费</t>
  </si>
  <si>
    <t>部门预算监督审查工作经费</t>
  </si>
  <si>
    <t>人大涉密经费</t>
  </si>
  <si>
    <t>人大代表培训经费</t>
  </si>
  <si>
    <t>人大视察经费</t>
  </si>
  <si>
    <t>人大执法检查经费</t>
  </si>
  <si>
    <t>人大预算联网专项工作经费</t>
  </si>
  <si>
    <t>人大常委会、主任会议经费</t>
  </si>
  <si>
    <t>人大机关后勤事务劳务费</t>
  </si>
  <si>
    <t xml:space="preserve">  中国人民政治协商会议湖北省大冶市委员会办公室</t>
  </si>
  <si>
    <t>政协六届五次会议经费</t>
  </si>
  <si>
    <t>书画文化活动经费</t>
  </si>
  <si>
    <t>政协工作研究和宣传经费</t>
  </si>
  <si>
    <t>政协委员活动经费</t>
  </si>
  <si>
    <t>政协机关事务劳务经费</t>
  </si>
  <si>
    <t>《大冶政协》《资政建言》 编印经费</t>
  </si>
  <si>
    <t>政协主席会和常委会经费</t>
  </si>
  <si>
    <t>省、黄石、大冶政协委员进社区日常活动经费</t>
  </si>
  <si>
    <t>委员培训经费</t>
  </si>
  <si>
    <t xml:space="preserve">  大冶市政府机关办公室</t>
  </si>
  <si>
    <t>总值班室运行工作经费</t>
  </si>
  <si>
    <t>大额文印费用</t>
  </si>
  <si>
    <t>政府办公楼维修费用</t>
  </si>
  <si>
    <t>驻汉办大冶市群众窗口信访维稳专班经费</t>
  </si>
  <si>
    <t>政府工作会、经济工作会议</t>
  </si>
  <si>
    <t>信息中心运行经费</t>
  </si>
  <si>
    <t>财税金融协调经费</t>
  </si>
  <si>
    <t>机关后勤事务费用</t>
  </si>
  <si>
    <t>督办室工作经费</t>
  </si>
  <si>
    <t>专项业务费</t>
  </si>
  <si>
    <t>电子政务平台经费</t>
  </si>
  <si>
    <t xml:space="preserve">  大冶市政府政策研究室</t>
  </si>
  <si>
    <t>政府重大课题调研经费</t>
  </si>
  <si>
    <t>政府工作报告</t>
  </si>
  <si>
    <t>对上对外重大宣传及推介经费</t>
  </si>
  <si>
    <t>政府调研、领导参考编印经费</t>
  </si>
  <si>
    <t>政府文稿汇编编印经费</t>
  </si>
  <si>
    <t>大冶市重大课题调研经费</t>
  </si>
  <si>
    <t xml:space="preserve">  大冶市机关服务事务中心</t>
  </si>
  <si>
    <t>物业管理经费</t>
  </si>
  <si>
    <t>机关后勤事务服务经费</t>
  </si>
  <si>
    <t xml:space="preserve">  大冶市机构编制委员会办公室</t>
  </si>
  <si>
    <t>机构改革工作经费</t>
  </si>
  <si>
    <t xml:space="preserve">  大冶市统计局</t>
  </si>
  <si>
    <t>百强县市综合考评及相关基层基础工作经费</t>
  </si>
  <si>
    <t>公众对城市环境保护满意率调查经费</t>
  </si>
  <si>
    <t>《大冶统计年鉴》印刷费</t>
  </si>
  <si>
    <t>全市部门统计信息共享工作经费</t>
  </si>
  <si>
    <t>城乡一体化住户调查补查补助款</t>
  </si>
  <si>
    <t>“四上”企业统计星级管理经费</t>
  </si>
  <si>
    <t>县级粮食产量抽样调查工作经费</t>
  </si>
  <si>
    <t>乡级抽样调查经费</t>
  </si>
  <si>
    <t>常规性统计基础工作业务经费</t>
  </si>
  <si>
    <t>基本单位名录库维护经费</t>
  </si>
  <si>
    <t>文化产业清查及统计工作经费</t>
  </si>
  <si>
    <t>统计工作会议经费</t>
  </si>
  <si>
    <t>畜禽监测调查经费</t>
  </si>
  <si>
    <t xml:space="preserve">  大冶市审计局</t>
  </si>
  <si>
    <t>信息化建设金审工程专项经费</t>
  </si>
  <si>
    <t>审计业务专项培训费</t>
  </si>
  <si>
    <t>政府投资审计工作经费</t>
  </si>
  <si>
    <t>预算执行审计工作经费</t>
  </si>
  <si>
    <t>政府雇员工资</t>
  </si>
  <si>
    <t>经济责任审计工作经费</t>
  </si>
  <si>
    <t xml:space="preserve">  大冶市财政局机关</t>
  </si>
  <si>
    <t>国库集中收付网络经费</t>
  </si>
  <si>
    <t>财政预决算编制及公开</t>
  </si>
  <si>
    <t>财政业务培训经费</t>
  </si>
  <si>
    <t>全市会计培训管理工作经费</t>
  </si>
  <si>
    <t>“一事一议”项目评审经费</t>
  </si>
  <si>
    <t>大冶市党校（黄金湖）培训中心经费</t>
  </si>
  <si>
    <t>资产管理网络服务费</t>
  </si>
  <si>
    <t>农村土地承包“三权分离”专项及数据维护运行经费</t>
  </si>
  <si>
    <t>减轻农民负担监管工作经费</t>
  </si>
  <si>
    <t>土地纠纷仲裁经费</t>
  </si>
  <si>
    <t>“三资”监管经费</t>
  </si>
  <si>
    <t>财政监督检查工作经费</t>
  </si>
  <si>
    <t>财政资金绩效评价专项经费</t>
  </si>
  <si>
    <t>“国有资产监管云平台”信息化建设采购</t>
  </si>
  <si>
    <t>惠农政策宣传经费</t>
  </si>
  <si>
    <t>农民专业合作社培训费</t>
  </si>
  <si>
    <t>农村集体经营型资产承包合同专项清理整治工作和村级财务审计</t>
  </si>
  <si>
    <t xml:space="preserve">  大冶市公安局机关</t>
  </si>
  <si>
    <t>房屋维修费</t>
  </si>
  <si>
    <t>平安城市视频监控系统日常运行经费</t>
  </si>
  <si>
    <t>经济案件审计费</t>
  </si>
  <si>
    <t>协警队员经费</t>
  </si>
  <si>
    <t>羁押收教场所给养费</t>
  </si>
  <si>
    <t>社区警务室办公经费</t>
  </si>
  <si>
    <t>转移支付装备费</t>
  </si>
  <si>
    <t>警犬训养费</t>
  </si>
  <si>
    <t>社区网格员以钱养事经费</t>
  </si>
  <si>
    <t>交警车辆保管及拖移费</t>
  </si>
  <si>
    <t>户口本工本费及交警牌证工本费</t>
  </si>
  <si>
    <t>协警队员服装费及伙食费</t>
  </si>
  <si>
    <t>羁押收教场所公用经费</t>
  </si>
  <si>
    <t>转移支付业务办案费</t>
  </si>
  <si>
    <t xml:space="preserve">  大冶市司法局</t>
  </si>
  <si>
    <t>法制教育宣传经费</t>
  </si>
  <si>
    <t>法律援助经费</t>
  </si>
  <si>
    <t>社区矫正经费</t>
  </si>
  <si>
    <t>法治大冶建设经费</t>
  </si>
  <si>
    <t>行政诉讼工作经费</t>
  </si>
  <si>
    <t>人民调解经费</t>
  </si>
  <si>
    <t>行政复议工作经费</t>
  </si>
  <si>
    <t xml:space="preserve">  大冶市委统战部</t>
  </si>
  <si>
    <t>宗教团体秘书长、工作人员以钱养事工资</t>
  </si>
  <si>
    <t>突发事件处置费</t>
  </si>
  <si>
    <t>宗教团体办公经费</t>
  </si>
  <si>
    <t>三胞三属接待费</t>
  </si>
  <si>
    <t>侨联工作经费</t>
  </si>
  <si>
    <t>民主党派工作协调经费</t>
  </si>
  <si>
    <t>宗教团体及少数民族联谊会办公经费</t>
  </si>
  <si>
    <t>宗教活动场所安全、卫生、消防设施经费</t>
  </si>
  <si>
    <t>党外人士培训费</t>
  </si>
  <si>
    <t>党派办公经费</t>
  </si>
  <si>
    <t>民宗工作专项经费</t>
  </si>
  <si>
    <t xml:space="preserve">  大冶市纪委监委</t>
  </si>
  <si>
    <t>宣传教育、业务培训经费</t>
  </si>
  <si>
    <t>互联网+专项工作经费</t>
  </si>
  <si>
    <t>信访举报人奖励经费</t>
  </si>
  <si>
    <t>内网信息建设专项经费</t>
  </si>
  <si>
    <t>纪委以钱养事人员工作经费</t>
  </si>
  <si>
    <t>党风政风专项工作经费</t>
  </si>
  <si>
    <t xml:space="preserve">  中共大冶市委巡察工作领导小组办公室</t>
  </si>
  <si>
    <t>巡察工作专项经费</t>
  </si>
  <si>
    <t xml:space="preserve">  大冶市市场监督管理局</t>
  </si>
  <si>
    <t>执法用车费</t>
  </si>
  <si>
    <t>劳务费-招聘劳务人员经费（以钱养事）</t>
  </si>
  <si>
    <t>流通质检费</t>
  </si>
  <si>
    <t>商标评审费</t>
  </si>
  <si>
    <t>打击非法传销经费</t>
  </si>
  <si>
    <t>药品检验应急突发事件经费</t>
  </si>
  <si>
    <t>商品抽样及送检项目经费</t>
  </si>
  <si>
    <t>计量惠民经费</t>
  </si>
  <si>
    <t>特种设备专家人员经典</t>
  </si>
  <si>
    <t>消费者权益保护费</t>
  </si>
  <si>
    <t>质量工作项目经费</t>
  </si>
  <si>
    <t>998004001</t>
  </si>
  <si>
    <t xml:space="preserve">  人民防空地下室易地建设费</t>
  </si>
  <si>
    <t>人防通讯警报系统支出</t>
  </si>
  <si>
    <t>人防工程维护</t>
  </si>
  <si>
    <t>上缴省级人防易地建设费</t>
  </si>
  <si>
    <t>大冶市628工程支出</t>
  </si>
  <si>
    <t>大冶应急指挥中心</t>
  </si>
  <si>
    <t>提取人防工程管理费</t>
  </si>
  <si>
    <t>宣传教育支出</t>
  </si>
  <si>
    <t>人防工程改造-火车站广场</t>
  </si>
  <si>
    <t>组织指挥支出</t>
  </si>
  <si>
    <t>999001</t>
  </si>
  <si>
    <t xml:space="preserve">  其他公共服务项目（行政政法科）</t>
  </si>
  <si>
    <t>全市综合执法和应急用车保障服务中心经费</t>
  </si>
  <si>
    <t>老区促进会工作专项经费</t>
  </si>
  <si>
    <t>农村集体产权制度改革经费</t>
  </si>
  <si>
    <t>大冶市农村宅基地“三权分置”试点工作经费</t>
  </si>
  <si>
    <t>商会服务中心工作经费</t>
  </si>
  <si>
    <t>企业家人才队伍发展专项资金</t>
  </si>
  <si>
    <t>共青团工作经费、志愿服务工作经费</t>
  </si>
  <si>
    <t>市级配套信访解难资金</t>
  </si>
  <si>
    <t>人才工作经费</t>
  </si>
  <si>
    <t>乡镇老电影放映员生活补贴</t>
  </si>
  <si>
    <t>公共文化服务体系建设资金</t>
  </si>
  <si>
    <t>全市宣传文化激励资金</t>
  </si>
  <si>
    <t>北京维稳工作专班经费</t>
  </si>
  <si>
    <t>电子政务信息平台建设项目合同资金</t>
  </si>
  <si>
    <t>维稳救助专项资金</t>
  </si>
  <si>
    <t>社会管理创新、平安创建 、社区禁毒专项经费</t>
  </si>
  <si>
    <t>罗桥派出所开发区巡逻队年经费</t>
  </si>
  <si>
    <t>检察院“以钱养事”人员工作经费</t>
  </si>
  <si>
    <t>法院劳务派员辅助人员经费</t>
  </si>
  <si>
    <t>教科文科</t>
  </si>
  <si>
    <t xml:space="preserve">  大冶市文化和旅游局</t>
  </si>
  <si>
    <t>体育公园委托运营经费</t>
  </si>
  <si>
    <t>革命旧址管理中心</t>
  </si>
  <si>
    <t>文体活动经费</t>
  </si>
  <si>
    <t>鄂王城城址保护经费</t>
  </si>
  <si>
    <t>文物保护经费</t>
  </si>
  <si>
    <t>上冯村古村落文物保护经费</t>
  </si>
  <si>
    <t xml:space="preserve">  大冶市文化市场综合执法大队</t>
  </si>
  <si>
    <t>文化市场专项整治</t>
  </si>
  <si>
    <t>扫黄打非</t>
  </si>
  <si>
    <t xml:space="preserve">  大冶市群众文化馆</t>
  </si>
  <si>
    <t>免费开放运行经费</t>
  </si>
  <si>
    <t>群众文化培训</t>
  </si>
  <si>
    <t>非物质文化遗产常规经费</t>
  </si>
  <si>
    <t xml:space="preserve">  大冶市业余体育学校</t>
  </si>
  <si>
    <t>体育后备人才经费</t>
  </si>
  <si>
    <t xml:space="preserve">  大冶市图书馆</t>
  </si>
  <si>
    <t>运行经费</t>
  </si>
  <si>
    <t>购书经费</t>
  </si>
  <si>
    <t>古籍保护经费</t>
  </si>
  <si>
    <t xml:space="preserve">  大冶市艺术剧院</t>
  </si>
  <si>
    <t>流动舞台车运行经费</t>
  </si>
  <si>
    <t xml:space="preserve">  大冶市博物馆</t>
  </si>
  <si>
    <t>安保经费</t>
  </si>
  <si>
    <t xml:space="preserve">  大冶市铜录山古铜矿遗址保护管理委员会</t>
  </si>
  <si>
    <t>遗址文物保护经费</t>
  </si>
  <si>
    <t xml:space="preserve">  大冶市档案馆</t>
  </si>
  <si>
    <t>破产改制档案专项</t>
  </si>
  <si>
    <t>档案保护经费</t>
  </si>
  <si>
    <t>档案征集编研利用专项</t>
  </si>
  <si>
    <t>修志经费</t>
  </si>
  <si>
    <t>党史研究专项工作经费</t>
  </si>
  <si>
    <t>大冶乡音编辑经费</t>
  </si>
  <si>
    <t>新四军历史研究会经费</t>
  </si>
  <si>
    <t>大冶年鉴编辑印刷经费</t>
  </si>
  <si>
    <t xml:space="preserve">  大冶市融媒体中心</t>
  </si>
  <si>
    <t>2020年安保人员经费</t>
  </si>
  <si>
    <t>2020年今日大冶专项经费</t>
  </si>
  <si>
    <t>2020年云上大冶新媒体费用</t>
  </si>
  <si>
    <t>2020年今日大冶奖补经费</t>
  </si>
  <si>
    <t>2020年主持人专项经费</t>
  </si>
  <si>
    <t xml:space="preserve">  大冶市教育局机关</t>
  </si>
  <si>
    <t>教育督导经费</t>
  </si>
  <si>
    <t xml:space="preserve">  大冶市电化教育馆</t>
  </si>
  <si>
    <t>教育信息化建设</t>
  </si>
  <si>
    <t xml:space="preserve">理化生实验操作考试 </t>
  </si>
  <si>
    <t xml:space="preserve">  大冶市教学研究室</t>
  </si>
  <si>
    <t>高中教研经费</t>
  </si>
  <si>
    <t>教研工作经费</t>
  </si>
  <si>
    <t>试卷检测相关工作费</t>
  </si>
  <si>
    <t>高中教研员经费</t>
  </si>
  <si>
    <t xml:space="preserve">  大冶市中小学教师继续教育中心</t>
  </si>
  <si>
    <t>2020年大冶市教育干部、教师培训经费</t>
  </si>
  <si>
    <t>职校工资</t>
  </si>
  <si>
    <t xml:space="preserve">  大冶市高等教育招生委员会办公室</t>
  </si>
  <si>
    <t>中高考考务费</t>
  </si>
  <si>
    <t>中高考标准化考点运维及考务费</t>
  </si>
  <si>
    <t>学生学业水平测试考务费</t>
  </si>
  <si>
    <t xml:space="preserve">  大冶市机关幼儿园</t>
  </si>
  <si>
    <t>维修费</t>
  </si>
  <si>
    <t>设备购置</t>
  </si>
  <si>
    <t xml:space="preserve">  大冶市中专专业学校</t>
  </si>
  <si>
    <t xml:space="preserve">  大冶市新街小学</t>
  </si>
  <si>
    <t xml:space="preserve">  大冶市实验小学</t>
  </si>
  <si>
    <t>2020年安保经费</t>
  </si>
  <si>
    <t xml:space="preserve">  大冶市北门小学</t>
  </si>
  <si>
    <t xml:space="preserve">  大冶市育才小学</t>
  </si>
  <si>
    <t xml:space="preserve">  大冶师范附属小学</t>
  </si>
  <si>
    <t xml:space="preserve">  大冶市特殊教育学校</t>
  </si>
  <si>
    <t>安保经费（第三方）</t>
  </si>
  <si>
    <t xml:space="preserve">  大冶市滨湖学校</t>
  </si>
  <si>
    <t xml:space="preserve">  大冶市实验中学</t>
  </si>
  <si>
    <t xml:space="preserve">  大冶市东岳中学</t>
  </si>
  <si>
    <t xml:space="preserve">  大冶市第一中学</t>
  </si>
  <si>
    <t>高中运转经费</t>
  </si>
  <si>
    <t>会议室及过道改造</t>
  </si>
  <si>
    <t>物理实验室</t>
  </si>
  <si>
    <t xml:space="preserve">  大冶市实验高中</t>
  </si>
  <si>
    <t xml:space="preserve">  大冶市第六中学</t>
  </si>
  <si>
    <t xml:space="preserve">  大冶市第二中学</t>
  </si>
  <si>
    <t xml:space="preserve">  大冶市开发区中心学校</t>
  </si>
  <si>
    <t>安保经费1</t>
  </si>
  <si>
    <t xml:space="preserve">  大冶市第二实验中学</t>
  </si>
  <si>
    <t xml:space="preserve">  大冶市第二实验小学</t>
  </si>
  <si>
    <t xml:space="preserve">  大冶市委党校</t>
  </si>
  <si>
    <t>教学科研图书资料经费</t>
  </si>
  <si>
    <t xml:space="preserve">  大冶市科学技术协会</t>
  </si>
  <si>
    <t>科普活动经费</t>
  </si>
  <si>
    <t>科普阵地建设</t>
  </si>
  <si>
    <t>999002</t>
  </si>
  <si>
    <t xml:space="preserve">  其他公共服务项目（教科文科）</t>
  </si>
  <si>
    <t>示范幼儿园奖补资金</t>
  </si>
  <si>
    <t>2016年教师周转房（省级奖补本级配套资金）</t>
  </si>
  <si>
    <t>城区代课教师工资</t>
  </si>
  <si>
    <t>义务教育全面改薄工程</t>
  </si>
  <si>
    <t>农村骨干教师工资</t>
  </si>
  <si>
    <t>2016教师周转房建设</t>
  </si>
  <si>
    <t>2017年教师周转房建设</t>
  </si>
  <si>
    <t>2018教师周转房建设资金</t>
  </si>
  <si>
    <t>2018年教育现代化推进工程</t>
  </si>
  <si>
    <t>新高考改革建设工程</t>
  </si>
  <si>
    <t>一中老教学楼改造</t>
  </si>
  <si>
    <t>大冶二中危房改造</t>
  </si>
  <si>
    <t>一中科技馆改造</t>
  </si>
  <si>
    <t>学生资助资金  免学费</t>
  </si>
  <si>
    <t>科级干部培训班</t>
  </si>
  <si>
    <t>送戏下乡</t>
  </si>
  <si>
    <t>精品剧目</t>
  </si>
  <si>
    <t>诗词楹联学会活动经费</t>
  </si>
  <si>
    <t>文化旅游体育产业发展专项资金</t>
  </si>
  <si>
    <t>“二馆一站”免费开放补助</t>
  </si>
  <si>
    <t>老年体协活动经费</t>
  </si>
  <si>
    <t>农民体育健身工程</t>
  </si>
  <si>
    <t>农村广播“村村响工程”</t>
  </si>
  <si>
    <t>长江云维护年费及本地技术支撑平台网络专线年费</t>
  </si>
  <si>
    <t>农业科</t>
  </si>
  <si>
    <t xml:space="preserve">  大冶市农业农村局</t>
  </si>
  <si>
    <t>三支一扶人员经费</t>
  </si>
  <si>
    <t>农业技术推广中心大楼管理经费</t>
  </si>
  <si>
    <t>农业农村新技术推广</t>
  </si>
  <si>
    <t>农业转型发展经费</t>
  </si>
  <si>
    <t>三农专项工作经费</t>
  </si>
  <si>
    <t>中国武汉农业博览会经费</t>
  </si>
  <si>
    <t xml:space="preserve">  大冶市畜牧兽医局</t>
  </si>
  <si>
    <t>畜牧专项经费</t>
  </si>
  <si>
    <t xml:space="preserve">  大冶市农产品质量安全管理办公室</t>
  </si>
  <si>
    <t>农产品质量安全监管</t>
  </si>
  <si>
    <t>农业标准化生产</t>
  </si>
  <si>
    <t xml:space="preserve">  大冶市农业行政执法大队</t>
  </si>
  <si>
    <t>农业综合执法平台建设</t>
  </si>
  <si>
    <t xml:space="preserve">  大冶市生态能源局</t>
  </si>
  <si>
    <t>三支一扶人员经费2人</t>
  </si>
  <si>
    <t>重金属污染防治经费</t>
  </si>
  <si>
    <t>农村能源建设经费</t>
  </si>
  <si>
    <t xml:space="preserve">  大冶市种植业局</t>
  </si>
  <si>
    <t>种植业结构调整</t>
  </si>
  <si>
    <t>耕地质量保护与提升</t>
  </si>
  <si>
    <t xml:space="preserve">  大冶市人民政府蔬菜办公室</t>
  </si>
  <si>
    <t>“菜篮子工程”基地建设及食用菌产业发展</t>
  </si>
  <si>
    <t xml:space="preserve">  大冶市农业科学研究所</t>
  </si>
  <si>
    <t>农业科技试验示范</t>
  </si>
  <si>
    <t xml:space="preserve">  大冶市农业机械管理局机关</t>
  </si>
  <si>
    <t>农机购置补贴实施方案实施经费</t>
  </si>
  <si>
    <t xml:space="preserve">  大冶市农机安全监理站</t>
  </si>
  <si>
    <t>农机安全监理</t>
  </si>
  <si>
    <t xml:space="preserve">  大冶市农机技术推广服务中心</t>
  </si>
  <si>
    <t>农机技术推广工作经费</t>
  </si>
  <si>
    <t xml:space="preserve">  大冶市水产局机关</t>
  </si>
  <si>
    <t>水产新技术、新品种、新模式推广及检验检疫经费</t>
  </si>
  <si>
    <t>渔政执法监管</t>
  </si>
  <si>
    <t xml:space="preserve">  大冶市野生动植物保护管理站</t>
  </si>
  <si>
    <t>林业有害生物防治</t>
  </si>
  <si>
    <t>林产品安全检测工作经费</t>
  </si>
  <si>
    <t xml:space="preserve">  大冶市水利和湖泊局</t>
  </si>
  <si>
    <t>水利工程质检工作经费</t>
  </si>
  <si>
    <t>其他非税收入</t>
  </si>
  <si>
    <t>水土保持专项工作经费</t>
  </si>
  <si>
    <t>江河湖库水系综合整治（河长制）</t>
  </si>
  <si>
    <t>水库移民后期扶持工作经费</t>
  </si>
  <si>
    <t xml:space="preserve">  大冶市人工影响天气办公室</t>
  </si>
  <si>
    <t>气象服务和气象两个体系建设专项</t>
  </si>
  <si>
    <t xml:space="preserve">  大冶市保安湖湿地管理办公室</t>
  </si>
  <si>
    <t>湖北保安湖国家湿地公园运行管护经费</t>
  </si>
  <si>
    <t xml:space="preserve">  大冶市人民政府扶贫开发办公室</t>
  </si>
  <si>
    <t>三支一扶人员经费（4人）</t>
  </si>
  <si>
    <t>扶贫专项工作经费</t>
  </si>
  <si>
    <t xml:space="preserve">  大冶市三农金融服务中心</t>
  </si>
  <si>
    <t>原企业金融服务中心人员工资</t>
  </si>
  <si>
    <t>办公楼租金及物业管理费</t>
  </si>
  <si>
    <t>农村综合产权交易、金融服务工作经费</t>
  </si>
  <si>
    <t>999003</t>
  </si>
  <si>
    <t xml:space="preserve">  其他公共服务项目（农业科）</t>
  </si>
  <si>
    <t>养殖环节病死猪无害化处理补贴</t>
  </si>
  <si>
    <t>屠宰环节病死猪无害化处理补贴</t>
  </si>
  <si>
    <t>高标准农田建设</t>
  </si>
  <si>
    <t>2020年度防汛抗旱支出</t>
  </si>
  <si>
    <t>水土保持信息化监管技术</t>
  </si>
  <si>
    <t>逾期贷款追偿费用</t>
  </si>
  <si>
    <t>预留2020年度市委1号文支农支出</t>
  </si>
  <si>
    <t>社保科</t>
  </si>
  <si>
    <t xml:space="preserve">  大冶市民政局机关</t>
  </si>
  <si>
    <t>社会救助对象人员经费</t>
  </si>
  <si>
    <t>地名公共服务工程专项业务经费</t>
  </si>
  <si>
    <t>社会救助及代管人员经费</t>
  </si>
  <si>
    <t>老龄事业专项业务经费</t>
  </si>
  <si>
    <t>社会组织执法管理经费</t>
  </si>
  <si>
    <t>慈善总会工作经费</t>
  </si>
  <si>
    <t xml:space="preserve">  大冶市民政局婚姻登记处</t>
  </si>
  <si>
    <t>结婚证工本费</t>
  </si>
  <si>
    <t>以钱养事人员工资</t>
  </si>
  <si>
    <t>网络维护费</t>
  </si>
  <si>
    <t>档案管理费</t>
  </si>
  <si>
    <t>婚姻登记专项工作经费</t>
  </si>
  <si>
    <t xml:space="preserve">  大冶市殡葬管理局</t>
  </si>
  <si>
    <t>其他资本性支出</t>
  </si>
  <si>
    <t xml:space="preserve">  大冶市社会福利中心</t>
  </si>
  <si>
    <t>以钱养事岗位</t>
  </si>
  <si>
    <t xml:space="preserve">  大冶市救助管理站</t>
  </si>
  <si>
    <t xml:space="preserve">  大冶市残疾人联合会</t>
  </si>
  <si>
    <t>康复工作</t>
  </si>
  <si>
    <t>就业工作</t>
  </si>
  <si>
    <t>扶贫和社会保障</t>
  </si>
  <si>
    <t>组宣活动</t>
  </si>
  <si>
    <t>残疾人动态更新调查</t>
  </si>
  <si>
    <t xml:space="preserve">  大冶市人力资源和社会保障局机关</t>
  </si>
  <si>
    <t>工伤事故调查费用</t>
  </si>
  <si>
    <t>国家级创建和谐劳动关系城市</t>
  </si>
  <si>
    <t>清理拖欠农民工工资专项工作经费</t>
  </si>
  <si>
    <t>劳动监察办案经费</t>
  </si>
  <si>
    <t>全市人事档案清理整理工作专项经费</t>
  </si>
  <si>
    <t>社保基金编审工作经费</t>
  </si>
  <si>
    <t>事业单位工作人员培训</t>
  </si>
  <si>
    <t>仲裁办案费</t>
  </si>
  <si>
    <t>金保工程信息化</t>
  </si>
  <si>
    <t>职称评审经费</t>
  </si>
  <si>
    <t xml:space="preserve">  大冶市医疗保险局</t>
  </si>
  <si>
    <t>工伤事故勘察及鉴定经费</t>
  </si>
  <si>
    <t>城乡居民医疗保险征缴工作经费</t>
  </si>
  <si>
    <t>城镇职工医疗保险软件维护费</t>
  </si>
  <si>
    <t>村、社区卫生室医疗网络维护费</t>
  </si>
  <si>
    <t>慢性病鉴定费</t>
  </si>
  <si>
    <t>医疗工伤生育工本费</t>
  </si>
  <si>
    <t>医疗救助工作经费</t>
  </si>
  <si>
    <t>以钱养事经费</t>
  </si>
  <si>
    <t>职工医疗保险征缴稽查经费</t>
  </si>
  <si>
    <t>档案管理经费</t>
  </si>
  <si>
    <t xml:space="preserve">  大冶市公共就业和人才服务局</t>
  </si>
  <si>
    <t>网络平台经费</t>
  </si>
  <si>
    <t>创业就业工作经费</t>
  </si>
  <si>
    <t>高校招聘工作经费</t>
  </si>
  <si>
    <t>公益性岗位监管费用</t>
  </si>
  <si>
    <t>创业孵化基地、大学生实习实训基地、大学生见习基地服务经费</t>
  </si>
  <si>
    <t>就业创业和人才服务及技能大赛、创业大赛、技能强省示范县、申报技能提升行动等筹备经费</t>
  </si>
  <si>
    <t>失业保险征缴工作经费</t>
  </si>
  <si>
    <t>人才服务工作经费</t>
  </si>
  <si>
    <t>三支一扶工作经费</t>
  </si>
  <si>
    <t>档案管理工作经费</t>
  </si>
  <si>
    <t xml:space="preserve">  大冶市社会养老保险局</t>
  </si>
  <si>
    <t>档案室专项经费</t>
  </si>
  <si>
    <t>养老保险征缴工作经费</t>
  </si>
  <si>
    <t>离退休人员生存认证经费</t>
  </si>
  <si>
    <t xml:space="preserve">  大冶市城乡居民社会养老保险局</t>
  </si>
  <si>
    <t>城乡居民养老及失地养老保险工作经费</t>
  </si>
  <si>
    <t xml:space="preserve">  大冶市卫生健康局机关</t>
  </si>
  <si>
    <t>宣传教育经费</t>
  </si>
  <si>
    <t>免费技术服务经费</t>
  </si>
  <si>
    <t>流动人口管理经费</t>
  </si>
  <si>
    <t>原计生服务站人员经费</t>
  </si>
  <si>
    <t>卫生血防经费</t>
  </si>
  <si>
    <t>村卫生室建设运行保障经费</t>
  </si>
  <si>
    <t>乡镇计生经费拨款</t>
  </si>
  <si>
    <t>计生协管员经费</t>
  </si>
  <si>
    <t>“两非”案件外调查处经费</t>
  </si>
  <si>
    <t>爱卫工作经费</t>
  </si>
  <si>
    <t>计生特困家庭等经费</t>
  </si>
  <si>
    <t>信息中心经费</t>
  </si>
  <si>
    <t>卫生红会工作经费</t>
  </si>
  <si>
    <t xml:space="preserve">  大冶市卫生局卫生监督局</t>
  </si>
  <si>
    <t>公共场所卫生监督管理</t>
  </si>
  <si>
    <t>打击非法行医专项</t>
  </si>
  <si>
    <t>学校卫生监督管理</t>
  </si>
  <si>
    <t xml:space="preserve">  大冶市人民医院</t>
  </si>
  <si>
    <t>重点学科建设</t>
  </si>
  <si>
    <t>人才培养</t>
  </si>
  <si>
    <t>医疗设备购置</t>
  </si>
  <si>
    <t>门急诊大楼建设</t>
  </si>
  <si>
    <t xml:space="preserve">  大冶市中医医院</t>
  </si>
  <si>
    <t>学科建设科研基金</t>
  </si>
  <si>
    <t>基础工程设施建设</t>
  </si>
  <si>
    <t xml:space="preserve">  大冶市疾病预防控制中心</t>
  </si>
  <si>
    <t>冷链经费</t>
  </si>
  <si>
    <t>血防经费</t>
  </si>
  <si>
    <t>扩大免疫规划经费</t>
  </si>
  <si>
    <t xml:space="preserve">  大冶市茗山卫生院</t>
  </si>
  <si>
    <t>地方债券贴息</t>
  </si>
  <si>
    <t xml:space="preserve">  大冶市总医院</t>
  </si>
  <si>
    <t>培训费</t>
  </si>
  <si>
    <t>人才招聘费用</t>
  </si>
  <si>
    <t>999004</t>
  </si>
  <si>
    <t xml:space="preserve">  其他公共服务项目（社保科）</t>
  </si>
  <si>
    <t>城乡居民养老保险征缴工作经费</t>
  </si>
  <si>
    <t>千年古县专项经费</t>
  </si>
  <si>
    <t>社会救助工作站人员经费</t>
  </si>
  <si>
    <t>社会救助工作经费</t>
  </si>
  <si>
    <t>再就业本级配套资金</t>
  </si>
  <si>
    <t>因公伤残抚恤金</t>
  </si>
  <si>
    <t>城乡义务兵家庭优待金</t>
  </si>
  <si>
    <t>优抚对象信息联络员补助费和业务培训经费</t>
  </si>
  <si>
    <t>优抚对象自然增长资金</t>
  </si>
  <si>
    <t>无工作单位“两参”人员城乡居民养老保险补助经费</t>
  </si>
  <si>
    <t>有工作单位“两参”人员“两个补齐”政策资金</t>
  </si>
  <si>
    <t>“解三难”资金</t>
  </si>
  <si>
    <t>企业军转干部困难生活补助</t>
  </si>
  <si>
    <t>退役士兵自主就业一次性补助及技能培训等相关经费</t>
  </si>
  <si>
    <t>留守儿童关爱保护和困境儿童保障体</t>
  </si>
  <si>
    <t>事实无人抚养儿童生活保障金</t>
  </si>
  <si>
    <t>大冶市高龄老人津贴补助</t>
  </si>
  <si>
    <t>80周岁以上老人意外伤害保险</t>
  </si>
  <si>
    <t>惠民殡葬</t>
  </si>
  <si>
    <t>精准扶贫兜底集中福利供养</t>
  </si>
  <si>
    <t>残疾人精准康复</t>
  </si>
  <si>
    <t>残疾人两项补贴工作支出</t>
  </si>
  <si>
    <t>残疾人办证补贴</t>
  </si>
  <si>
    <t>残疾人意外伤害保险</t>
  </si>
  <si>
    <t xml:space="preserve">城乡低保救助资金 </t>
  </si>
  <si>
    <t>城乡特困生活补助</t>
  </si>
  <si>
    <t>城乡居民养老保险基金本级配套</t>
  </si>
  <si>
    <t>创建省级“双拥模范城”工作经费</t>
  </si>
  <si>
    <t>“双拥”慰问经费</t>
  </si>
  <si>
    <t>精准扶贫、重残人员城乡居民养老保险财政代缴</t>
  </si>
  <si>
    <t>精准扶贫重残人员城乡居民医疗保险费财政代缴</t>
  </si>
  <si>
    <t>卫生健康违法举报奖励</t>
  </si>
  <si>
    <t>乡村医生培训轮训经费</t>
  </si>
  <si>
    <t>基本公共卫生服务经费</t>
  </si>
  <si>
    <t>村卫生室医疗责任保险费</t>
  </si>
  <si>
    <t>乡村医生养老保险费</t>
  </si>
  <si>
    <t>村卫生室开展家庭医生签约服务服务APP网络运行运行费</t>
  </si>
  <si>
    <t>到龄离岗村医生活补助</t>
  </si>
  <si>
    <t>防艾经费</t>
  </si>
  <si>
    <t>结核病防治经费</t>
  </si>
  <si>
    <t>高龄高危孕产妇产检服务专项</t>
  </si>
  <si>
    <t>农风农场职工医疗</t>
  </si>
  <si>
    <t>副县级医疗</t>
  </si>
  <si>
    <t>城乡居民医疗保险本级配套</t>
  </si>
  <si>
    <t>53年前退伍人员医疗补助</t>
  </si>
  <si>
    <t>突发公共卫生事件处置经费</t>
  </si>
  <si>
    <t>创建省级卫生应急示范县市工作经费</t>
  </si>
  <si>
    <t>村卫生室实行基本药物村医补助</t>
  </si>
  <si>
    <t>十二项利益导向和国有集体企业退休人员计生奖励、计生奖扶优扶等</t>
  </si>
  <si>
    <t>病媒防治工作经费</t>
  </si>
  <si>
    <t>疾病应急救助资金</t>
  </si>
  <si>
    <t>精神病患者治疗及监护以奖代补经费</t>
  </si>
  <si>
    <t>精准扶贫对象医疗财政兜底</t>
  </si>
  <si>
    <t>商贸科</t>
  </si>
  <si>
    <t xml:space="preserve">  大冶市商务局</t>
  </si>
  <si>
    <t>市场整顿经费</t>
  </si>
  <si>
    <t>城区社会农贸市场考核奖励资金</t>
  </si>
  <si>
    <t>城区8个农贸市场公厕运维费用</t>
  </si>
  <si>
    <t xml:space="preserve">  大冶市商务执法大队</t>
  </si>
  <si>
    <t>市场监管经费</t>
  </si>
  <si>
    <t xml:space="preserve">  大冶市市场管理局</t>
  </si>
  <si>
    <t>卫生保洁费</t>
  </si>
  <si>
    <t xml:space="preserve">  大冶市供销合作社联合社</t>
  </si>
  <si>
    <t>铜都商厦成本性支出</t>
  </si>
  <si>
    <t>三支一扶人员费用</t>
  </si>
  <si>
    <t>程春梅烧伤工伤补偿</t>
  </si>
  <si>
    <t>999005</t>
  </si>
  <si>
    <t xml:space="preserve">  其他公共服务项目（商贸科）</t>
  </si>
  <si>
    <t>2020年市直部门招商引资经费</t>
  </si>
  <si>
    <t>2020年推进全市商贸业发展专项资金</t>
  </si>
  <si>
    <t>检验检测经费</t>
  </si>
  <si>
    <t>企业科</t>
  </si>
  <si>
    <t xml:space="preserve">  大冶市经济和信息化局</t>
  </si>
  <si>
    <t>电力执法室工作经费</t>
  </si>
  <si>
    <t>“双千”活动办公经费</t>
  </si>
  <si>
    <t>两化融合工作经费</t>
  </si>
  <si>
    <t>电子电器产品执法监督检查工作经费</t>
  </si>
  <si>
    <t xml:space="preserve">  大冶市工业经济服务中心</t>
  </si>
  <si>
    <t>原矽肺人员生活补助</t>
  </si>
  <si>
    <t>工口无主管退休人员职工托管费用</t>
  </si>
  <si>
    <t xml:space="preserve">  大冶市应急管理局</t>
  </si>
  <si>
    <t>安全生产监察人员经费</t>
  </si>
  <si>
    <t>专家工资</t>
  </si>
  <si>
    <t>安全生产监测监控及应急调度平台工作经费</t>
  </si>
  <si>
    <t>安委会办公经费</t>
  </si>
  <si>
    <t>国有矿山驻矿安全人员经费</t>
  </si>
  <si>
    <t>市森林消防中队工作经费</t>
  </si>
  <si>
    <t>办公楼租金</t>
  </si>
  <si>
    <t xml:space="preserve">  大冶市行政事业单位资产收益征管办公室</t>
  </si>
  <si>
    <t>下属企业资产维护工作经费</t>
  </si>
  <si>
    <t>999006</t>
  </si>
  <si>
    <t xml:space="preserve">  其他公共服务项目（企业科）</t>
  </si>
  <si>
    <t>应用技术研究与开发专项资金</t>
  </si>
  <si>
    <t>门面维修工作经费</t>
  </si>
  <si>
    <t>三鑫公司分红收入对应的支出</t>
  </si>
  <si>
    <t>劲牌公司打假维权工作经费</t>
  </si>
  <si>
    <t>第三方技术服务费</t>
  </si>
  <si>
    <t>自然灾害救助资金</t>
  </si>
  <si>
    <t>安全生产事故预防经费</t>
  </si>
  <si>
    <t>2020年事故鉴定费</t>
  </si>
  <si>
    <t>经建科</t>
  </si>
  <si>
    <t xml:space="preserve">  大冶市发展和改革局</t>
  </si>
  <si>
    <t>转型办项目经费</t>
  </si>
  <si>
    <t>价格监测工作经费</t>
  </si>
  <si>
    <t>向上争取资金费用</t>
  </si>
  <si>
    <t>听证费用</t>
  </si>
  <si>
    <t>涉案、涉纪和行政执法案件价格鉴证</t>
  </si>
  <si>
    <t>成本调查与监审工作经费</t>
  </si>
  <si>
    <t>粮食安全首长责任制考核专项经费</t>
  </si>
  <si>
    <t>粮食市场监督检查专项经费</t>
  </si>
  <si>
    <t xml:space="preserve">  大冶市生态环境分局</t>
  </si>
  <si>
    <t>环保宣传经费</t>
  </si>
  <si>
    <t>建设项目环境影响报告书技术评估费用</t>
  </si>
  <si>
    <t>环保大督查经费</t>
  </si>
  <si>
    <t>环境监察运行费用</t>
  </si>
  <si>
    <t>突发环境事件应急经费</t>
  </si>
  <si>
    <t xml:space="preserve">  大冶市环境保护监测站</t>
  </si>
  <si>
    <t>重金属实验室运行保障费</t>
  </si>
  <si>
    <t>环境监测经费</t>
  </si>
  <si>
    <t>自动空气站运行补助</t>
  </si>
  <si>
    <t xml:space="preserve">  大冶市规划设计研究院</t>
  </si>
  <si>
    <t>外聘高级工程师费用</t>
  </si>
  <si>
    <t>规划专业人员及规划师学习培训费</t>
  </si>
  <si>
    <t>规划设计专业设备及材料费</t>
  </si>
  <si>
    <t>规划设计成果文本晒图及制作费</t>
  </si>
  <si>
    <t>聘用专业人员工资</t>
  </si>
  <si>
    <t>聘用专业人员年终考核奖</t>
  </si>
  <si>
    <t>办公楼维修改造工程费用</t>
  </si>
  <si>
    <t>大型规划设计项目专家评审费</t>
  </si>
  <si>
    <t xml:space="preserve">  大冶市市自然资源和规划局</t>
  </si>
  <si>
    <t>市规划委员会工作经费</t>
  </si>
  <si>
    <t>基础测绘工作经费</t>
  </si>
  <si>
    <t>农村建房管理工作经费</t>
  </si>
  <si>
    <t>林权调处与林科所改制后专项经费</t>
  </si>
  <si>
    <t>林地调查经费</t>
  </si>
  <si>
    <t>森林资源管理工作经费</t>
  </si>
  <si>
    <t>业务培训费</t>
  </si>
  <si>
    <t>不动产登记发证经费</t>
  </si>
  <si>
    <t>“一张图”管矿、管地经费</t>
  </si>
  <si>
    <t>普法经费</t>
  </si>
  <si>
    <t>露天矿山整合经费</t>
  </si>
  <si>
    <t>信访经费</t>
  </si>
  <si>
    <t>自然资源宣传支出</t>
  </si>
  <si>
    <t>物业管理费</t>
  </si>
  <si>
    <t>规划修编经费</t>
  </si>
  <si>
    <t>项目报批工作经费</t>
  </si>
  <si>
    <t>土地变更调查</t>
  </si>
  <si>
    <t>节约集约用地工作经费</t>
  </si>
  <si>
    <t>基本农田保护经费</t>
  </si>
  <si>
    <t>土地执法检查经费</t>
  </si>
  <si>
    <t>土地收购储备经费</t>
  </si>
  <si>
    <t>矿业秩序整顿</t>
  </si>
  <si>
    <t>储量消耗经费</t>
  </si>
  <si>
    <t>绿色矿山创建经费</t>
  </si>
  <si>
    <t>自然资源建设经费</t>
  </si>
  <si>
    <t>地灾地震防治工作经费</t>
  </si>
  <si>
    <t xml:space="preserve">  大冶市住房和城乡建设局</t>
  </si>
  <si>
    <t>住建政策法规宣传咨询费用</t>
  </si>
  <si>
    <t>工程建设管理工作经费</t>
  </si>
  <si>
    <t>廉租房管理专项经费</t>
  </si>
  <si>
    <t>小区物业管理工作经费</t>
  </si>
  <si>
    <t>信访维稳经费</t>
  </si>
  <si>
    <t>消防验收工作经费</t>
  </si>
  <si>
    <t>住房保障工作经费补助</t>
  </si>
  <si>
    <t>古建行业工作经费</t>
  </si>
  <si>
    <t>执法能力建设费用</t>
  </si>
  <si>
    <t>农村危房改造工作经费</t>
  </si>
  <si>
    <t>建筑行业管理工作经费</t>
  </si>
  <si>
    <t>城镇化建设管理工作经费</t>
  </si>
  <si>
    <t>住建系统机房维护费</t>
  </si>
  <si>
    <t>拆迁征收工作经费</t>
  </si>
  <si>
    <t xml:space="preserve">  大冶市建设工程质量监督站</t>
  </si>
  <si>
    <t>工地施工设备专项检查费用</t>
  </si>
  <si>
    <t>质量监督管理经费</t>
  </si>
  <si>
    <t xml:space="preserve">  大冶市建设工程造价管理站</t>
  </si>
  <si>
    <t>工程造价管理</t>
  </si>
  <si>
    <t xml:space="preserve">  大冶市建筑节能管理办公室</t>
  </si>
  <si>
    <t>建筑节能工作管理经费</t>
  </si>
  <si>
    <t>“以钱养事”人员经费</t>
  </si>
  <si>
    <t xml:space="preserve">  大冶市建设档案馆</t>
  </si>
  <si>
    <t>办公楼电费、保安等费用</t>
  </si>
  <si>
    <t>临时人员工资及保险等</t>
  </si>
  <si>
    <t>软硬件设备维修（护）费</t>
  </si>
  <si>
    <t>档案达标升级宣传费及印刷费</t>
  </si>
  <si>
    <t>馆藏档案保护费</t>
  </si>
  <si>
    <t>专用设备购置</t>
  </si>
  <si>
    <t>档案业务培训费</t>
  </si>
  <si>
    <t>档案专用材料费</t>
  </si>
  <si>
    <t xml:space="preserve">  大冶市建设工程安全监督站</t>
  </si>
  <si>
    <t>建筑工地安全经费</t>
  </si>
  <si>
    <t>安全案件纠纷费用</t>
  </si>
  <si>
    <t>建筑起重机械设备专项检查费</t>
  </si>
  <si>
    <t>聘请安全专家专项资金</t>
  </si>
  <si>
    <t>安全生产宣传培训费</t>
  </si>
  <si>
    <t xml:space="preserve">  大冶市城建重点工程管理局</t>
  </si>
  <si>
    <t>重点工程宣传等费用</t>
  </si>
  <si>
    <t>重点工程建设维护管理等</t>
  </si>
  <si>
    <t>招聘劳务人员经费</t>
  </si>
  <si>
    <t xml:space="preserve">  大冶市城市管理执法局</t>
  </si>
  <si>
    <t>垃圾清运经费（含油价补贴）</t>
  </si>
  <si>
    <t>环卫市场化作业服务费</t>
  </si>
  <si>
    <t>城市违停管理移动执法车及人员经费</t>
  </si>
  <si>
    <t>渣土管理“以钱养事”工作经费</t>
  </si>
  <si>
    <t>民警室经费</t>
  </si>
  <si>
    <t>附属服务及工作管理经费</t>
  </si>
  <si>
    <t>城区吸污车、喷雾车及人员经费</t>
  </si>
  <si>
    <t>农村环境卫生长效机制费用</t>
  </si>
  <si>
    <t>城市管理工作经费</t>
  </si>
  <si>
    <t xml:space="preserve">  大冶市园林绿化管理局</t>
  </si>
  <si>
    <t>城区绿化养护</t>
  </si>
  <si>
    <t>苗圃基地租金</t>
  </si>
  <si>
    <t>青铜广场电子显示屏电费</t>
  </si>
  <si>
    <t>城区鲜花栽植</t>
  </si>
  <si>
    <t>碧桂园绿化养护</t>
  </si>
  <si>
    <t xml:space="preserve">  大冶市城市排水管理处</t>
  </si>
  <si>
    <t>城南污水厂污泥处置费及运输费</t>
  </si>
  <si>
    <t>城西北污水厂污泥处置费及运输费</t>
  </si>
  <si>
    <t>平安城市视频监控日常运行经费</t>
  </si>
  <si>
    <t>2019年城区新增四座泵站电费</t>
  </si>
  <si>
    <t>金湖、世纪林泵站等三四站人员工资及电费</t>
  </si>
  <si>
    <t>增拨城区四座泵站电费</t>
  </si>
  <si>
    <t xml:space="preserve">  大冶市城市管理综合执法大队</t>
  </si>
  <si>
    <t>夜市工作经费</t>
  </si>
  <si>
    <t>劳务费-招聘劳务人员经费</t>
  </si>
  <si>
    <t>公务执法用车运行维护费</t>
  </si>
  <si>
    <t xml:space="preserve">  大冶市城市公园管理处</t>
  </si>
  <si>
    <t>青龙山公园以钱养事劳务费</t>
  </si>
  <si>
    <t>青龙山公园日常维护</t>
  </si>
  <si>
    <t>红星湖等湖泊维护管理经费</t>
  </si>
  <si>
    <t>尹家湖公园东岸日常维护经费</t>
  </si>
  <si>
    <t>尹家湖公园西岸日常维护经费</t>
  </si>
  <si>
    <t>双桥、湖心岛喷泉电费</t>
  </si>
  <si>
    <t>尹家湖湖面管理专项经费</t>
  </si>
  <si>
    <t>湖心岛日常维护及尹家湖白蚁防治经费</t>
  </si>
  <si>
    <t xml:space="preserve">  大冶市城关房管所</t>
  </si>
  <si>
    <t>税金及附加</t>
  </si>
  <si>
    <t>房屋维修</t>
  </si>
  <si>
    <t>大型修缮</t>
  </si>
  <si>
    <t xml:space="preserve">  大冶市白蚁防治所</t>
  </si>
  <si>
    <t>白蚁防治委托业务费</t>
  </si>
  <si>
    <t xml:space="preserve">  大冶市交通运输局机关</t>
  </si>
  <si>
    <t xml:space="preserve">  大冶市道路运输管理局</t>
  </si>
  <si>
    <t>检测中心经费</t>
  </si>
  <si>
    <t>交通安全执法经费</t>
  </si>
  <si>
    <t xml:space="preserve">  大冶市公路管理局</t>
  </si>
  <si>
    <t>养护经费</t>
  </si>
  <si>
    <t>公路小修保养</t>
  </si>
  <si>
    <t>公路维修</t>
  </si>
  <si>
    <t xml:space="preserve">  大冶市出租车管理局</t>
  </si>
  <si>
    <t>专项整治工作费用</t>
  </si>
  <si>
    <t xml:space="preserve">  大冶市农村公路管理局</t>
  </si>
  <si>
    <t>农村公路监理</t>
  </si>
  <si>
    <t>农村公路设计</t>
  </si>
  <si>
    <t>农村公路工可</t>
  </si>
  <si>
    <t xml:space="preserve">  湖北黄石工矿废弃地综合开发试验区大冶园区建设管理办公室</t>
  </si>
  <si>
    <t>工矿废弃地复垦利用工作经费</t>
  </si>
  <si>
    <t xml:space="preserve">  大冶市总工会</t>
  </si>
  <si>
    <t>劳模疗休养</t>
  </si>
  <si>
    <t>会议室维修</t>
  </si>
  <si>
    <t>困难职工帮扶</t>
  </si>
  <si>
    <t>劳动竞赛</t>
  </si>
  <si>
    <t>困难劳模生活补助等</t>
  </si>
  <si>
    <t xml:space="preserve">  大冶市政务服务和大数据管理局</t>
  </si>
  <si>
    <t>窗口工作运作经费</t>
  </si>
  <si>
    <t>大数据管理工作经费</t>
  </si>
  <si>
    <t>12345公共服务热线平台经费</t>
  </si>
  <si>
    <t>公共资源交易监管工作经费</t>
  </si>
  <si>
    <t>项目建设工作经费</t>
  </si>
  <si>
    <t xml:space="preserve">  大冶市公共资源交易中心</t>
  </si>
  <si>
    <t>公共资源交易业务宣传费</t>
  </si>
  <si>
    <t>专家评审劳务费</t>
  </si>
  <si>
    <t>电子平台远程异地评标建设维护费用</t>
  </si>
  <si>
    <t>国有工业用地出让挂牌主持人费用</t>
  </si>
  <si>
    <t>电子交易平台服务器租赁及平台运行费用</t>
  </si>
  <si>
    <t xml:space="preserve">  大冶市城市文明创建中心</t>
  </si>
  <si>
    <t>文明创建工作经费</t>
  </si>
  <si>
    <t>创建文明城市群众主体先进奖</t>
  </si>
  <si>
    <t>新时代文明实践专项费用</t>
  </si>
  <si>
    <t>禁鞭工作经费</t>
  </si>
  <si>
    <t>999008</t>
  </si>
  <si>
    <t xml:space="preserve">  其他公共服务项目（经建科）</t>
  </si>
  <si>
    <t>政府购买中介超市服务费</t>
  </si>
  <si>
    <t>政务服务中心大厅提升工程</t>
  </si>
  <si>
    <t>2020年申报项目前期工作编制、评审费</t>
  </si>
  <si>
    <t>关于国家长江经济带生态警示片交办问题整改经费</t>
  </si>
  <si>
    <t>城南管网运行现状及“两湖”截污现状调查报告编制经费</t>
  </si>
  <si>
    <t>“百吨千人”供水工程水源保护区划分方案编制费用</t>
  </si>
  <si>
    <t>“三湖同治”水环境综合治理实施方案编制费</t>
  </si>
  <si>
    <t>大冶湖内湖水质提升攻坚方案</t>
  </si>
  <si>
    <t>光伏电价补助（含扶贫补助）</t>
  </si>
  <si>
    <t>查违控违工作专项经费</t>
  </si>
  <si>
    <t>建筑业发展专项奖励资金</t>
  </si>
  <si>
    <t>城区破损路面维修</t>
  </si>
  <si>
    <t>2020年路灯管理维护费</t>
  </si>
  <si>
    <t>尹家湖公园东、西岸、尹家湖泵站电费</t>
  </si>
  <si>
    <t>不停车检测系统</t>
  </si>
  <si>
    <t>机动车综合性能检测设备升级改造资金</t>
  </si>
  <si>
    <t>爱心卡、学生卡半价补贴</t>
  </si>
  <si>
    <t>公汽公司2020年亏损补贴</t>
  </si>
  <si>
    <t>2020年A、B、C三条免费线路运营补贴、汉龙通勤</t>
  </si>
  <si>
    <t>农房补充调查</t>
  </si>
  <si>
    <t>大冶市矿山企业实地核查</t>
  </si>
  <si>
    <t>全国第三次土地调查</t>
  </si>
  <si>
    <t>2013年工矿废弃地复垦施工费金山店项目（二）一标、灵乡项目四标</t>
  </si>
  <si>
    <t>黄坪山通村公路西侧不稳定边坡治理工程资金</t>
  </si>
  <si>
    <t>2020年重点工程</t>
  </si>
  <si>
    <t>预算科1</t>
  </si>
  <si>
    <t>996001</t>
  </si>
  <si>
    <t xml:space="preserve">  一般转移支付</t>
  </si>
  <si>
    <t>高校毕业生三支一扶补助</t>
  </si>
  <si>
    <t>少数民族资金</t>
  </si>
  <si>
    <t>学前教育资助补助经费</t>
  </si>
  <si>
    <t>中等职业学校国家助学金和免学费补助经费</t>
  </si>
  <si>
    <t>博物馆免费开放中央补助金</t>
  </si>
  <si>
    <t>中央补助地方公共文化服务体系建设</t>
  </si>
  <si>
    <t>机关事业单位养老保险制度改革补助</t>
  </si>
  <si>
    <t>就业补助资金</t>
  </si>
  <si>
    <t>残疾人事业发展补助</t>
  </si>
  <si>
    <t>残疾人两项补贴</t>
  </si>
  <si>
    <t>中央财政困难群众救助补助</t>
  </si>
  <si>
    <t>企业职工养老保险补助</t>
  </si>
  <si>
    <t>城乡居民基本养老保险财政补助</t>
  </si>
  <si>
    <t>公共卫生服务资金</t>
  </si>
  <si>
    <t>城乡居民基本医疗保险补助资金</t>
  </si>
  <si>
    <t>耕地地力保护补贴</t>
  </si>
  <si>
    <t>水利薄弱环节建设重点项目补助资金</t>
  </si>
  <si>
    <t>中央专项扶贫资金</t>
  </si>
  <si>
    <t>普通公路养护资金</t>
  </si>
  <si>
    <t>车辆购置税收入补助地方资金</t>
  </si>
  <si>
    <t>车辆购置税用于公路等基础设施建设</t>
  </si>
  <si>
    <t>中央财政保障性安居工程专项资金</t>
  </si>
  <si>
    <t>999009</t>
  </si>
  <si>
    <t xml:space="preserve">  其他公共服务项目（预算科）</t>
  </si>
  <si>
    <t>国库集中支付改革经费</t>
  </si>
  <si>
    <t>投资评审项目经费及业务费</t>
  </si>
  <si>
    <t>预算绩效管理工作经费</t>
  </si>
  <si>
    <t>农村集体“三资”监管代理工作经费</t>
  </si>
  <si>
    <t>上交黄石市局票据款</t>
  </si>
  <si>
    <t>财政资金监管工作经费</t>
  </si>
  <si>
    <t>税务征收经费</t>
  </si>
  <si>
    <t>“三元民生”保险保费补贴</t>
  </si>
  <si>
    <t>武警中队生活补助、水电费、设备购置费</t>
  </si>
  <si>
    <t>高炮营集训经费</t>
  </si>
  <si>
    <t>预留教育系统调资、增资</t>
  </si>
  <si>
    <t>一次性抚恤</t>
  </si>
  <si>
    <t>优抚对象抚恤补助、社会救助对象补助、社会救助管理员经费</t>
  </si>
  <si>
    <t>社区补助经费</t>
  </si>
  <si>
    <t>农村公益性服务“以钱养事”</t>
  </si>
  <si>
    <t>一事一议和美丽乡村及村级集体经济扶持</t>
  </si>
  <si>
    <t>基层党组织经费</t>
  </si>
  <si>
    <t>创业担保贷款奖补资金及担保费</t>
  </si>
  <si>
    <t>信用环境建设</t>
  </si>
  <si>
    <t>援助利川等地区支出</t>
  </si>
  <si>
    <t>消防大队业务费及专项经费</t>
  </si>
  <si>
    <t>预留政策性调资、增资</t>
  </si>
  <si>
    <t>收回2017年及以前年度上级转移支付存量资金继续实施项目</t>
  </si>
  <si>
    <t>地方债务还款准备金-还本</t>
  </si>
  <si>
    <t>2020年黄石转贷</t>
  </si>
  <si>
    <t>2014—2019年地方政府债券利息</t>
  </si>
  <si>
    <t>地方债务还款准备金-付外国政府利息</t>
  </si>
  <si>
    <t>地方债务还款准备金-付国际组织利息</t>
  </si>
  <si>
    <t>编审中心</t>
  </si>
  <si>
    <t xml:space="preserve">  大冶市人民武装部</t>
  </si>
  <si>
    <t>征兵工作经费</t>
  </si>
  <si>
    <t>民兵事业费</t>
  </si>
  <si>
    <t>兵役登记费</t>
  </si>
  <si>
    <t>营房管理费</t>
  </si>
  <si>
    <t>国动委经费</t>
  </si>
  <si>
    <t>民兵训练费</t>
  </si>
  <si>
    <t>武器库警卫人员经费</t>
  </si>
  <si>
    <t>训练基地维修经费</t>
  </si>
  <si>
    <t>表十四</t>
  </si>
  <si>
    <t>2020年全市“三公”经费预算表</t>
  </si>
  <si>
    <t>项  目  名  称</t>
  </si>
  <si>
    <t>2019年预算数</t>
  </si>
  <si>
    <t>可比+、-%</t>
  </si>
  <si>
    <t>合     计</t>
  </si>
  <si>
    <t>1、因公出国（境）费用</t>
  </si>
  <si>
    <t>2、公务用车购置和运行维护费</t>
  </si>
  <si>
    <t>其中：（1）公务用车运行维护费</t>
  </si>
  <si>
    <t>   （2）公务用车购置费</t>
  </si>
  <si>
    <t>3、公务接待费</t>
  </si>
  <si>
    <r>
      <rPr>
        <sz val="11"/>
        <rFont val="Arial"/>
        <charset val="134"/>
      </rPr>
      <t xml:space="preserve">    </t>
    </r>
    <r>
      <rPr>
        <sz val="11"/>
        <rFont val="宋体"/>
        <charset val="134"/>
      </rPr>
      <t>说明</t>
    </r>
    <r>
      <rPr>
        <sz val="11"/>
        <rFont val="Arial"/>
        <charset val="134"/>
      </rPr>
      <t xml:space="preserve"> :2020</t>
    </r>
    <r>
      <rPr>
        <sz val="11"/>
        <rFont val="宋体"/>
        <charset val="134"/>
      </rPr>
      <t>年全市</t>
    </r>
    <r>
      <rPr>
        <sz val="11"/>
        <rFont val="Arial"/>
        <charset val="134"/>
      </rPr>
      <t>“</t>
    </r>
    <r>
      <rPr>
        <sz val="11"/>
        <rFont val="宋体"/>
        <charset val="134"/>
      </rPr>
      <t>三公</t>
    </r>
    <r>
      <rPr>
        <sz val="11"/>
        <rFont val="Arial"/>
        <charset val="134"/>
      </rPr>
      <t>”</t>
    </r>
    <r>
      <rPr>
        <sz val="11"/>
        <rFont val="宋体"/>
        <charset val="134"/>
      </rPr>
      <t>经费预算为</t>
    </r>
    <r>
      <rPr>
        <sz val="11"/>
        <rFont val="Arial"/>
        <charset val="134"/>
      </rPr>
      <t>765.1</t>
    </r>
    <r>
      <rPr>
        <sz val="11"/>
        <rFont val="宋体"/>
        <charset val="134"/>
      </rPr>
      <t>万元，其中：公务用车购置和运行维护费（全部为公务用车运行维护费）</t>
    </r>
    <r>
      <rPr>
        <sz val="11"/>
        <rFont val="Arial"/>
        <charset val="134"/>
      </rPr>
      <t>479.1</t>
    </r>
    <r>
      <rPr>
        <sz val="11"/>
        <rFont val="宋体"/>
        <charset val="134"/>
      </rPr>
      <t>万元，公务接待费</t>
    </r>
    <r>
      <rPr>
        <sz val="11"/>
        <rFont val="Arial"/>
        <charset val="134"/>
      </rPr>
      <t>284</t>
    </r>
    <r>
      <rPr>
        <sz val="11"/>
        <rFont val="宋体"/>
        <charset val="134"/>
      </rPr>
      <t>万元。</t>
    </r>
    <r>
      <rPr>
        <sz val="11"/>
        <rFont val="Arial"/>
        <charset val="134"/>
      </rPr>
      <t>2019</t>
    </r>
    <r>
      <rPr>
        <sz val="11"/>
        <rFont val="宋体"/>
        <charset val="134"/>
      </rPr>
      <t>年全市</t>
    </r>
    <r>
      <rPr>
        <sz val="11"/>
        <rFont val="Arial"/>
        <charset val="134"/>
      </rPr>
      <t>“</t>
    </r>
    <r>
      <rPr>
        <sz val="11"/>
        <rFont val="宋体"/>
        <charset val="134"/>
      </rPr>
      <t>三公</t>
    </r>
    <r>
      <rPr>
        <sz val="11"/>
        <rFont val="Arial"/>
        <charset val="134"/>
      </rPr>
      <t>”</t>
    </r>
    <r>
      <rPr>
        <sz val="11"/>
        <rFont val="宋体"/>
        <charset val="134"/>
      </rPr>
      <t>经费预算比</t>
    </r>
    <r>
      <rPr>
        <sz val="11"/>
        <rFont val="Arial"/>
        <charset val="134"/>
      </rPr>
      <t>2018</t>
    </r>
    <r>
      <rPr>
        <sz val="11"/>
        <rFont val="宋体"/>
        <charset val="134"/>
      </rPr>
      <t>年下降</t>
    </r>
    <r>
      <rPr>
        <sz val="11"/>
        <rFont val="Arial"/>
        <charset val="134"/>
      </rPr>
      <t>53.07%</t>
    </r>
    <r>
      <rPr>
        <sz val="11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</si>
</sst>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27">
    <numFmt numFmtId="176" formatCode="_-&quot;$&quot;* #,##0_-;\-&quot;$&quot;* #,##0_-;_-&quot;$&quot;* &quot;-&quot;_-;_-@_-"/>
    <numFmt numFmtId="177" formatCode="_-* #,##0.00_-;\-* #,##0.00_-;_-* &quot;-&quot;_-;_-@_-"/>
    <numFmt numFmtId="178" formatCode="&quot;$&quot;#,##0;\-&quot;$&quot;#,##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#,##0.00_ "/>
    <numFmt numFmtId="41" formatCode="_ * #,##0_ ;_ * \-#,##0_ ;_ * &quot;-&quot;_ ;_ @_ "/>
    <numFmt numFmtId="43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0.0"/>
    <numFmt numFmtId="183" formatCode="_-* #,##0_-;\-* #,##0_-;_-* &quot;-&quot;_-;_-@_-"/>
    <numFmt numFmtId="184" formatCode="\$#,##0.00;\(\$#,##0.00\)"/>
    <numFmt numFmtId="185" formatCode="#,##0.0000"/>
    <numFmt numFmtId="186" formatCode="#,##0;\-#,##0;&quot;-&quot;"/>
    <numFmt numFmtId="187" formatCode="#,##0;\(#,##0\)"/>
    <numFmt numFmtId="188" formatCode="00"/>
    <numFmt numFmtId="189" formatCode="_(&quot;$&quot;* #,##0.00_);_(&quot;$&quot;* \(#,##0.00\);_(&quot;$&quot;* &quot;-&quot;??_);_(@_)"/>
    <numFmt numFmtId="190" formatCode="\$#,##0;\(\$#,##0\)"/>
    <numFmt numFmtId="191" formatCode="#,##0.000"/>
    <numFmt numFmtId="192" formatCode="&quot;$&quot;#,##0;[Red]\-&quot;$&quot;#,##0"/>
    <numFmt numFmtId="193" formatCode="0_);[Red]\(0\)"/>
    <numFmt numFmtId="194" formatCode="0000"/>
    <numFmt numFmtId="195" formatCode="#,##0_ "/>
    <numFmt numFmtId="196" formatCode="0_ "/>
    <numFmt numFmtId="197" formatCode=";;"/>
    <numFmt numFmtId="198" formatCode="0.0_ "/>
  </numFmts>
  <fonts count="72">
    <font>
      <sz val="12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  <scheme val="major"/>
    </font>
    <font>
      <sz val="16"/>
      <color indexed="8"/>
      <name val="仿宋_GB2312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name val="Arial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b/>
      <sz val="22"/>
      <name val="宋体"/>
      <charset val="134"/>
    </font>
    <font>
      <sz val="22"/>
      <name val="宋体"/>
      <charset val="134"/>
    </font>
    <font>
      <sz val="22"/>
      <name val="黑体"/>
      <charset val="134"/>
    </font>
    <font>
      <b/>
      <sz val="11"/>
      <name val="宋体"/>
      <charset val="134"/>
    </font>
    <font>
      <sz val="11"/>
      <name val="宋体"/>
      <charset val="134"/>
      <scheme val="major"/>
    </font>
    <font>
      <sz val="11"/>
      <color rgb="FFFF0000"/>
      <name val="宋体"/>
      <charset val="134"/>
    </font>
    <font>
      <sz val="11"/>
      <name val="??¨??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1"/>
      <name val="??¨??"/>
      <charset val="134"/>
    </font>
    <font>
      <sz val="20"/>
      <name val="宋体"/>
      <charset val="134"/>
    </font>
    <font>
      <sz val="20"/>
      <name val="仿宋_GB2312"/>
      <charset val="134"/>
    </font>
    <font>
      <sz val="22"/>
      <name val="方正小标宋_GBK"/>
      <charset val="134"/>
    </font>
    <font>
      <b/>
      <sz val="28"/>
      <name val="黑体"/>
      <charset val="134"/>
    </font>
    <font>
      <sz val="16"/>
      <name val="仿宋_GB2312"/>
      <charset val="134"/>
    </font>
    <font>
      <sz val="14"/>
      <name val="楷体_GB2312"/>
      <charset val="134"/>
    </font>
    <font>
      <sz val="18"/>
      <name val="黑体"/>
      <charset val="134"/>
    </font>
    <font>
      <b/>
      <sz val="34"/>
      <name val="华文中宋"/>
      <charset val="134"/>
    </font>
    <font>
      <b/>
      <sz val="22"/>
      <name val="楷体_GB2312"/>
      <charset val="134"/>
    </font>
    <font>
      <b/>
      <sz val="20"/>
      <name val="楷体_GB2312"/>
      <charset val="134"/>
    </font>
    <font>
      <u/>
      <sz val="11"/>
      <color rgb="FF0000FF"/>
      <name val="宋体"/>
      <charset val="0"/>
      <scheme val="minor"/>
    </font>
    <font>
      <sz val="12"/>
      <name val="Courier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12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0"/>
      <name val="Times New Roman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Arial"/>
      <charset val="134"/>
    </font>
    <font>
      <sz val="12"/>
      <name val="Helv"/>
      <charset val="134"/>
    </font>
    <font>
      <u/>
      <sz val="12"/>
      <color indexed="36"/>
      <name val="宋体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sz val="12"/>
      <name val="??¨??"/>
      <charset val="134"/>
    </font>
    <font>
      <sz val="7"/>
      <name val="Small Fonts"/>
      <charset val="134"/>
    </font>
    <font>
      <sz val="8"/>
      <name val="Times New Roman"/>
      <charset val="134"/>
    </font>
    <font>
      <sz val="12"/>
      <name val="官帕眉"/>
      <charset val="134"/>
    </font>
    <font>
      <sz val="9"/>
      <name val="宋体"/>
      <charset val="134"/>
    </font>
    <font>
      <b/>
      <sz val="9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36">
    <xf numFmtId="0" fontId="0" fillId="0" borderId="0"/>
    <xf numFmtId="42" fontId="37" fillId="0" borderId="0" applyFon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1" fontId="12" fillId="0" borderId="1">
      <alignment vertical="center"/>
      <protection locked="0"/>
    </xf>
    <xf numFmtId="0" fontId="40" fillId="8" borderId="15" applyNumberFormat="0" applyAlignment="0" applyProtection="0">
      <alignment vertical="center"/>
    </xf>
    <xf numFmtId="176" fontId="0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41" fontId="37" fillId="0" borderId="0" applyFont="0" applyFill="0" applyBorder="0" applyAlignment="0" applyProtection="0">
      <alignment vertical="center"/>
    </xf>
    <xf numFmtId="0" fontId="0" fillId="0" borderId="0"/>
    <xf numFmtId="0" fontId="4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0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42" fillId="22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9" borderId="16" applyNumberFormat="0" applyFont="0" applyAlignment="0" applyProtection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0" fillId="0" borderId="0"/>
    <xf numFmtId="0" fontId="54" fillId="26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6" fillId="23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0" fillId="23" borderId="15" applyNumberFormat="0" applyAlignment="0" applyProtection="0">
      <alignment vertical="center"/>
    </xf>
    <xf numFmtId="0" fontId="57" fillId="27" borderId="21" applyNumberFormat="0" applyAlignment="0" applyProtection="0">
      <alignment vertical="center"/>
    </xf>
    <xf numFmtId="0" fontId="11" fillId="0" borderId="0">
      <alignment vertical="center"/>
    </xf>
    <xf numFmtId="0" fontId="41" fillId="2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2" fillId="15" borderId="0" applyNumberFormat="0" applyBorder="0" applyAlignment="0" applyProtection="0">
      <alignment vertical="center"/>
    </xf>
    <xf numFmtId="0" fontId="12" fillId="0" borderId="1">
      <alignment horizontal="distributed" vertical="center" wrapText="1"/>
    </xf>
    <xf numFmtId="0" fontId="59" fillId="0" borderId="2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0" fillId="0" borderId="0"/>
    <xf numFmtId="0" fontId="41" fillId="2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42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/>
    <xf numFmtId="0" fontId="41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/>
    <xf numFmtId="186" fontId="65" fillId="0" borderId="0" applyFill="0" applyBorder="0" applyAlignment="0"/>
    <xf numFmtId="0" fontId="0" fillId="0" borderId="0"/>
    <xf numFmtId="0" fontId="54" fillId="26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41" fontId="0" fillId="0" borderId="0" applyFont="0" applyFill="0" applyBorder="0" applyAlignment="0" applyProtection="0"/>
    <xf numFmtId="0" fontId="11" fillId="0" borderId="0">
      <alignment vertical="center"/>
    </xf>
    <xf numFmtId="0" fontId="54" fillId="26" borderId="0" applyNumberFormat="0" applyBorder="0" applyAlignment="0" applyProtection="0">
      <alignment vertical="center"/>
    </xf>
    <xf numFmtId="0" fontId="37" fillId="0" borderId="0">
      <alignment vertical="center"/>
    </xf>
    <xf numFmtId="41" fontId="0" fillId="0" borderId="0" applyFont="0" applyFill="0" applyBorder="0" applyAlignment="0" applyProtection="0"/>
    <xf numFmtId="0" fontId="0" fillId="0" borderId="0"/>
    <xf numFmtId="0" fontId="65" fillId="0" borderId="0" applyNumberFormat="0" applyFill="0" applyBorder="0" applyAlignment="0" applyProtection="0">
      <alignment vertical="top"/>
    </xf>
    <xf numFmtId="41" fontId="0" fillId="0" borderId="0" applyFont="0" applyFill="0" applyBorder="0" applyAlignment="0" applyProtection="0"/>
    <xf numFmtId="182" fontId="12" fillId="0" borderId="1">
      <alignment vertical="center"/>
      <protection locked="0"/>
    </xf>
    <xf numFmtId="41" fontId="0" fillId="0" borderId="0" applyFont="0" applyFill="0" applyBorder="0" applyAlignment="0" applyProtection="0"/>
    <xf numFmtId="187" fontId="50" fillId="0" borderId="0"/>
    <xf numFmtId="0" fontId="11" fillId="0" borderId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1" fillId="0" borderId="0">
      <alignment vertical="center"/>
    </xf>
    <xf numFmtId="184" fontId="50" fillId="0" borderId="0"/>
    <xf numFmtId="0" fontId="0" fillId="0" borderId="0"/>
    <xf numFmtId="0" fontId="45" fillId="0" borderId="0" applyProtection="0"/>
    <xf numFmtId="190" fontId="50" fillId="0" borderId="0"/>
    <xf numFmtId="0" fontId="11" fillId="0" borderId="0">
      <alignment vertical="center"/>
    </xf>
    <xf numFmtId="0" fontId="11" fillId="0" borderId="0">
      <alignment vertical="center"/>
    </xf>
    <xf numFmtId="2" fontId="45" fillId="0" borderId="0" applyProtection="0"/>
    <xf numFmtId="0" fontId="37" fillId="0" borderId="0">
      <alignment vertical="center"/>
    </xf>
    <xf numFmtId="0" fontId="61" fillId="0" borderId="24" applyNumberFormat="0" applyAlignment="0" applyProtection="0">
      <alignment horizontal="left" vertical="center"/>
    </xf>
    <xf numFmtId="0" fontId="61" fillId="0" borderId="3">
      <alignment horizontal="left" vertical="center"/>
    </xf>
    <xf numFmtId="0" fontId="61" fillId="0" borderId="3">
      <alignment horizontal="left" vertical="center"/>
    </xf>
    <xf numFmtId="0" fontId="61" fillId="0" borderId="3">
      <alignment horizontal="left" vertical="center"/>
    </xf>
    <xf numFmtId="0" fontId="64" fillId="0" borderId="0" applyProtection="0"/>
    <xf numFmtId="0" fontId="61" fillId="0" borderId="0" applyProtection="0"/>
    <xf numFmtId="37" fontId="67" fillId="0" borderId="0"/>
    <xf numFmtId="0" fontId="62" fillId="0" borderId="0"/>
    <xf numFmtId="0" fontId="68" fillId="0" borderId="0"/>
    <xf numFmtId="0" fontId="0" fillId="0" borderId="0">
      <alignment vertical="center"/>
    </xf>
    <xf numFmtId="1" fontId="10" fillId="0" borderId="0"/>
    <xf numFmtId="0" fontId="0" fillId="0" borderId="0" applyNumberFormat="0" applyFill="0" applyBorder="0" applyAlignment="0" applyProtection="0"/>
    <xf numFmtId="0" fontId="45" fillId="0" borderId="17" applyProtection="0"/>
    <xf numFmtId="0" fontId="12" fillId="0" borderId="1">
      <alignment horizontal="distributed" vertical="center" wrapText="1"/>
    </xf>
    <xf numFmtId="0" fontId="45" fillId="0" borderId="17" applyProtection="0"/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12" fillId="0" borderId="1">
      <alignment horizontal="distributed" vertical="center" wrapText="1"/>
    </xf>
    <xf numFmtId="0" fontId="0" fillId="0" borderId="0"/>
    <xf numFmtId="0" fontId="0" fillId="0" borderId="0"/>
    <xf numFmtId="0" fontId="4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4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" fontId="12" fillId="0" borderId="1">
      <alignment vertical="center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82" fontId="12" fillId="0" borderId="1">
      <alignment vertical="center"/>
      <protection locked="0"/>
    </xf>
    <xf numFmtId="0" fontId="0" fillId="0" borderId="0"/>
    <xf numFmtId="0" fontId="0" fillId="0" borderId="0"/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182" fontId="12" fillId="0" borderId="1">
      <alignment vertical="center"/>
      <protection locked="0"/>
    </xf>
    <xf numFmtId="0" fontId="11" fillId="0" borderId="0">
      <alignment vertical="center"/>
    </xf>
    <xf numFmtId="0" fontId="11" fillId="0" borderId="0">
      <alignment vertical="center"/>
    </xf>
    <xf numFmtId="182" fontId="12" fillId="0" borderId="1">
      <alignment vertical="center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6" fillId="0" borderId="0"/>
    <xf numFmtId="0" fontId="5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37" fillId="0" borderId="0">
      <alignment vertical="center"/>
    </xf>
    <xf numFmtId="0" fontId="11" fillId="0" borderId="0"/>
    <xf numFmtId="0" fontId="11" fillId="0" borderId="0"/>
    <xf numFmtId="0" fontId="3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37" fillId="0" borderId="0">
      <alignment vertical="center"/>
    </xf>
    <xf numFmtId="0" fontId="0" fillId="0" borderId="0"/>
    <xf numFmtId="0" fontId="37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1" fillId="0" borderId="0"/>
    <xf numFmtId="9" fontId="0" fillId="0" borderId="0" applyFont="0" applyFill="0" applyBorder="0" applyAlignment="0" applyProtection="0"/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69" fillId="0" borderId="0"/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0" fontId="11" fillId="0" borderId="0">
      <alignment vertical="center"/>
    </xf>
    <xf numFmtId="1" fontId="12" fillId="0" borderId="1">
      <alignment vertical="center"/>
      <protection locked="0"/>
    </xf>
    <xf numFmtId="0" fontId="11" fillId="0" borderId="0">
      <alignment vertical="center"/>
    </xf>
    <xf numFmtId="1" fontId="12" fillId="0" borderId="1">
      <alignment vertical="center"/>
      <protection locked="0"/>
    </xf>
    <xf numFmtId="1" fontId="12" fillId="0" borderId="1">
      <alignment vertical="center"/>
      <protection locked="0"/>
    </xf>
    <xf numFmtId="0" fontId="35" fillId="0" borderId="0"/>
    <xf numFmtId="0" fontId="35" fillId="0" borderId="0"/>
    <xf numFmtId="0" fontId="35" fillId="0" borderId="0"/>
    <xf numFmtId="0" fontId="11" fillId="0" borderId="0">
      <alignment vertical="center"/>
    </xf>
    <xf numFmtId="182" fontId="12" fillId="0" borderId="1">
      <alignment vertical="center"/>
      <protection locked="0"/>
    </xf>
    <xf numFmtId="182" fontId="12" fillId="0" borderId="1">
      <alignment vertical="center"/>
      <protection locked="0"/>
    </xf>
    <xf numFmtId="182" fontId="12" fillId="0" borderId="1">
      <alignment vertical="center"/>
      <protection locked="0"/>
    </xf>
    <xf numFmtId="182" fontId="12" fillId="0" borderId="1">
      <alignment vertical="center"/>
      <protection locked="0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</cellStyleXfs>
  <cellXfs count="298">
    <xf numFmtId="0" fontId="0" fillId="0" borderId="0" xfId="0"/>
    <xf numFmtId="0" fontId="1" fillId="0" borderId="0" xfId="295" applyFont="1"/>
    <xf numFmtId="0" fontId="2" fillId="0" borderId="0" xfId="295" applyFont="1" applyFill="1" applyAlignment="1">
      <alignment horizontal="left" vertical="center"/>
    </xf>
    <xf numFmtId="0" fontId="2" fillId="0" borderId="0" xfId="295" applyFont="1" applyFill="1" applyAlignment="1">
      <alignment vertical="center"/>
    </xf>
    <xf numFmtId="19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9" applyNumberFormat="1" applyFont="1" applyFill="1" applyBorder="1" applyAlignment="1">
      <alignment horizontal="right" vertical="center"/>
    </xf>
    <xf numFmtId="179" fontId="6" fillId="2" borderId="1" xfId="9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93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93" fontId="7" fillId="0" borderId="3" xfId="0" applyNumberFormat="1" applyFont="1" applyFill="1" applyBorder="1" applyAlignment="1" applyProtection="1">
      <alignment horizontal="left" vertical="center" wrapText="1"/>
      <protection locked="0"/>
    </xf>
    <xf numFmtId="193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295" applyFont="1" applyFill="1"/>
    <xf numFmtId="0" fontId="0" fillId="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181" applyFill="1" applyAlignment="1">
      <alignment horizontal="center" vertical="center"/>
    </xf>
    <xf numFmtId="0" fontId="1" fillId="0" borderId="0" xfId="181" applyFill="1">
      <alignment vertical="center"/>
    </xf>
    <xf numFmtId="188" fontId="8" fillId="0" borderId="0" xfId="184" applyNumberFormat="1" applyFont="1" applyFill="1" applyAlignment="1" applyProtection="1">
      <alignment horizontal="center" vertical="center"/>
    </xf>
    <xf numFmtId="188" fontId="8" fillId="0" borderId="0" xfId="184" applyNumberFormat="1" applyFont="1" applyFill="1" applyAlignment="1" applyProtection="1">
      <alignment horizontal="centerContinuous" vertical="center"/>
    </xf>
    <xf numFmtId="188" fontId="9" fillId="0" borderId="5" xfId="184" applyNumberFormat="1" applyFont="1" applyFill="1" applyBorder="1" applyAlignment="1" applyProtection="1">
      <alignment horizontal="center" vertical="center"/>
    </xf>
    <xf numFmtId="188" fontId="9" fillId="0" borderId="5" xfId="184" applyNumberFormat="1" applyFont="1" applyFill="1" applyBorder="1" applyAlignment="1" applyProtection="1">
      <alignment horizontal="left" vertical="center"/>
    </xf>
    <xf numFmtId="0" fontId="9" fillId="0" borderId="0" xfId="184" applyNumberFormat="1" applyFont="1" applyFill="1" applyAlignment="1" applyProtection="1">
      <alignment vertical="center"/>
    </xf>
    <xf numFmtId="0" fontId="9" fillId="0" borderId="5" xfId="184" applyNumberFormat="1" applyFont="1" applyFill="1" applyBorder="1" applyAlignment="1" applyProtection="1">
      <alignment vertical="center"/>
    </xf>
    <xf numFmtId="194" fontId="9" fillId="0" borderId="6" xfId="184" applyNumberFormat="1" applyFont="1" applyFill="1" applyBorder="1" applyAlignment="1" applyProtection="1">
      <alignment horizontal="center" vertical="center" wrapText="1"/>
    </xf>
    <xf numFmtId="194" fontId="9" fillId="0" borderId="1" xfId="184" applyNumberFormat="1" applyFont="1" applyFill="1" applyBorder="1" applyAlignment="1" applyProtection="1">
      <alignment horizontal="center" vertical="center" wrapText="1"/>
    </xf>
    <xf numFmtId="0" fontId="9" fillId="0" borderId="1" xfId="184" applyNumberFormat="1" applyFont="1" applyFill="1" applyBorder="1" applyAlignment="1" applyProtection="1">
      <alignment horizontal="center" vertical="center"/>
    </xf>
    <xf numFmtId="19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184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3" fontId="11" fillId="0" borderId="1" xfId="184" applyNumberFormat="1" applyFont="1" applyFill="1" applyBorder="1" applyAlignment="1" applyProtection="1">
      <alignment horizontal="right" vertical="center"/>
    </xf>
    <xf numFmtId="49" fontId="11" fillId="0" borderId="2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3" fontId="11" fillId="0" borderId="4" xfId="184" applyNumberFormat="1" applyFont="1" applyFill="1" applyBorder="1" applyAlignment="1" applyProtection="1">
      <alignment horizontal="right" vertical="center"/>
    </xf>
    <xf numFmtId="49" fontId="11" fillId="0" borderId="2" xfId="0" applyNumberFormat="1" applyFont="1" applyFill="1" applyBorder="1" applyAlignment="1" applyProtection="1">
      <alignment horizontal="left" vertical="center" indent="1"/>
    </xf>
    <xf numFmtId="0" fontId="1" fillId="0" borderId="0" xfId="184" applyFill="1">
      <alignment vertical="center"/>
    </xf>
    <xf numFmtId="179" fontId="1" fillId="0" borderId="0" xfId="184" applyNumberFormat="1" applyFill="1">
      <alignment vertical="center"/>
    </xf>
    <xf numFmtId="49" fontId="11" fillId="3" borderId="2" xfId="0" applyNumberFormat="1" applyFont="1" applyFill="1" applyBorder="1" applyAlignment="1" applyProtection="1">
      <alignment vertical="center"/>
    </xf>
    <xf numFmtId="0" fontId="11" fillId="3" borderId="2" xfId="0" applyNumberFormat="1" applyFont="1" applyFill="1" applyBorder="1" applyAlignment="1" applyProtection="1">
      <alignment vertical="center"/>
    </xf>
    <xf numFmtId="3" fontId="11" fillId="3" borderId="1" xfId="184" applyNumberFormat="1" applyFont="1" applyFill="1" applyBorder="1" applyAlignment="1" applyProtection="1">
      <alignment horizontal="right" vertical="center"/>
    </xf>
    <xf numFmtId="3" fontId="11" fillId="3" borderId="4" xfId="184" applyNumberFormat="1" applyFont="1" applyFill="1" applyBorder="1" applyAlignment="1" applyProtection="1">
      <alignment horizontal="right" vertical="center"/>
    </xf>
    <xf numFmtId="49" fontId="11" fillId="3" borderId="2" xfId="0" applyNumberFormat="1" applyFont="1" applyFill="1" applyBorder="1" applyAlignment="1" applyProtection="1">
      <alignment horizontal="left" vertical="center" indent="1"/>
    </xf>
    <xf numFmtId="49" fontId="11" fillId="0" borderId="2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indent="1"/>
    </xf>
    <xf numFmtId="0" fontId="11" fillId="0" borderId="1" xfId="0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Border="1"/>
    <xf numFmtId="0" fontId="12" fillId="0" borderId="0" xfId="0" applyFont="1"/>
    <xf numFmtId="0" fontId="8" fillId="0" borderId="0" xfId="259" applyNumberFormat="1" applyFont="1" applyFill="1" applyAlignment="1" applyProtection="1">
      <alignment horizontal="center" vertical="center"/>
    </xf>
    <xf numFmtId="0" fontId="9" fillId="0" borderId="0" xfId="259" applyNumberFormat="1" applyFont="1" applyFill="1" applyAlignment="1" applyProtection="1">
      <alignment horizontal="center" vertical="center"/>
    </xf>
    <xf numFmtId="0" fontId="9" fillId="0" borderId="1" xfId="259" applyNumberFormat="1" applyFont="1" applyFill="1" applyBorder="1" applyAlignment="1" applyProtection="1">
      <alignment horizontal="center" vertical="center" wrapText="1"/>
    </xf>
    <xf numFmtId="49" fontId="11" fillId="0" borderId="6" xfId="259" applyNumberFormat="1" applyFont="1" applyFill="1" applyBorder="1" applyAlignment="1" applyProtection="1">
      <alignment horizontal="left" vertical="center"/>
    </xf>
    <xf numFmtId="49" fontId="11" fillId="0" borderId="1" xfId="259" applyNumberFormat="1" applyFont="1" applyFill="1" applyBorder="1" applyAlignment="1" applyProtection="1">
      <alignment horizontal="left" vertical="center"/>
    </xf>
    <xf numFmtId="195" fontId="11" fillId="0" borderId="1" xfId="14" applyNumberFormat="1" applyFont="1" applyFill="1" applyBorder="1" applyAlignment="1" applyProtection="1">
      <alignment horizontal="right" vertical="center"/>
    </xf>
    <xf numFmtId="195" fontId="11" fillId="0" borderId="1" xfId="14" applyNumberFormat="1" applyFont="1" applyBorder="1" applyAlignment="1">
      <alignment horizontal="right" vertical="center"/>
    </xf>
    <xf numFmtId="0" fontId="11" fillId="0" borderId="6" xfId="259" applyNumberFormat="1" applyFont="1" applyFill="1" applyBorder="1" applyAlignment="1" applyProtection="1">
      <alignment horizontal="left" vertical="center"/>
    </xf>
    <xf numFmtId="49" fontId="11" fillId="0" borderId="1" xfId="259" applyNumberFormat="1" applyFont="1" applyFill="1" applyBorder="1" applyAlignment="1" applyProtection="1">
      <alignment vertical="center"/>
    </xf>
    <xf numFmtId="49" fontId="11" fillId="0" borderId="1" xfId="259" applyNumberFormat="1" applyFont="1" applyFill="1" applyBorder="1" applyAlignment="1" applyProtection="1">
      <alignment horizontal="left" vertical="center" indent="1"/>
    </xf>
    <xf numFmtId="49" fontId="11" fillId="0" borderId="1" xfId="259" applyNumberFormat="1" applyFont="1" applyFill="1" applyBorder="1" applyAlignment="1" applyProtection="1">
      <alignment horizontal="left" vertical="center" indent="2"/>
    </xf>
    <xf numFmtId="0" fontId="1" fillId="0" borderId="0" xfId="259" applyFont="1" applyFill="1" applyAlignment="1">
      <alignment vertical="center"/>
    </xf>
    <xf numFmtId="0" fontId="11" fillId="0" borderId="0" xfId="259" applyFill="1"/>
    <xf numFmtId="0" fontId="9" fillId="0" borderId="0" xfId="0" applyFont="1"/>
    <xf numFmtId="196" fontId="0" fillId="0" borderId="0" xfId="0" applyNumberFormat="1"/>
    <xf numFmtId="0" fontId="9" fillId="0" borderId="4" xfId="259" applyNumberFormat="1" applyFont="1" applyFill="1" applyBorder="1" applyAlignment="1" applyProtection="1">
      <alignment horizontal="center" vertical="center" wrapText="1"/>
    </xf>
    <xf numFmtId="49" fontId="8" fillId="2" borderId="1" xfId="181" applyNumberFormat="1" applyFont="1" applyFill="1" applyBorder="1" applyAlignment="1" applyProtection="1">
      <alignment horizontal="center" vertical="center"/>
    </xf>
    <xf numFmtId="0" fontId="9" fillId="0" borderId="7" xfId="259" applyNumberFormat="1" applyFont="1" applyFill="1" applyBorder="1" applyAlignment="1" applyProtection="1">
      <alignment horizontal="center" vertical="center" wrapText="1"/>
    </xf>
    <xf numFmtId="0" fontId="9" fillId="0" borderId="6" xfId="259" applyNumberFormat="1" applyFont="1" applyFill="1" applyBorder="1" applyAlignment="1" applyProtection="1">
      <alignment horizontal="center" vertical="center" wrapText="1"/>
    </xf>
    <xf numFmtId="3" fontId="11" fillId="0" borderId="1" xfId="259" applyNumberFormat="1" applyFont="1" applyFill="1" applyBorder="1" applyAlignment="1" applyProtection="1">
      <alignment horizontal="right" vertical="center"/>
    </xf>
    <xf numFmtId="49" fontId="11" fillId="0" borderId="1" xfId="0" applyNumberFormat="1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vertical="center"/>
    </xf>
    <xf numFmtId="196" fontId="8" fillId="0" borderId="0" xfId="259" applyNumberFormat="1" applyFont="1" applyFill="1" applyAlignment="1" applyProtection="1">
      <alignment horizontal="center" vertical="center"/>
    </xf>
    <xf numFmtId="0" fontId="11" fillId="0" borderId="0" xfId="259"/>
    <xf numFmtId="0" fontId="9" fillId="0" borderId="2" xfId="259" applyNumberFormat="1" applyFont="1" applyFill="1" applyBorder="1" applyAlignment="1" applyProtection="1">
      <alignment horizontal="center" vertical="center" wrapText="1"/>
    </xf>
    <xf numFmtId="196" fontId="9" fillId="0" borderId="8" xfId="259" applyNumberFormat="1" applyFont="1" applyFill="1" applyBorder="1" applyAlignment="1" applyProtection="1">
      <alignment horizontal="centerContinuous" vertical="center"/>
    </xf>
    <xf numFmtId="0" fontId="9" fillId="0" borderId="8" xfId="259" applyNumberFormat="1" applyFont="1" applyFill="1" applyBorder="1" applyAlignment="1" applyProtection="1">
      <alignment horizontal="centerContinuous" vertical="center"/>
    </xf>
    <xf numFmtId="0" fontId="9" fillId="0" borderId="9" xfId="259" applyNumberFormat="1" applyFont="1" applyFill="1" applyBorder="1" applyAlignment="1" applyProtection="1">
      <alignment horizontal="center" vertical="center" wrapText="1"/>
    </xf>
    <xf numFmtId="196" fontId="9" fillId="0" borderId="4" xfId="259" applyNumberFormat="1" applyFont="1" applyFill="1" applyBorder="1" applyAlignment="1" applyProtection="1">
      <alignment horizontal="center" vertical="center" wrapText="1"/>
    </xf>
    <xf numFmtId="196" fontId="11" fillId="0" borderId="1" xfId="259" applyNumberFormat="1" applyFont="1" applyFill="1" applyBorder="1" applyAlignment="1" applyProtection="1">
      <alignment horizontal="right" vertical="center"/>
    </xf>
    <xf numFmtId="3" fontId="11" fillId="0" borderId="2" xfId="259" applyNumberFormat="1" applyFont="1" applyFill="1" applyBorder="1" applyAlignment="1" applyProtection="1">
      <alignment horizontal="right" vertical="center"/>
    </xf>
    <xf numFmtId="3" fontId="11" fillId="0" borderId="4" xfId="259" applyNumberFormat="1" applyFont="1" applyFill="1" applyBorder="1" applyAlignment="1" applyProtection="1">
      <alignment horizontal="right" vertical="center"/>
    </xf>
    <xf numFmtId="196" fontId="11" fillId="0" borderId="0" xfId="259" applyNumberFormat="1" applyFill="1"/>
    <xf numFmtId="196" fontId="11" fillId="0" borderId="0" xfId="259" applyNumberFormat="1"/>
    <xf numFmtId="0" fontId="0" fillId="0" borderId="0" xfId="0" applyAlignment="1">
      <alignment vertical="center"/>
    </xf>
    <xf numFmtId="0" fontId="9" fillId="2" borderId="0" xfId="181" applyFont="1" applyFill="1" applyAlignment="1">
      <alignment vertical="center"/>
    </xf>
    <xf numFmtId="0" fontId="9" fillId="2" borderId="0" xfId="181" applyFont="1" applyFill="1" applyAlignment="1">
      <alignment horizontal="center"/>
    </xf>
    <xf numFmtId="0" fontId="9" fillId="0" borderId="0" xfId="182" applyFont="1">
      <alignment vertical="center"/>
    </xf>
    <xf numFmtId="49" fontId="8" fillId="2" borderId="0" xfId="181" applyNumberFormat="1" applyFont="1" applyFill="1" applyAlignment="1" applyProtection="1">
      <alignment horizontal="center" vertical="center"/>
    </xf>
    <xf numFmtId="49" fontId="9" fillId="2" borderId="0" xfId="181" applyNumberFormat="1" applyFont="1" applyFill="1" applyAlignment="1">
      <alignment vertical="center"/>
    </xf>
    <xf numFmtId="49" fontId="9" fillId="2" borderId="0" xfId="181" applyNumberFormat="1" applyFont="1" applyFill="1" applyAlignment="1">
      <alignment horizontal="center" vertical="center"/>
    </xf>
    <xf numFmtId="49" fontId="9" fillId="0" borderId="1" xfId="181" applyNumberFormat="1" applyFont="1" applyFill="1" applyBorder="1" applyAlignment="1">
      <alignment horizontal="center" vertical="center"/>
    </xf>
    <xf numFmtId="49" fontId="9" fillId="2" borderId="1" xfId="181" applyNumberFormat="1" applyFont="1" applyFill="1" applyBorder="1" applyAlignment="1">
      <alignment horizontal="center" vertical="center"/>
    </xf>
    <xf numFmtId="0" fontId="9" fillId="0" borderId="0" xfId="181" applyFont="1">
      <alignment vertical="center"/>
    </xf>
    <xf numFmtId="49" fontId="9" fillId="2" borderId="10" xfId="181" applyNumberFormat="1" applyFont="1" applyFill="1" applyBorder="1" applyAlignment="1">
      <alignment horizontal="center" vertical="center"/>
    </xf>
    <xf numFmtId="49" fontId="9" fillId="0" borderId="10" xfId="181" applyNumberFormat="1" applyFont="1" applyFill="1" applyBorder="1" applyAlignment="1">
      <alignment horizontal="center" vertical="center"/>
    </xf>
    <xf numFmtId="49" fontId="9" fillId="0" borderId="2" xfId="181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</xf>
    <xf numFmtId="3" fontId="9" fillId="0" borderId="3" xfId="181" applyNumberFormat="1" applyFont="1" applyFill="1" applyBorder="1" applyAlignment="1">
      <alignment vertical="center"/>
    </xf>
    <xf numFmtId="3" fontId="9" fillId="0" borderId="10" xfId="181" applyNumberFormat="1" applyFont="1" applyFill="1" applyBorder="1" applyAlignment="1" applyProtection="1">
      <alignment horizontal="right" vertical="center"/>
    </xf>
    <xf numFmtId="3" fontId="9" fillId="0" borderId="2" xfId="181" applyNumberFormat="1" applyFont="1" applyFill="1" applyBorder="1" applyAlignment="1">
      <alignment vertical="center"/>
    </xf>
    <xf numFmtId="49" fontId="9" fillId="0" borderId="2" xfId="181" applyNumberFormat="1" applyFont="1" applyFill="1" applyBorder="1">
      <alignment vertical="center"/>
    </xf>
    <xf numFmtId="3" fontId="9" fillId="0" borderId="1" xfId="181" applyNumberFormat="1" applyFont="1" applyFill="1" applyBorder="1" applyAlignment="1" applyProtection="1">
      <alignment horizontal="right" vertical="center"/>
    </xf>
    <xf numFmtId="3" fontId="9" fillId="0" borderId="4" xfId="181" applyNumberFormat="1" applyFont="1" applyFill="1" applyBorder="1" applyAlignment="1">
      <alignment vertical="center"/>
    </xf>
    <xf numFmtId="3" fontId="9" fillId="0" borderId="11" xfId="181" applyNumberFormat="1" applyFont="1" applyFill="1" applyBorder="1" applyAlignment="1" applyProtection="1">
      <alignment horizontal="right" vertical="center"/>
    </xf>
    <xf numFmtId="49" fontId="9" fillId="2" borderId="2" xfId="181" applyNumberFormat="1" applyFont="1" applyFill="1" applyBorder="1" applyAlignment="1">
      <alignment vertical="center"/>
    </xf>
    <xf numFmtId="0" fontId="9" fillId="0" borderId="1" xfId="181" applyFont="1" applyBorder="1">
      <alignment vertical="center"/>
    </xf>
    <xf numFmtId="3" fontId="9" fillId="0" borderId="6" xfId="181" applyNumberFormat="1" applyFont="1" applyFill="1" applyBorder="1" applyAlignment="1" applyProtection="1">
      <alignment horizontal="right" vertical="center"/>
    </xf>
    <xf numFmtId="3" fontId="9" fillId="0" borderId="1" xfId="181" applyNumberFormat="1" applyFont="1" applyFill="1" applyBorder="1" applyAlignment="1">
      <alignment vertical="center"/>
    </xf>
    <xf numFmtId="0" fontId="9" fillId="0" borderId="0" xfId="181" applyFont="1" applyFill="1">
      <alignment vertical="center"/>
    </xf>
    <xf numFmtId="0" fontId="9" fillId="0" borderId="1" xfId="181" applyFont="1" applyFill="1" applyBorder="1">
      <alignment vertical="center"/>
    </xf>
    <xf numFmtId="3" fontId="9" fillId="0" borderId="1" xfId="181" applyNumberFormat="1" applyFont="1" applyFill="1" applyBorder="1">
      <alignment vertical="center"/>
    </xf>
    <xf numFmtId="3" fontId="9" fillId="0" borderId="1" xfId="181" applyNumberFormat="1" applyFont="1" applyBorder="1">
      <alignment vertical="center"/>
    </xf>
    <xf numFmtId="3" fontId="9" fillId="0" borderId="1" xfId="181" applyNumberFormat="1" applyFont="1" applyFill="1" applyBorder="1" applyAlignment="1">
      <alignment horizontal="right" vertical="center"/>
    </xf>
    <xf numFmtId="3" fontId="9" fillId="0" borderId="2" xfId="181" applyNumberFormat="1" applyFont="1" applyFill="1" applyBorder="1">
      <alignment vertical="center"/>
    </xf>
    <xf numFmtId="3" fontId="9" fillId="0" borderId="10" xfId="181" applyNumberFormat="1" applyFont="1" applyFill="1" applyBorder="1" applyAlignment="1">
      <alignment horizontal="right" vertical="center"/>
    </xf>
    <xf numFmtId="0" fontId="9" fillId="2" borderId="1" xfId="181" applyFont="1" applyFill="1" applyBorder="1" applyAlignment="1">
      <alignment horizontal="center" vertical="center"/>
    </xf>
    <xf numFmtId="3" fontId="9" fillId="2" borderId="3" xfId="181" applyNumberFormat="1" applyFont="1" applyFill="1" applyBorder="1" applyAlignment="1">
      <alignment horizontal="center" vertical="center"/>
    </xf>
    <xf numFmtId="3" fontId="9" fillId="0" borderId="8" xfId="181" applyNumberFormat="1" applyFont="1" applyFill="1" applyBorder="1" applyAlignment="1">
      <alignment horizontal="center" vertical="center"/>
    </xf>
    <xf numFmtId="0" fontId="9" fillId="0" borderId="1" xfId="181" applyFont="1" applyFill="1" applyBorder="1" applyAlignment="1">
      <alignment vertical="center"/>
    </xf>
    <xf numFmtId="0" fontId="9" fillId="2" borderId="1" xfId="181" applyFont="1" applyFill="1" applyBorder="1" applyAlignment="1">
      <alignment vertical="center"/>
    </xf>
    <xf numFmtId="0" fontId="1" fillId="0" borderId="0" xfId="181">
      <alignment vertical="center"/>
    </xf>
    <xf numFmtId="0" fontId="0" fillId="3" borderId="0" xfId="0" applyFill="1"/>
    <xf numFmtId="0" fontId="0" fillId="0" borderId="0" xfId="0" applyAlignment="1">
      <alignment horizontal="left"/>
    </xf>
    <xf numFmtId="0" fontId="9" fillId="0" borderId="0" xfId="259" applyNumberFormat="1" applyFont="1" applyFill="1" applyAlignment="1" applyProtection="1">
      <alignment horizontal="left" vertical="center"/>
    </xf>
    <xf numFmtId="0" fontId="9" fillId="0" borderId="0" xfId="259" applyFont="1" applyFill="1" applyAlignment="1">
      <alignment vertical="center"/>
    </xf>
    <xf numFmtId="0" fontId="9" fillId="0" borderId="12" xfId="259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/>
    <xf numFmtId="0" fontId="1" fillId="4" borderId="0" xfId="259" applyFont="1" applyFill="1" applyAlignment="1">
      <alignment vertical="center"/>
    </xf>
    <xf numFmtId="0" fontId="11" fillId="3" borderId="6" xfId="259" applyNumberFormat="1" applyFont="1" applyFill="1" applyBorder="1" applyAlignment="1" applyProtection="1">
      <alignment horizontal="left" vertical="center"/>
    </xf>
    <xf numFmtId="49" fontId="11" fillId="3" borderId="1" xfId="259" applyNumberFormat="1" applyFont="1" applyFill="1" applyBorder="1" applyAlignment="1" applyProtection="1">
      <alignment horizontal="left" vertical="center" indent="2"/>
    </xf>
    <xf numFmtId="195" fontId="11" fillId="3" borderId="1" xfId="14" applyNumberFormat="1" applyFont="1" applyFill="1" applyBorder="1" applyAlignment="1" applyProtection="1">
      <alignment horizontal="right" vertical="center"/>
    </xf>
    <xf numFmtId="195" fontId="11" fillId="3" borderId="1" xfId="14" applyNumberFormat="1" applyFont="1" applyFill="1" applyBorder="1" applyAlignment="1">
      <alignment horizontal="right" vertical="center"/>
    </xf>
    <xf numFmtId="0" fontId="1" fillId="3" borderId="0" xfId="259" applyFont="1" applyFill="1" applyAlignment="1">
      <alignment vertical="center"/>
    </xf>
    <xf numFmtId="0" fontId="9" fillId="3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81" fontId="0" fillId="0" borderId="1" xfId="14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96" fontId="11" fillId="0" borderId="0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196" fontId="11" fillId="0" borderId="1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196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196" fontId="11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indent="2"/>
    </xf>
    <xf numFmtId="196" fontId="11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vertical="center" wrapText="1"/>
    </xf>
    <xf numFmtId="196" fontId="11" fillId="0" borderId="14" xfId="0" applyNumberFormat="1" applyFont="1" applyFill="1" applyBorder="1" applyAlignment="1" applyProtection="1">
      <alignment horizontal="center" vertical="center" wrapText="1"/>
    </xf>
    <xf numFmtId="197" fontId="11" fillId="0" borderId="14" xfId="0" applyNumberFormat="1" applyFont="1" applyFill="1" applyBorder="1" applyAlignment="1" applyProtection="1">
      <alignment horizontal="left" vertical="center" wrapText="1" indent="2"/>
    </xf>
    <xf numFmtId="49" fontId="11" fillId="0" borderId="14" xfId="0" applyNumberFormat="1" applyFont="1" applyFill="1" applyBorder="1" applyAlignment="1">
      <alignment horizontal="left" vertical="center" indent="2"/>
    </xf>
    <xf numFmtId="49" fontId="11" fillId="0" borderId="14" xfId="334" applyNumberFormat="1" applyFont="1" applyFill="1" applyBorder="1" applyAlignment="1">
      <alignment horizontal="left" vertical="center" indent="2"/>
    </xf>
    <xf numFmtId="196" fontId="11" fillId="0" borderId="14" xfId="334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left" vertical="center" wrapText="1" indent="2"/>
    </xf>
    <xf numFmtId="49" fontId="11" fillId="0" borderId="14" xfId="328" applyNumberFormat="1" applyFont="1" applyFill="1" applyBorder="1" applyAlignment="1">
      <alignment horizontal="left" vertical="center" indent="2"/>
    </xf>
    <xf numFmtId="196" fontId="11" fillId="0" borderId="14" xfId="328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49" fontId="11" fillId="0" borderId="14" xfId="320" applyNumberFormat="1" applyFont="1" applyFill="1" applyBorder="1" applyAlignment="1">
      <alignment horizontal="left" vertical="center" indent="2"/>
    </xf>
    <xf numFmtId="196" fontId="11" fillId="0" borderId="14" xfId="320" applyNumberFormat="1" applyFont="1" applyFill="1" applyBorder="1" applyAlignment="1">
      <alignment horizontal="center" vertical="center"/>
    </xf>
    <xf numFmtId="49" fontId="11" fillId="0" borderId="14" xfId="322" applyNumberFormat="1" applyFont="1" applyFill="1" applyBorder="1" applyAlignment="1">
      <alignment horizontal="left" vertical="center" indent="2"/>
    </xf>
    <xf numFmtId="196" fontId="11" fillId="0" borderId="14" xfId="322" applyNumberFormat="1" applyFont="1" applyFill="1" applyBorder="1" applyAlignment="1">
      <alignment horizontal="center" vertical="center"/>
    </xf>
    <xf numFmtId="196" fontId="11" fillId="0" borderId="14" xfId="287" applyNumberFormat="1" applyFont="1" applyFill="1" applyBorder="1" applyAlignment="1">
      <alignment horizontal="center" vertical="center"/>
    </xf>
    <xf numFmtId="196" fontId="11" fillId="0" borderId="14" xfId="15" applyNumberFormat="1" applyFont="1" applyFill="1" applyBorder="1" applyAlignment="1">
      <alignment horizontal="center" vertical="center"/>
    </xf>
    <xf numFmtId="49" fontId="11" fillId="0" borderId="14" xfId="76" applyNumberFormat="1" applyFont="1" applyFill="1" applyBorder="1" applyAlignment="1">
      <alignment horizontal="left" vertical="center" indent="2"/>
    </xf>
    <xf numFmtId="196" fontId="11" fillId="0" borderId="14" xfId="335" applyNumberFormat="1" applyFont="1" applyFill="1" applyBorder="1" applyAlignment="1">
      <alignment horizontal="center" vertical="center"/>
    </xf>
    <xf numFmtId="196" fontId="11" fillId="0" borderId="14" xfId="27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0" fillId="0" borderId="0" xfId="294" applyFont="1" applyFill="1" applyAlignment="1">
      <alignment horizontal="right" vertical="center"/>
    </xf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195" fontId="12" fillId="0" borderId="1" xfId="0" applyNumberFormat="1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181" fontId="2" fillId="0" borderId="1" xfId="14" applyNumberFormat="1" applyFont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1" fontId="9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182" applyNumberFormat="1" applyFont="1" applyBorder="1" applyAlignment="1">
      <alignment horizontal="left" vertical="center" indent="1"/>
    </xf>
    <xf numFmtId="0" fontId="2" fillId="0" borderId="1" xfId="182" applyFont="1" applyBorder="1" applyAlignment="1">
      <alignment horizontal="left" vertical="center" indent="1"/>
    </xf>
    <xf numFmtId="0" fontId="2" fillId="0" borderId="1" xfId="182" applyNumberFormat="1" applyFont="1" applyBorder="1" applyAlignment="1">
      <alignment horizontal="left" vertical="center"/>
    </xf>
    <xf numFmtId="0" fontId="2" fillId="0" borderId="1" xfId="182" applyFont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181" fontId="9" fillId="5" borderId="1" xfId="14" applyNumberFormat="1" applyFont="1" applyFill="1" applyBorder="1" applyAlignment="1">
      <alignment vertical="center"/>
    </xf>
    <xf numFmtId="181" fontId="9" fillId="0" borderId="1" xfId="14" applyNumberFormat="1" applyFont="1" applyBorder="1" applyAlignment="1">
      <alignment vertical="center"/>
    </xf>
    <xf numFmtId="1" fontId="17" fillId="0" borderId="1" xfId="0" applyNumberFormat="1" applyFont="1" applyFill="1" applyBorder="1" applyAlignment="1" applyProtection="1">
      <alignment vertical="center"/>
      <protection locked="0"/>
    </xf>
    <xf numFmtId="1" fontId="12" fillId="0" borderId="1" xfId="0" applyNumberFormat="1" applyFont="1" applyFill="1" applyBorder="1" applyAlignment="1" applyProtection="1">
      <alignment horizontal="left" vertical="center"/>
      <protection locked="0"/>
    </xf>
    <xf numFmtId="181" fontId="9" fillId="0" borderId="1" xfId="14" applyNumberFormat="1" applyFont="1" applyFill="1" applyBorder="1" applyAlignment="1">
      <alignment vertical="center"/>
    </xf>
    <xf numFmtId="1" fontId="12" fillId="0" borderId="1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 applyProtection="1">
      <alignment vertical="center"/>
    </xf>
    <xf numFmtId="0" fontId="12" fillId="5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181" fontId="12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/>
    <xf numFmtId="0" fontId="0" fillId="5" borderId="0" xfId="0" applyFill="1"/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3" fontId="9" fillId="5" borderId="2" xfId="261" applyNumberFormat="1" applyFont="1" applyFill="1" applyBorder="1" applyAlignment="1" applyProtection="1">
      <alignment horizontal="right" vertical="center"/>
    </xf>
    <xf numFmtId="180" fontId="9" fillId="0" borderId="1" xfId="14" applyNumberFormat="1" applyFont="1" applyBorder="1" applyAlignment="1">
      <alignment horizontal="center" vertical="center"/>
    </xf>
    <xf numFmtId="0" fontId="12" fillId="0" borderId="1" xfId="0" applyFont="1" applyBorder="1" applyAlignment="1" applyProtection="1">
      <alignment vertical="center"/>
      <protection locked="0"/>
    </xf>
    <xf numFmtId="3" fontId="9" fillId="0" borderId="1" xfId="256" applyNumberFormat="1" applyFont="1" applyFill="1" applyBorder="1" applyAlignment="1" applyProtection="1">
      <alignment horizontal="right" vertical="center"/>
    </xf>
    <xf numFmtId="181" fontId="9" fillId="3" borderId="1" xfId="14" applyNumberFormat="1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4" fontId="11" fillId="0" borderId="0" xfId="259" applyNumberFormat="1" applyFont="1" applyFill="1" applyBorder="1" applyAlignment="1" applyProtection="1">
      <alignment horizontal="right" vertical="center"/>
    </xf>
    <xf numFmtId="181" fontId="0" fillId="5" borderId="0" xfId="0" applyNumberFormat="1" applyFill="1"/>
    <xf numFmtId="181" fontId="0" fillId="0" borderId="0" xfId="0" applyNumberFormat="1"/>
    <xf numFmtId="4" fontId="11" fillId="5" borderId="0" xfId="259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181" fontId="0" fillId="0" borderId="0" xfId="0" applyNumberFormat="1" applyFont="1"/>
    <xf numFmtId="0" fontId="12" fillId="2" borderId="0" xfId="0" applyFont="1" applyFill="1"/>
    <xf numFmtId="0" fontId="17" fillId="0" borderId="0" xfId="0" applyFont="1" applyAlignment="1">
      <alignment horizontal="center"/>
    </xf>
    <xf numFmtId="0" fontId="0" fillId="5" borderId="0" xfId="0" applyFont="1" applyFill="1"/>
    <xf numFmtId="0" fontId="0" fillId="0" borderId="5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180" fontId="9" fillId="0" borderId="1" xfId="14" applyNumberFormat="1" applyFont="1" applyBorder="1" applyAlignment="1">
      <alignment vertical="center"/>
    </xf>
    <xf numFmtId="198" fontId="9" fillId="0" borderId="1" xfId="0" applyNumberFormat="1" applyFont="1" applyBorder="1" applyAlignment="1">
      <alignment vertical="center"/>
    </xf>
    <xf numFmtId="198" fontId="9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80" fontId="9" fillId="2" borderId="1" xfId="14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81" fontId="21" fillId="5" borderId="1" xfId="14" applyNumberFormat="1" applyFont="1" applyFill="1" applyBorder="1" applyAlignment="1">
      <alignment horizontal="center" vertical="center"/>
    </xf>
    <xf numFmtId="180" fontId="21" fillId="0" borderId="1" xfId="14" applyNumberFormat="1" applyFont="1" applyBorder="1" applyAlignment="1">
      <alignment vertical="center"/>
    </xf>
    <xf numFmtId="198" fontId="21" fillId="0" borderId="1" xfId="0" applyNumberFormat="1" applyFont="1" applyBorder="1" applyAlignment="1">
      <alignment vertical="center"/>
    </xf>
    <xf numFmtId="0" fontId="0" fillId="2" borderId="0" xfId="0" applyFill="1"/>
    <xf numFmtId="0" fontId="12" fillId="0" borderId="5" xfId="0" applyFont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 wrapText="1"/>
    </xf>
    <xf numFmtId="195" fontId="22" fillId="5" borderId="1" xfId="313" applyNumberFormat="1" applyFont="1" applyFill="1" applyBorder="1" applyAlignment="1" applyProtection="1">
      <alignment vertical="center"/>
      <protection locked="0"/>
    </xf>
    <xf numFmtId="198" fontId="9" fillId="2" borderId="1" xfId="0" applyNumberFormat="1" applyFont="1" applyFill="1" applyBorder="1" applyAlignment="1">
      <alignment vertical="center"/>
    </xf>
    <xf numFmtId="181" fontId="21" fillId="0" borderId="1" xfId="14" applyNumberFormat="1" applyFont="1" applyBorder="1" applyAlignment="1">
      <alignment horizontal="center" vertical="center"/>
    </xf>
    <xf numFmtId="181" fontId="9" fillId="2" borderId="1" xfId="14" applyNumberFormat="1" applyFont="1" applyFill="1" applyBorder="1" applyAlignment="1">
      <alignment vertical="center"/>
    </xf>
    <xf numFmtId="0" fontId="9" fillId="5" borderId="0" xfId="0" applyFont="1" applyFill="1"/>
    <xf numFmtId="0" fontId="14" fillId="5" borderId="0" xfId="0" applyFont="1" applyFill="1" applyAlignment="1">
      <alignment horizontal="center"/>
    </xf>
    <xf numFmtId="0" fontId="12" fillId="5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181" fontId="21" fillId="5" borderId="1" xfId="14" applyNumberFormat="1" applyFont="1" applyFill="1" applyBorder="1" applyAlignment="1">
      <alignment vertical="center"/>
    </xf>
    <xf numFmtId="181" fontId="21" fillId="2" borderId="1" xfId="14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181" fontId="21" fillId="0" borderId="1" xfId="14" applyNumberFormat="1" applyFont="1" applyFill="1" applyBorder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distributed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57" fontId="33" fillId="0" borderId="0" xfId="0" applyNumberFormat="1" applyFont="1" applyAlignment="1" applyProtection="1">
      <alignment horizontal="center" vertical="center"/>
      <protection locked="0"/>
    </xf>
    <xf numFmtId="193" fontId="10" fillId="0" borderId="0" xfId="0" applyNumberFormat="1" applyFont="1" applyFill="1" applyBorder="1" applyAlignment="1" applyProtection="1">
      <alignment horizontal="center" vertical="center"/>
      <protection locked="0"/>
    </xf>
  </cellXfs>
  <cellStyles count="336">
    <cellStyle name="常规" xfId="0" builtinId="0"/>
    <cellStyle name="货币[0]" xfId="1" builtinId="7"/>
    <cellStyle name="20% - 强调文字颜色 3" xfId="2" builtinId="38"/>
    <cellStyle name="数字 3 2" xfId="3"/>
    <cellStyle name="输入" xfId="4" builtinId="20"/>
    <cellStyle name="Currency [0] 3 2" xfId="5"/>
    <cellStyle name="货币" xfId="6" builtinId="4"/>
    <cellStyle name="常规 39" xfId="7"/>
    <cellStyle name="常规 2 2 4" xfId="8"/>
    <cellStyle name="千位分隔[0]" xfId="9" builtinId="6"/>
    <cellStyle name="常规 3 4 3" xfId="10"/>
    <cellStyle name="40% - 强调文字颜色 3" xfId="11" builtinId="39"/>
    <cellStyle name="常规 31 2" xfId="12"/>
    <cellStyle name="常规 26 2" xfId="13"/>
    <cellStyle name="千位分隔" xfId="14" builtinId="3"/>
    <cellStyle name="常规_2018年专项转移支付_56" xfId="15"/>
    <cellStyle name="常规 7 3" xfId="16"/>
    <cellStyle name="差" xfId="17" builtinId="27"/>
    <cellStyle name="超链接" xfId="18" builtinId="8"/>
    <cellStyle name="Comma [0] 3" xfId="19"/>
    <cellStyle name="60% - 强调文字颜色 3" xfId="20" builtinId="40"/>
    <cellStyle name="百分比" xfId="21" builtinId="5"/>
    <cellStyle name="已访问的超链接" xfId="22" builtinId="9"/>
    <cellStyle name="注释" xfId="23" builtinId="10"/>
    <cellStyle name="常规 6" xfId="24"/>
    <cellStyle name="常规 3 6 2" xfId="25"/>
    <cellStyle name="Comma [0] 2" xfId="26"/>
    <cellStyle name="警告文本" xfId="27" builtinId="11"/>
    <cellStyle name="差_★2014年预算表格（向人大报告20140218） 3" xfId="28"/>
    <cellStyle name="60% - 强调文字颜色 2" xfId="29" builtinId="36"/>
    <cellStyle name="标题 4" xfId="30" builtinId="19"/>
    <cellStyle name="60% - 强调文字颜色 2 2 2" xfId="31"/>
    <cellStyle name="标题" xfId="32" builtinId="15"/>
    <cellStyle name="常规 5 2" xfId="33"/>
    <cellStyle name="解释性文本" xfId="34" builtinId="53"/>
    <cellStyle name="标题 1" xfId="35" builtinId="16"/>
    <cellStyle name="常规 5 2 2" xfId="36"/>
    <cellStyle name="60% - 强调文字颜色 2 2 2 2" xfId="37"/>
    <cellStyle name="标题 2" xfId="38" builtinId="17"/>
    <cellStyle name="好_★2014年预算表格（向人大报告20140218） 3" xfId="39"/>
    <cellStyle name="60% - 强调文字颜色 1" xfId="40" builtinId="32"/>
    <cellStyle name="标题 3" xfId="41" builtinId="18"/>
    <cellStyle name="60% - 强调文字颜色 4" xfId="42" builtinId="44"/>
    <cellStyle name="好_★2014年预算表格（向人大报告20140218） 2 2 2" xfId="43"/>
    <cellStyle name="输出" xfId="44" builtinId="21"/>
    <cellStyle name="常规 31" xfId="45"/>
    <cellStyle name="常规 26" xfId="46"/>
    <cellStyle name="计算" xfId="47" builtinId="22"/>
    <cellStyle name="检查单元格" xfId="48" builtinId="23"/>
    <cellStyle name="常规 8 3" xfId="49"/>
    <cellStyle name="20% - 强调文字颜色 6" xfId="50" builtinId="50"/>
    <cellStyle name="Currency [0]" xfId="51"/>
    <cellStyle name="强调文字颜色 2" xfId="52" builtinId="33"/>
    <cellStyle name="表标题 2 2" xfId="53"/>
    <cellStyle name="链接单元格" xfId="54" builtinId="24"/>
    <cellStyle name="汇总" xfId="55" builtinId="25"/>
    <cellStyle name="好" xfId="56" builtinId="26"/>
    <cellStyle name="适中" xfId="57" builtinId="28"/>
    <cellStyle name="常规 8 2" xfId="58"/>
    <cellStyle name="20% - 强调文字颜色 5" xfId="59" builtinId="46"/>
    <cellStyle name="强调文字颜色 1" xfId="60" builtinId="29"/>
    <cellStyle name="20% - 强调文字颜色 1" xfId="61" builtinId="30"/>
    <cellStyle name="40% - 强调文字颜色 1" xfId="62" builtinId="31"/>
    <cellStyle name="20% - 强调文字颜色 2" xfId="63" builtinId="34"/>
    <cellStyle name="40% - 强调文字颜色 2" xfId="64" builtinId="35"/>
    <cellStyle name="千位分隔[0] 2" xfId="65"/>
    <cellStyle name="常规 3 4 3 2" xfId="66"/>
    <cellStyle name="强调文字颜色 3" xfId="67" builtinId="37"/>
    <cellStyle name="千位分隔[0] 3" xfId="68"/>
    <cellStyle name="强调文字颜色 4" xfId="69" builtinId="41"/>
    <cellStyle name="20% - 强调文字颜色 4" xfId="70" builtinId="42"/>
    <cellStyle name="40% - 强调文字颜色 4" xfId="71" builtinId="43"/>
    <cellStyle name="千位分隔[0] 4" xfId="72"/>
    <cellStyle name="强调文字颜色 5" xfId="73" builtinId="45"/>
    <cellStyle name="常规 2 5 3 2" xfId="74"/>
    <cellStyle name="40% - 强调文字颜色 5" xfId="75" builtinId="47"/>
    <cellStyle name="常规_2018年专项转移支付_7" xfId="76"/>
    <cellStyle name="60% - 强调文字颜色 5" xfId="77" builtinId="48"/>
    <cellStyle name="强调文字颜色 6" xfId="78" builtinId="49"/>
    <cellStyle name="40% - 强调文字颜色 6" xfId="79" builtinId="51"/>
    <cellStyle name="60% - 强调文字颜色 6" xfId="80" builtinId="52"/>
    <cellStyle name="千位分隔 3 2" xfId="81"/>
    <cellStyle name="_ET_STYLE_NoName_00_" xfId="82"/>
    <cellStyle name="Calc Currency (0)" xfId="83"/>
    <cellStyle name="常规 5 3" xfId="84"/>
    <cellStyle name="60% - 强调文字颜色 2 2 3" xfId="85"/>
    <cellStyle name="20% - 强调文字颜色 6 2 3" xfId="86"/>
    <cellStyle name="20% - 强调文字颜色 6 2 2 2" xfId="87"/>
    <cellStyle name="20% - 强调文字颜色 6 2" xfId="88"/>
    <cellStyle name="20% - 强调文字颜色 6 2 2" xfId="89"/>
    <cellStyle name="后继超链接" xfId="90"/>
    <cellStyle name="Comma [0] 2 2" xfId="91"/>
    <cellStyle name="常规 5" xfId="92"/>
    <cellStyle name="60% - 强调文字颜色 2 2" xfId="93"/>
    <cellStyle name="常规 3 6" xfId="94"/>
    <cellStyle name="Comma [0]" xfId="95"/>
    <cellStyle name="常规 3 3 3" xfId="96"/>
    <cellStyle name="ColLevel_0" xfId="97"/>
    <cellStyle name="Comma [0] 3 2" xfId="98"/>
    <cellStyle name="小数 2 2 2" xfId="99"/>
    <cellStyle name="Comma [0] 4" xfId="100"/>
    <cellStyle name="comma zerodec" xfId="101"/>
    <cellStyle name="常规 2 2" xfId="102"/>
    <cellStyle name="Comma_1995" xfId="103"/>
    <cellStyle name="Currency [0] 2" xfId="104"/>
    <cellStyle name="Currency [0] 2 2" xfId="105"/>
    <cellStyle name="Currency [0] 3" xfId="106"/>
    <cellStyle name="Currency [0] 4" xfId="107"/>
    <cellStyle name="Currency_1995" xfId="108"/>
    <cellStyle name="常规 13" xfId="109"/>
    <cellStyle name="Currency1" xfId="110"/>
    <cellStyle name="常规 2 2 4 2" xfId="111"/>
    <cellStyle name="Date" xfId="112"/>
    <cellStyle name="Dollar (zero dec)" xfId="113"/>
    <cellStyle name="常规 33 2" xfId="114"/>
    <cellStyle name="常规 28 2" xfId="115"/>
    <cellStyle name="Fixed" xfId="116"/>
    <cellStyle name="常规 3 5 2" xfId="117"/>
    <cellStyle name="Header1" xfId="118"/>
    <cellStyle name="Header2" xfId="119"/>
    <cellStyle name="Header2 2" xfId="120"/>
    <cellStyle name="Header2 3" xfId="121"/>
    <cellStyle name="HEADING1" xfId="122"/>
    <cellStyle name="HEADING2" xfId="123"/>
    <cellStyle name="no dec" xfId="124"/>
    <cellStyle name="Norma,_laroux_4_营业在建 (2)_E21" xfId="125"/>
    <cellStyle name="Normal_#10-Headcount" xfId="126"/>
    <cellStyle name="常规 3 4" xfId="127"/>
    <cellStyle name="Percent_laroux" xfId="128"/>
    <cellStyle name="RowLevel_0" xfId="129"/>
    <cellStyle name="Total" xfId="130"/>
    <cellStyle name="表标题 3" xfId="131"/>
    <cellStyle name="Total 2" xfId="132"/>
    <cellStyle name="百分比 2" xfId="133"/>
    <cellStyle name="百分比 3" xfId="134"/>
    <cellStyle name="千位[0]_，" xfId="135"/>
    <cellStyle name="表标题" xfId="136"/>
    <cellStyle name="表标题 2" xfId="137"/>
    <cellStyle name="表标题 2 2 2" xfId="138"/>
    <cellStyle name="表标题 2 3" xfId="139"/>
    <cellStyle name="表标题 3 2" xfId="140"/>
    <cellStyle name="表标题 4" xfId="141"/>
    <cellStyle name="常规 4 4" xfId="142"/>
    <cellStyle name="常规 4 2 2" xfId="143"/>
    <cellStyle name="差_★2014年预算表格（向人大报告20140218）" xfId="144"/>
    <cellStyle name="常规 6 4" xfId="145"/>
    <cellStyle name="常规 4 4 2" xfId="146"/>
    <cellStyle name="常规 4 2 2 2" xfId="147"/>
    <cellStyle name="差_★2014年预算表格（向人大报告20140218） 2" xfId="148"/>
    <cellStyle name="常规 22" xfId="149"/>
    <cellStyle name="常规 17" xfId="150"/>
    <cellStyle name="差_★2014年预算表格（向人大报告20140218） 2 2" xfId="151"/>
    <cellStyle name="常规 21 2" xfId="152"/>
    <cellStyle name="常规 16 2" xfId="153"/>
    <cellStyle name="常规 10" xfId="154"/>
    <cellStyle name="常规 10 2" xfId="155"/>
    <cellStyle name="常规 11" xfId="156"/>
    <cellStyle name="常规 11 2" xfId="157"/>
    <cellStyle name="常规 12" xfId="158"/>
    <cellStyle name="常规 12 2" xfId="159"/>
    <cellStyle name="常规 13 2" xfId="160"/>
    <cellStyle name="常规 14" xfId="161"/>
    <cellStyle name="常规 14 2" xfId="162"/>
    <cellStyle name="常规 20" xfId="163"/>
    <cellStyle name="常规 15" xfId="164"/>
    <cellStyle name="常规 20 2" xfId="165"/>
    <cellStyle name="常规 15 2" xfId="166"/>
    <cellStyle name="常规 21" xfId="167"/>
    <cellStyle name="常规 16" xfId="168"/>
    <cellStyle name="常规 22 2" xfId="169"/>
    <cellStyle name="常规 17 2" xfId="170"/>
    <cellStyle name="常规 23" xfId="171"/>
    <cellStyle name="常规 18" xfId="172"/>
    <cellStyle name="常规 23 2" xfId="173"/>
    <cellStyle name="常规 18 2" xfId="174"/>
    <cellStyle name="常规 24" xfId="175"/>
    <cellStyle name="常规 19" xfId="176"/>
    <cellStyle name="后继超链接 3" xfId="177"/>
    <cellStyle name="常规 24 2" xfId="178"/>
    <cellStyle name="常规 19 2" xfId="179"/>
    <cellStyle name="常规 3 3 4" xfId="180"/>
    <cellStyle name="常规 2" xfId="181"/>
    <cellStyle name="常规 2 10" xfId="182"/>
    <cellStyle name="常规 2 11" xfId="183"/>
    <cellStyle name="常规 42" xfId="184"/>
    <cellStyle name="常规 37" xfId="185"/>
    <cellStyle name="常规 2 2 2" xfId="186"/>
    <cellStyle name="常规 37 2" xfId="187"/>
    <cellStyle name="常规 2 2 2 2" xfId="188"/>
    <cellStyle name="常规 2 4 4" xfId="189"/>
    <cellStyle name="常规 2 2 2 2 2" xfId="190"/>
    <cellStyle name="常规 2 2 2 3" xfId="191"/>
    <cellStyle name="常规 38" xfId="192"/>
    <cellStyle name="常规 2 2 3" xfId="193"/>
    <cellStyle name="常规 2 2 3 2" xfId="194"/>
    <cellStyle name="数字 2 2 2" xfId="195"/>
    <cellStyle name="常规 2 2 5" xfId="196"/>
    <cellStyle name="常规 2 2 5 2" xfId="197"/>
    <cellStyle name="常规 2 2 6" xfId="198"/>
    <cellStyle name="常规 2 3" xfId="199"/>
    <cellStyle name="常规 2 3 2" xfId="200"/>
    <cellStyle name="常规 2 3 2 2" xfId="201"/>
    <cellStyle name="常规 2 3 3" xfId="202"/>
    <cellStyle name="常规 2 4" xfId="203"/>
    <cellStyle name="分级显示行_1_13区汇总" xfId="204"/>
    <cellStyle name="常规 2 4 2" xfId="205"/>
    <cellStyle name="常规 2 4 2 2" xfId="206"/>
    <cellStyle name="常规 2 4 3" xfId="207"/>
    <cellStyle name="常规 34" xfId="208"/>
    <cellStyle name="常规 29" xfId="209"/>
    <cellStyle name="常规 2 4 3 2" xfId="210"/>
    <cellStyle name="千位分隔[0] 3 2" xfId="211"/>
    <cellStyle name="常规 2 5" xfId="212"/>
    <cellStyle name="常规 2 5 2" xfId="213"/>
    <cellStyle name="小数 4" xfId="214"/>
    <cellStyle name="常规 2 5 2 2" xfId="215"/>
    <cellStyle name="常规 2 5 3" xfId="216"/>
    <cellStyle name="常规 2 5 4" xfId="217"/>
    <cellStyle name="常规 2 6" xfId="218"/>
    <cellStyle name="常规 2 6 2" xfId="219"/>
    <cellStyle name="常规 2 7" xfId="220"/>
    <cellStyle name="常规 2 7 2" xfId="221"/>
    <cellStyle name="常规 2 8" xfId="222"/>
    <cellStyle name="常规 2 8 2" xfId="223"/>
    <cellStyle name="常规 2 9" xfId="224"/>
    <cellStyle name="小数" xfId="225"/>
    <cellStyle name="常规 30" xfId="226"/>
    <cellStyle name="常规 25" xfId="227"/>
    <cellStyle name="小数 2" xfId="228"/>
    <cellStyle name="常规 30 2" xfId="229"/>
    <cellStyle name="常规 25 2" xfId="230"/>
    <cellStyle name="常规 32" xfId="231"/>
    <cellStyle name="常规 27" xfId="232"/>
    <cellStyle name="常规 32 2" xfId="233"/>
    <cellStyle name="常规 27 2" xfId="234"/>
    <cellStyle name="常规 33" xfId="235"/>
    <cellStyle name="常规 28" xfId="236"/>
    <cellStyle name="常规 34 2" xfId="237"/>
    <cellStyle name="常规 29 2" xfId="238"/>
    <cellStyle name="常规 3" xfId="239"/>
    <cellStyle name="常规 3 2" xfId="240"/>
    <cellStyle name="常规 3 2 2" xfId="241"/>
    <cellStyle name="常规 3 2 2 2" xfId="242"/>
    <cellStyle name="常规 3 2 3" xfId="243"/>
    <cellStyle name="常规 3 2 3 2" xfId="244"/>
    <cellStyle name="常规 3 2 4" xfId="245"/>
    <cellStyle name="常规 3 2 4 2" xfId="246"/>
    <cellStyle name="常规 3 2 5" xfId="247"/>
    <cellStyle name="常规 3 3" xfId="248"/>
    <cellStyle name="常规 3 3 2" xfId="249"/>
    <cellStyle name="常规 3 3 2 2" xfId="250"/>
    <cellStyle name="常规 3 3 3 2" xfId="251"/>
    <cellStyle name="常规 3 4 2" xfId="252"/>
    <cellStyle name="常规 3 4 2 2" xfId="253"/>
    <cellStyle name="常规 3 4 4" xfId="254"/>
    <cellStyle name="常规 3 5" xfId="255"/>
    <cellStyle name="常规 3 7" xfId="256"/>
    <cellStyle name="常规 3 8" xfId="257"/>
    <cellStyle name="常规 40" xfId="258"/>
    <cellStyle name="常规 35" xfId="259"/>
    <cellStyle name="常规 35 2" xfId="260"/>
    <cellStyle name="常规 41" xfId="261"/>
    <cellStyle name="常规 36" xfId="262"/>
    <cellStyle name="常规 36 2" xfId="263"/>
    <cellStyle name="常规 4" xfId="264"/>
    <cellStyle name="常规 4 2" xfId="265"/>
    <cellStyle name="常规 4 5" xfId="266"/>
    <cellStyle name="常规 4 2 3" xfId="267"/>
    <cellStyle name="常规 4 5 2" xfId="268"/>
    <cellStyle name="常规 4 2 3 2" xfId="269"/>
    <cellStyle name="常规_2018年专项转移支付_57" xfId="270"/>
    <cellStyle name="常规 4 6" xfId="271"/>
    <cellStyle name="常规 4 2 4" xfId="272"/>
    <cellStyle name="常规 4 3" xfId="273"/>
    <cellStyle name="常规 5 4" xfId="274"/>
    <cellStyle name="常规 4 3 2" xfId="275"/>
    <cellStyle name="常规 4 3 2 2" xfId="276"/>
    <cellStyle name="常规 4 3 3" xfId="277"/>
    <cellStyle name="常规 4 6 2" xfId="278"/>
    <cellStyle name="常规 4 7" xfId="279"/>
    <cellStyle name="常规 5 3 2" xfId="280"/>
    <cellStyle name="常规 6 2" xfId="281"/>
    <cellStyle name="常规 6 2 2" xfId="282"/>
    <cellStyle name="常规 6 3" xfId="283"/>
    <cellStyle name="常规 6 3 2" xfId="284"/>
    <cellStyle name="常规 7" xfId="285"/>
    <cellStyle name="常规 7 2" xfId="286"/>
    <cellStyle name="常规_2018年专项转移支付_55" xfId="287"/>
    <cellStyle name="常规 7 2 2" xfId="288"/>
    <cellStyle name="常规 8" xfId="289"/>
    <cellStyle name="后继超链接 2 2" xfId="290"/>
    <cellStyle name="常规 9" xfId="291"/>
    <cellStyle name="常规 9 2" xfId="292"/>
    <cellStyle name="后继超链接 2" xfId="293"/>
    <cellStyle name="常规_表二_1" xfId="294"/>
    <cellStyle name="常规_财政输出报表0105" xfId="295"/>
    <cellStyle name="归盒啦_95" xfId="296"/>
    <cellStyle name="好_★2014年预算表格（向人大报告20140218）" xfId="297"/>
    <cellStyle name="好_★2014年预算表格（向人大报告20140218） 2" xfId="298"/>
    <cellStyle name="好_★2014年预算表格（向人大报告20140218） 2 2" xfId="299"/>
    <cellStyle name="好_★2014年预算表格（向人大报告20140218） 2 3" xfId="300"/>
    <cellStyle name="后继超链接 2 3" xfId="301"/>
    <cellStyle name="霓付 [0]_95" xfId="302"/>
    <cellStyle name="霓付_95" xfId="303"/>
    <cellStyle name="烹拳 [0]_95" xfId="304"/>
    <cellStyle name="烹拳_95" xfId="305"/>
    <cellStyle name="普通_“三部” (2)" xfId="306"/>
    <cellStyle name="千分位[0]_F01-1" xfId="307"/>
    <cellStyle name="千分位_97-917" xfId="308"/>
    <cellStyle name="千位_，" xfId="309"/>
    <cellStyle name="千位分隔 2" xfId="310"/>
    <cellStyle name="千位分隔 2 2" xfId="311"/>
    <cellStyle name="千位分隔 2 3" xfId="312"/>
    <cellStyle name="千位分隔 3" xfId="313"/>
    <cellStyle name="千位分隔 4" xfId="314"/>
    <cellStyle name="千位分隔[0] 2 2" xfId="315"/>
    <cellStyle name="钎霖_4岿角利" xfId="316"/>
    <cellStyle name="数字" xfId="317"/>
    <cellStyle name="数字 2" xfId="318"/>
    <cellStyle name="数字 2 2" xfId="319"/>
    <cellStyle name="常规_2018年专项转移支付_53" xfId="320"/>
    <cellStyle name="数字 2 3" xfId="321"/>
    <cellStyle name="常规_2018年专项转移支付_54" xfId="322"/>
    <cellStyle name="数字 3" xfId="323"/>
    <cellStyle name="数字 4" xfId="324"/>
    <cellStyle name="未定义" xfId="325"/>
    <cellStyle name="未定义 2" xfId="326"/>
    <cellStyle name="未定义 2 2" xfId="327"/>
    <cellStyle name="常规_2018年专项转移支付_51" xfId="328"/>
    <cellStyle name="小数 2 2" xfId="329"/>
    <cellStyle name="小数 2 3" xfId="330"/>
    <cellStyle name="小数 3" xfId="331"/>
    <cellStyle name="小数 3 2" xfId="332"/>
    <cellStyle name="样式 1" xfId="333"/>
    <cellStyle name="常规_2018年专项转移支付_50" xfId="334"/>
    <cellStyle name="常规_2018年专项转移支付_14" xfId="335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020&#19968;&#33324;&#20844;&#20849;&#39044;&#31639;&#24213;&#34920;\&#37096;&#38376;&#39044;&#31639;_&#25903;&#20986;&#26469;&#28304;1223&#34920;&#21313;&#2010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九"/>
      <sheetName val="Book2"/>
      <sheetName val="RecoveredExternalLink1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九"/>
      <sheetName val="Book2"/>
    </sheetNames>
    <definedNames>
      <definedName name="Module.Prix_SMC"/>
      <definedName name="Prix_SMC"/>
    </defined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支出功能-来源"/>
      <sheetName val="基本支出-来源"/>
      <sheetName val="项目支出-来源"/>
      <sheetName val="Sheet1"/>
      <sheetName val="一般转移支付（表八与表十一差额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代码</v>
          </cell>
          <cell r="B1" t="str">
            <v>科目</v>
          </cell>
          <cell r="C1" t="str">
            <v>一般转移支付</v>
          </cell>
          <cell r="D1" t="str">
            <v>金额</v>
          </cell>
        </row>
        <row r="2">
          <cell r="A2">
            <v>2011099</v>
          </cell>
          <cell r="B2" t="str">
            <v>其他人力资源事务支出</v>
          </cell>
          <cell r="C2" t="str">
            <v>高校毕业生三支一扶补助</v>
          </cell>
          <cell r="D2">
            <v>169</v>
          </cell>
        </row>
        <row r="3">
          <cell r="A3">
            <v>2013499</v>
          </cell>
          <cell r="B3" t="str">
            <v>其他统战事务支出</v>
          </cell>
          <cell r="C3" t="str">
            <v>少数民族资金</v>
          </cell>
          <cell r="D3">
            <v>7</v>
          </cell>
        </row>
        <row r="4">
          <cell r="A4">
            <v>2050201</v>
          </cell>
          <cell r="B4" t="str">
            <v>学前教育</v>
          </cell>
          <cell r="C4" t="str">
            <v>学前教育资助补助经费</v>
          </cell>
          <cell r="D4">
            <v>1513</v>
          </cell>
        </row>
        <row r="5">
          <cell r="A5">
            <v>2050302</v>
          </cell>
          <cell r="B5" t="str">
            <v>中等职业教育</v>
          </cell>
          <cell r="C5" t="str">
            <v>中等职业学校国家助学金和免学费补助经费</v>
          </cell>
          <cell r="D5">
            <v>92</v>
          </cell>
        </row>
        <row r="6">
          <cell r="A6">
            <v>2070205</v>
          </cell>
          <cell r="B6" t="str">
            <v>博物馆</v>
          </cell>
          <cell r="C6" t="str">
            <v>博物馆免费开放中央补助金</v>
          </cell>
          <cell r="D6">
            <v>50</v>
          </cell>
        </row>
        <row r="7">
          <cell r="A7">
            <v>2070805</v>
          </cell>
          <cell r="B7" t="str">
            <v>电视</v>
          </cell>
          <cell r="C7" t="str">
            <v>中央补助地方公共文化服务体系建设</v>
          </cell>
          <cell r="D7">
            <v>612</v>
          </cell>
        </row>
        <row r="8">
          <cell r="A8">
            <v>2080507</v>
          </cell>
          <cell r="B8" t="str">
            <v>对机关事业单位基本养老保险基金的补助</v>
          </cell>
          <cell r="C8" t="str">
            <v>机关事业单位养老保险制度改革补助</v>
          </cell>
          <cell r="D8">
            <v>2091</v>
          </cell>
        </row>
        <row r="9">
          <cell r="A9">
            <v>2080799</v>
          </cell>
          <cell r="B9" t="str">
            <v>其他就业补助支出</v>
          </cell>
          <cell r="C9" t="str">
            <v>就业补助资金</v>
          </cell>
          <cell r="D9">
            <v>1609</v>
          </cell>
        </row>
        <row r="10">
          <cell r="A10">
            <v>2081104</v>
          </cell>
          <cell r="B10" t="str">
            <v>残疾人康复</v>
          </cell>
          <cell r="C10" t="str">
            <v>残疾人事业发展补助</v>
          </cell>
          <cell r="D10">
            <v>266</v>
          </cell>
        </row>
        <row r="11">
          <cell r="A11">
            <v>2081107</v>
          </cell>
          <cell r="B11" t="str">
            <v>残疾人生活和护理补贴</v>
          </cell>
          <cell r="C11" t="str">
            <v>残疾人两项补贴</v>
          </cell>
          <cell r="D11">
            <v>486</v>
          </cell>
        </row>
        <row r="12">
          <cell r="A12">
            <v>2082001</v>
          </cell>
          <cell r="B12" t="str">
            <v>临时救助支出</v>
          </cell>
          <cell r="C12" t="str">
            <v>中央财政困难群众救助补助</v>
          </cell>
          <cell r="D12">
            <v>5046</v>
          </cell>
        </row>
        <row r="13">
          <cell r="A13">
            <v>2082601</v>
          </cell>
          <cell r="B13" t="str">
            <v>财政对企业职工基本养老保险基金的补助</v>
          </cell>
          <cell r="C13" t="str">
            <v>企业职工养老保险补助</v>
          </cell>
          <cell r="D13">
            <v>20895</v>
          </cell>
        </row>
        <row r="14">
          <cell r="A14">
            <v>2082602</v>
          </cell>
          <cell r="B14" t="str">
            <v>财政对城乡居民基本养老保险基金的补助</v>
          </cell>
          <cell r="C14" t="str">
            <v>城乡居民基本养老保险财政补助</v>
          </cell>
          <cell r="D14">
            <v>14370</v>
          </cell>
        </row>
        <row r="15">
          <cell r="A15">
            <v>2100408</v>
          </cell>
          <cell r="B15" t="str">
            <v>基本公共卫生服务</v>
          </cell>
          <cell r="C15" t="str">
            <v>公共卫生服务资金</v>
          </cell>
          <cell r="D15">
            <v>3807</v>
          </cell>
        </row>
        <row r="16">
          <cell r="A16">
            <v>2101202</v>
          </cell>
          <cell r="B16" t="str">
            <v>财政对城乡居民基本医疗保险基金的补助</v>
          </cell>
          <cell r="C16" t="str">
            <v>城乡居民基本医疗保险补助资金</v>
          </cell>
          <cell r="D16">
            <v>30017</v>
          </cell>
        </row>
        <row r="17">
          <cell r="A17">
            <v>2130199</v>
          </cell>
          <cell r="B17" t="str">
            <v>其他农业支出</v>
          </cell>
          <cell r="C17" t="str">
            <v>耕地地力保护补贴</v>
          </cell>
          <cell r="D17">
            <v>4321</v>
          </cell>
        </row>
        <row r="18">
          <cell r="A18">
            <v>2130207</v>
          </cell>
          <cell r="B18" t="str">
            <v>森林资源管理</v>
          </cell>
          <cell r="C18" t="str">
            <v>林业转移支付资金</v>
          </cell>
          <cell r="D18">
            <v>1070</v>
          </cell>
        </row>
        <row r="19">
          <cell r="A19">
            <v>2130305</v>
          </cell>
          <cell r="B19" t="str">
            <v>水利工程建设（水利）</v>
          </cell>
          <cell r="C19" t="str">
            <v>水利薄弱环节建设重点项目补助资金</v>
          </cell>
          <cell r="D19">
            <v>1079</v>
          </cell>
        </row>
        <row r="20">
          <cell r="A20">
            <v>2130399</v>
          </cell>
          <cell r="B20" t="str">
            <v>其他水利支出</v>
          </cell>
          <cell r="C20" t="str">
            <v>水利发展资金</v>
          </cell>
          <cell r="D20">
            <v>1821</v>
          </cell>
        </row>
        <row r="21">
          <cell r="A21">
            <v>2130599</v>
          </cell>
          <cell r="B21" t="str">
            <v>其他扶贫支出</v>
          </cell>
          <cell r="C21" t="str">
            <v>中央专项扶贫资金</v>
          </cell>
          <cell r="D21">
            <v>900</v>
          </cell>
        </row>
        <row r="22">
          <cell r="A22">
            <v>2130803</v>
          </cell>
          <cell r="B22" t="str">
            <v>农业保险保费补贴</v>
          </cell>
          <cell r="C22" t="str">
            <v>农业保险保费补贴</v>
          </cell>
          <cell r="D22">
            <v>313</v>
          </cell>
        </row>
        <row r="23">
          <cell r="A23">
            <v>2130901</v>
          </cell>
          <cell r="B23" t="str">
            <v>棉花目标价格补贴</v>
          </cell>
          <cell r="C23" t="str">
            <v>棉花目标价格补贴</v>
          </cell>
          <cell r="D23">
            <v>241</v>
          </cell>
        </row>
        <row r="24">
          <cell r="A24">
            <v>2140106</v>
          </cell>
          <cell r="B24" t="str">
            <v>公路养护（公路水路运输）</v>
          </cell>
          <cell r="C24" t="str">
            <v>普通公路养护资金</v>
          </cell>
          <cell r="D24">
            <v>1911</v>
          </cell>
        </row>
        <row r="25">
          <cell r="A25">
            <v>2140601</v>
          </cell>
          <cell r="B25" t="str">
            <v>车辆购置税用于公路等基础设施建设支出</v>
          </cell>
          <cell r="C25" t="str">
            <v>车辆购置税收入补助地方资金</v>
          </cell>
          <cell r="D25">
            <v>9130</v>
          </cell>
        </row>
        <row r="26">
          <cell r="A26">
            <v>2140601</v>
          </cell>
          <cell r="B26" t="str">
            <v>车辆购置税用于公路等基础设施建设支出</v>
          </cell>
          <cell r="C26" t="str">
            <v>车辆购置税用于公路等基础设施建设</v>
          </cell>
          <cell r="D26">
            <v>1468</v>
          </cell>
        </row>
        <row r="27">
          <cell r="A27">
            <v>2140602</v>
          </cell>
          <cell r="B27" t="str">
            <v>车辆购置税用于农村公路建设支出</v>
          </cell>
          <cell r="C27" t="str">
            <v>车辆购置税用于农村公路建设支出</v>
          </cell>
          <cell r="D27">
            <v>2265</v>
          </cell>
        </row>
        <row r="28">
          <cell r="A28">
            <v>2210199</v>
          </cell>
          <cell r="B28" t="str">
            <v>其他保障性安居工程支出</v>
          </cell>
          <cell r="C28" t="str">
            <v>中央财政保障性安居工程专项资金</v>
          </cell>
          <cell r="D28">
            <v>4451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O17"/>
  <sheetViews>
    <sheetView showGridLines="0" showZeros="0" workbookViewId="0">
      <selection activeCell="A3" sqref="A3"/>
    </sheetView>
  </sheetViews>
  <sheetFormatPr defaultColWidth="9" defaultRowHeight="14.25"/>
  <cols>
    <col min="1" max="1" width="15.625" style="283" customWidth="1"/>
    <col min="2" max="2" width="9" style="283" hidden="1" customWidth="1"/>
    <col min="3" max="3" width="14.75" style="283" customWidth="1"/>
    <col min="4" max="8" width="9" style="283"/>
    <col min="9" max="9" width="13.25" style="283" customWidth="1"/>
    <col min="10" max="11" width="9" style="283"/>
    <col min="12" max="12" width="20.875" style="283" customWidth="1"/>
    <col min="13" max="13" width="3.625" style="283" customWidth="1"/>
    <col min="14" max="14" width="1.75" style="283" customWidth="1"/>
    <col min="15" max="15" width="9" style="283" hidden="1" customWidth="1"/>
    <col min="16" max="16384" width="9" style="283"/>
  </cols>
  <sheetData>
    <row r="1" ht="17.1" customHeight="1" spans="1:4">
      <c r="A1" s="288" t="s">
        <v>0</v>
      </c>
      <c r="B1" s="289"/>
      <c r="C1" s="290" t="s">
        <v>1</v>
      </c>
      <c r="D1" s="290"/>
    </row>
    <row r="2" ht="17.1" customHeight="1" spans="1:13">
      <c r="A2" s="290" t="s">
        <v>2</v>
      </c>
      <c r="B2" s="289"/>
      <c r="C2" s="290"/>
      <c r="D2" s="290"/>
      <c r="L2" s="93"/>
      <c r="M2" s="297"/>
    </row>
    <row r="3" ht="57" customHeight="1" spans="1:2">
      <c r="A3" s="291" t="s">
        <v>3</v>
      </c>
      <c r="B3" s="283" t="s">
        <v>4</v>
      </c>
    </row>
    <row r="4" ht="48" customHeight="1" spans="1:15">
      <c r="A4" s="292" t="s">
        <v>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ht="137.1" customHeight="1" spans="1:15">
      <c r="A5" s="293" t="s">
        <v>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</row>
    <row r="14" ht="32.25" customHeight="1"/>
    <row r="15" ht="27" spans="1:15">
      <c r="A15" s="294" t="s">
        <v>7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</row>
    <row r="16" ht="11.25" customHeight="1" spans="1:1">
      <c r="A16" s="295"/>
    </row>
    <row r="17" ht="25.5" spans="1:15">
      <c r="A17" s="296">
        <v>43855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</row>
  </sheetData>
  <mergeCells count="6">
    <mergeCell ref="L2:M2"/>
    <mergeCell ref="A4:O4"/>
    <mergeCell ref="A5:O5"/>
    <mergeCell ref="A15:O15"/>
    <mergeCell ref="A17:O17"/>
    <mergeCell ref="C1:D2"/>
  </mergeCells>
  <printOptions horizontalCentered="1"/>
  <pageMargins left="0.786805555555556" right="0.786805555555556" top="0.8" bottom="0.984027777777778" header="0.511805555555556" footer="0.511805555555556"/>
  <pageSetup paperSize="9" scale="85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B12"/>
  <sheetViews>
    <sheetView showGridLines="0" workbookViewId="0">
      <selection activeCell="A1" sqref="A1"/>
    </sheetView>
  </sheetViews>
  <sheetFormatPr defaultColWidth="9" defaultRowHeight="14.25" outlineLevelCol="1"/>
  <cols>
    <col min="1" max="1" width="72.875" customWidth="1"/>
    <col min="2" max="2" width="47.875" customWidth="1"/>
  </cols>
  <sheetData>
    <row r="1" s="140" customFormat="1" ht="18" customHeight="1" spans="1:2">
      <c r="A1" s="142" t="s">
        <v>394</v>
      </c>
      <c r="B1" s="143"/>
    </row>
    <row r="2" ht="27" spans="1:2">
      <c r="A2" s="144" t="s">
        <v>395</v>
      </c>
      <c r="B2" s="144"/>
    </row>
    <row r="3" spans="1:2">
      <c r="A3" s="145"/>
      <c r="B3" s="145"/>
    </row>
    <row r="4" ht="30.75" customHeight="1" spans="2:2">
      <c r="B4" s="146" t="s">
        <v>25</v>
      </c>
    </row>
    <row r="5" s="141" customFormat="1" ht="48" customHeight="1" spans="1:2">
      <c r="A5" s="147" t="s">
        <v>396</v>
      </c>
      <c r="B5" s="147" t="s">
        <v>238</v>
      </c>
    </row>
    <row r="6" s="89" customFormat="1" ht="48" customHeight="1" spans="1:2">
      <c r="A6" s="148" t="s">
        <v>397</v>
      </c>
      <c r="B6" s="149">
        <v>433832</v>
      </c>
    </row>
    <row r="7" s="89" customFormat="1" ht="48" customHeight="1" spans="1:2">
      <c r="A7" s="148"/>
      <c r="B7" s="149"/>
    </row>
    <row r="8" s="89" customFormat="1" ht="48" customHeight="1" spans="1:2">
      <c r="A8" s="148"/>
      <c r="B8" s="149"/>
    </row>
    <row r="9" s="89" customFormat="1" ht="48" customHeight="1" spans="1:2">
      <c r="A9" s="150"/>
      <c r="B9" s="149"/>
    </row>
    <row r="10" s="89" customFormat="1" ht="48" customHeight="1" spans="1:2">
      <c r="A10" s="148" t="s">
        <v>398</v>
      </c>
      <c r="B10" s="149">
        <v>413856</v>
      </c>
    </row>
    <row r="11" s="89" customFormat="1" ht="48" customHeight="1" spans="1:2">
      <c r="A11" s="148"/>
      <c r="B11" s="149"/>
    </row>
    <row r="12" s="89" customFormat="1" ht="48" customHeight="1" spans="1:2">
      <c r="A12" s="148"/>
      <c r="B12" s="149"/>
    </row>
  </sheetData>
  <mergeCells count="1">
    <mergeCell ref="A2:B2"/>
  </mergeCells>
  <printOptions horizontalCentered="1"/>
  <pageMargins left="0.786805555555556" right="0.786805555555556" top="0.590277777777778" bottom="0.707638888888889" header="0.313888888888889" footer="0.313888888888889"/>
  <pageSetup paperSize="9" firstPageNumber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J427"/>
  <sheetViews>
    <sheetView showZeros="0" workbookViewId="0">
      <pane ySplit="7" topLeftCell="A362" activePane="bottomLeft" state="frozen"/>
      <selection/>
      <selection pane="bottomLeft" activeCell="L377" sqref="L377"/>
    </sheetView>
  </sheetViews>
  <sheetFormatPr defaultColWidth="17.625" defaultRowHeight="14.25"/>
  <cols>
    <col min="1" max="1" width="6.75" style="128" customWidth="1"/>
    <col min="2" max="2" width="40.125" customWidth="1"/>
    <col min="3" max="3" width="8.25" customWidth="1"/>
    <col min="4" max="4" width="9.875" customWidth="1"/>
    <col min="5" max="5" width="7.5" customWidth="1"/>
    <col min="6" max="6" width="8.625" customWidth="1"/>
    <col min="7" max="7" width="9.25" customWidth="1"/>
    <col min="8" max="9" width="8.75" hidden="1" customWidth="1"/>
    <col min="10" max="10" width="10.375" style="68" hidden="1" customWidth="1"/>
  </cols>
  <sheetData>
    <row r="1" s="53" customFormat="1" ht="12.75" customHeight="1" spans="1:10">
      <c r="A1" s="78" t="s">
        <v>399</v>
      </c>
      <c r="B1" s="78"/>
      <c r="C1" s="78"/>
      <c r="D1" s="78"/>
      <c r="E1" s="78"/>
      <c r="F1" s="78"/>
      <c r="G1" s="78"/>
      <c r="H1" s="78"/>
      <c r="I1" s="78"/>
      <c r="J1" s="132"/>
    </row>
    <row r="2" s="53" customFormat="1" ht="20.25" customHeight="1" spans="1:10">
      <c r="A2" s="55" t="s">
        <v>400</v>
      </c>
      <c r="B2" s="55"/>
      <c r="C2" s="55"/>
      <c r="D2" s="55"/>
      <c r="E2" s="55"/>
      <c r="F2" s="55"/>
      <c r="G2" s="55"/>
      <c r="H2" s="78"/>
      <c r="I2" s="78"/>
      <c r="J2" s="132"/>
    </row>
    <row r="3" s="53" customFormat="1" ht="15.75" customHeight="1" spans="1:10">
      <c r="A3" s="129"/>
      <c r="B3" s="129"/>
      <c r="C3" s="130"/>
      <c r="D3" s="130"/>
      <c r="E3" s="130"/>
      <c r="F3" s="130"/>
      <c r="G3" s="130" t="s">
        <v>25</v>
      </c>
      <c r="H3" s="78"/>
      <c r="I3" s="78"/>
      <c r="J3" s="132"/>
    </row>
    <row r="4" ht="19.5" customHeight="1" spans="1:9">
      <c r="A4" s="79" t="s">
        <v>201</v>
      </c>
      <c r="B4" s="79" t="s">
        <v>202</v>
      </c>
      <c r="C4" s="79" t="s">
        <v>204</v>
      </c>
      <c r="D4" s="79" t="s">
        <v>401</v>
      </c>
      <c r="E4" s="79" t="s">
        <v>402</v>
      </c>
      <c r="F4" s="79" t="s">
        <v>403</v>
      </c>
      <c r="G4" s="57" t="s">
        <v>404</v>
      </c>
      <c r="H4" s="78"/>
      <c r="I4" s="78"/>
    </row>
    <row r="5" ht="19.5" customHeight="1" spans="1:9">
      <c r="A5" s="79"/>
      <c r="B5" s="79"/>
      <c r="C5" s="79"/>
      <c r="D5" s="79"/>
      <c r="E5" s="79"/>
      <c r="F5" s="79"/>
      <c r="G5" s="57"/>
      <c r="H5" s="78"/>
      <c r="I5" s="78"/>
    </row>
    <row r="6" ht="19.5" customHeight="1" spans="1:9">
      <c r="A6" s="79"/>
      <c r="B6" s="79"/>
      <c r="C6" s="131"/>
      <c r="D6" s="131"/>
      <c r="E6" s="131"/>
      <c r="F6" s="131"/>
      <c r="G6" s="57"/>
      <c r="H6" s="78"/>
      <c r="I6" s="78"/>
    </row>
    <row r="7" ht="19.5" customHeight="1" spans="1:10">
      <c r="A7" s="58"/>
      <c r="B7" s="59" t="s">
        <v>204</v>
      </c>
      <c r="C7" s="60">
        <f>SUM(D7:G7)</f>
        <v>623409.59</v>
      </c>
      <c r="D7" s="60">
        <v>189357.06</v>
      </c>
      <c r="E7" s="60">
        <v>23605.67</v>
      </c>
      <c r="F7" s="60">
        <v>4192.64</v>
      </c>
      <c r="G7" s="61">
        <f>421063.22-3900-9130-1779</f>
        <v>406254.22</v>
      </c>
      <c r="H7" s="78">
        <v>110000</v>
      </c>
      <c r="I7" s="78"/>
      <c r="J7" s="68">
        <f t="shared" ref="J7:J70" si="0">G7-H7</f>
        <v>296254.22</v>
      </c>
    </row>
    <row r="8" ht="15.75" customHeight="1" spans="1:10">
      <c r="A8" s="62">
        <v>201</v>
      </c>
      <c r="B8" s="63" t="s">
        <v>205</v>
      </c>
      <c r="C8" s="60">
        <v>86227.02</v>
      </c>
      <c r="D8" s="60">
        <v>41351.94</v>
      </c>
      <c r="E8" s="60">
        <v>5944.7</v>
      </c>
      <c r="F8" s="60">
        <v>1102.29</v>
      </c>
      <c r="G8" s="61">
        <v>37828.09</v>
      </c>
      <c r="H8" s="66">
        <f>VLOOKUP(A8,表六!A$6:C$35,3,FALSE)</f>
        <v>176</v>
      </c>
      <c r="I8" s="66"/>
      <c r="J8" s="68">
        <f t="shared" si="0"/>
        <v>37652.09</v>
      </c>
    </row>
    <row r="9" ht="15.75" customHeight="1" spans="1:10">
      <c r="A9" s="62">
        <v>20101</v>
      </c>
      <c r="B9" s="64" t="s">
        <v>405</v>
      </c>
      <c r="C9" s="60">
        <v>2257.1</v>
      </c>
      <c r="D9" s="60">
        <v>1501.22</v>
      </c>
      <c r="E9" s="60">
        <v>248.77</v>
      </c>
      <c r="F9" s="60">
        <v>47.78</v>
      </c>
      <c r="G9" s="61">
        <v>459.33</v>
      </c>
      <c r="H9" s="66"/>
      <c r="I9" s="66"/>
      <c r="J9" s="68">
        <f t="shared" si="0"/>
        <v>459.33</v>
      </c>
    </row>
    <row r="10" ht="15.75" customHeight="1" spans="1:10">
      <c r="A10" s="62">
        <v>2010101</v>
      </c>
      <c r="B10" s="65" t="s">
        <v>406</v>
      </c>
      <c r="C10" s="60">
        <v>1797.77</v>
      </c>
      <c r="D10" s="60">
        <v>1501.22</v>
      </c>
      <c r="E10" s="60">
        <v>248.77</v>
      </c>
      <c r="F10" s="60">
        <v>47.78</v>
      </c>
      <c r="G10" s="61">
        <v>0</v>
      </c>
      <c r="H10" s="66"/>
      <c r="I10" s="66"/>
      <c r="J10" s="68">
        <f t="shared" si="0"/>
        <v>0</v>
      </c>
    </row>
    <row r="11" ht="15.75" customHeight="1" spans="1:10">
      <c r="A11" s="62">
        <v>2010104</v>
      </c>
      <c r="B11" s="65" t="s">
        <v>407</v>
      </c>
      <c r="C11" s="60">
        <v>101</v>
      </c>
      <c r="D11" s="60">
        <v>0</v>
      </c>
      <c r="E11" s="60">
        <v>0</v>
      </c>
      <c r="F11" s="60">
        <v>0</v>
      </c>
      <c r="G11" s="61">
        <v>101</v>
      </c>
      <c r="H11" s="66"/>
      <c r="I11" s="66"/>
      <c r="J11" s="68">
        <f t="shared" si="0"/>
        <v>101</v>
      </c>
    </row>
    <row r="12" ht="15.75" customHeight="1" spans="1:10">
      <c r="A12" s="62">
        <v>2010199</v>
      </c>
      <c r="B12" s="65" t="s">
        <v>408</v>
      </c>
      <c r="C12" s="60">
        <v>358.33</v>
      </c>
      <c r="D12" s="60">
        <v>0</v>
      </c>
      <c r="E12" s="60">
        <v>0</v>
      </c>
      <c r="F12" s="60">
        <v>0</v>
      </c>
      <c r="G12" s="61">
        <v>358.33</v>
      </c>
      <c r="H12" s="66"/>
      <c r="I12" s="66"/>
      <c r="J12" s="68">
        <f t="shared" si="0"/>
        <v>358.33</v>
      </c>
    </row>
    <row r="13" ht="15.75" customHeight="1" spans="1:10">
      <c r="A13" s="62">
        <v>20102</v>
      </c>
      <c r="B13" s="64" t="s">
        <v>409</v>
      </c>
      <c r="C13" s="60">
        <v>1621.92</v>
      </c>
      <c r="D13" s="60">
        <v>1184.49</v>
      </c>
      <c r="E13" s="60">
        <v>177.53</v>
      </c>
      <c r="F13" s="60">
        <v>40.51</v>
      </c>
      <c r="G13" s="61">
        <v>219.39</v>
      </c>
      <c r="H13" s="66"/>
      <c r="I13" s="66"/>
      <c r="J13" s="68">
        <f t="shared" si="0"/>
        <v>219.39</v>
      </c>
    </row>
    <row r="14" ht="15.75" customHeight="1" spans="1:10">
      <c r="A14" s="62">
        <v>2010201</v>
      </c>
      <c r="B14" s="65" t="s">
        <v>410</v>
      </c>
      <c r="C14" s="60">
        <v>1402.53</v>
      </c>
      <c r="D14" s="60">
        <v>1184.49</v>
      </c>
      <c r="E14" s="60">
        <v>177.53</v>
      </c>
      <c r="F14" s="60">
        <v>40.51</v>
      </c>
      <c r="G14" s="61">
        <v>0</v>
      </c>
      <c r="H14" s="66"/>
      <c r="I14" s="66"/>
      <c r="J14" s="68">
        <f t="shared" si="0"/>
        <v>0</v>
      </c>
    </row>
    <row r="15" ht="15.75" customHeight="1" spans="1:10">
      <c r="A15" s="62">
        <v>2010204</v>
      </c>
      <c r="B15" s="65" t="s">
        <v>411</v>
      </c>
      <c r="C15" s="60">
        <v>80</v>
      </c>
      <c r="D15" s="60">
        <v>0</v>
      </c>
      <c r="E15" s="60">
        <v>0</v>
      </c>
      <c r="F15" s="60">
        <v>0</v>
      </c>
      <c r="G15" s="61">
        <v>80</v>
      </c>
      <c r="H15" s="66"/>
      <c r="I15" s="66"/>
      <c r="J15" s="68">
        <f t="shared" si="0"/>
        <v>80</v>
      </c>
    </row>
    <row r="16" ht="15.75" customHeight="1" spans="1:10">
      <c r="A16" s="62">
        <v>2010299</v>
      </c>
      <c r="B16" s="65" t="s">
        <v>412</v>
      </c>
      <c r="C16" s="60">
        <v>139.39</v>
      </c>
      <c r="D16" s="60">
        <v>0</v>
      </c>
      <c r="E16" s="60">
        <v>0</v>
      </c>
      <c r="F16" s="60">
        <v>0</v>
      </c>
      <c r="G16" s="61">
        <v>139.39</v>
      </c>
      <c r="H16" s="66"/>
      <c r="I16" s="66"/>
      <c r="J16" s="68">
        <f t="shared" si="0"/>
        <v>139.39</v>
      </c>
    </row>
    <row r="17" ht="15.75" customHeight="1" spans="1:10">
      <c r="A17" s="62">
        <v>20103</v>
      </c>
      <c r="B17" s="64" t="s">
        <v>413</v>
      </c>
      <c r="C17" s="60">
        <v>31129.58</v>
      </c>
      <c r="D17" s="60">
        <v>14910.08</v>
      </c>
      <c r="E17" s="60">
        <v>2533.97</v>
      </c>
      <c r="F17" s="60">
        <v>599.69</v>
      </c>
      <c r="G17" s="61">
        <v>13085.84</v>
      </c>
      <c r="H17" s="66"/>
      <c r="I17" s="66"/>
      <c r="J17" s="68">
        <f t="shared" si="0"/>
        <v>13085.84</v>
      </c>
    </row>
    <row r="18" ht="15.75" customHeight="1" spans="1:10">
      <c r="A18" s="62">
        <v>2010301</v>
      </c>
      <c r="B18" s="65" t="s">
        <v>414</v>
      </c>
      <c r="C18" s="60">
        <v>20894.39</v>
      </c>
      <c r="D18" s="60">
        <v>13410.9</v>
      </c>
      <c r="E18" s="60">
        <v>2133.56</v>
      </c>
      <c r="F18" s="60">
        <v>599.43</v>
      </c>
      <c r="G18" s="61">
        <v>4750.5</v>
      </c>
      <c r="H18" s="66"/>
      <c r="I18" s="66"/>
      <c r="J18" s="68">
        <f t="shared" si="0"/>
        <v>4750.5</v>
      </c>
    </row>
    <row r="19" ht="15.75" customHeight="1" spans="1:10">
      <c r="A19" s="62">
        <v>2010303</v>
      </c>
      <c r="B19" s="65" t="s">
        <v>415</v>
      </c>
      <c r="C19" s="60">
        <v>453.6</v>
      </c>
      <c r="D19" s="60">
        <v>0</v>
      </c>
      <c r="E19" s="60">
        <v>0</v>
      </c>
      <c r="F19" s="60">
        <v>0</v>
      </c>
      <c r="G19" s="61">
        <v>453.6</v>
      </c>
      <c r="H19" s="66"/>
      <c r="I19" s="66"/>
      <c r="J19" s="68">
        <f t="shared" si="0"/>
        <v>453.6</v>
      </c>
    </row>
    <row r="20" ht="15.75" customHeight="1" spans="1:10">
      <c r="A20" s="62">
        <v>2010308</v>
      </c>
      <c r="B20" s="65" t="s">
        <v>416</v>
      </c>
      <c r="C20" s="60">
        <v>400</v>
      </c>
      <c r="D20" s="60">
        <v>0</v>
      </c>
      <c r="E20" s="60">
        <v>0</v>
      </c>
      <c r="F20" s="60">
        <v>0</v>
      </c>
      <c r="G20" s="61">
        <v>400</v>
      </c>
      <c r="H20" s="66"/>
      <c r="I20" s="66"/>
      <c r="J20" s="68">
        <f t="shared" si="0"/>
        <v>400</v>
      </c>
    </row>
    <row r="21" ht="15.75" customHeight="1" spans="1:10">
      <c r="A21" s="62">
        <v>2010350</v>
      </c>
      <c r="B21" s="65" t="s">
        <v>417</v>
      </c>
      <c r="C21" s="60">
        <v>549.58</v>
      </c>
      <c r="D21" s="60">
        <v>402.79</v>
      </c>
      <c r="E21" s="60">
        <v>59.99</v>
      </c>
      <c r="F21" s="60">
        <v>0</v>
      </c>
      <c r="G21" s="61">
        <v>86.8</v>
      </c>
      <c r="H21" s="66"/>
      <c r="I21" s="66"/>
      <c r="J21" s="68">
        <f t="shared" si="0"/>
        <v>86.8</v>
      </c>
    </row>
    <row r="22" ht="15.75" customHeight="1" spans="1:10">
      <c r="A22" s="62">
        <v>2010399</v>
      </c>
      <c r="B22" s="65" t="s">
        <v>418</v>
      </c>
      <c r="C22" s="60">
        <v>8832.01</v>
      </c>
      <c r="D22" s="60">
        <v>1096.39</v>
      </c>
      <c r="E22" s="60">
        <v>340.42</v>
      </c>
      <c r="F22" s="60">
        <v>0.26</v>
      </c>
      <c r="G22" s="61">
        <v>7394.94</v>
      </c>
      <c r="H22" s="66"/>
      <c r="I22" s="66"/>
      <c r="J22" s="68">
        <f t="shared" si="0"/>
        <v>7394.94</v>
      </c>
    </row>
    <row r="23" ht="15.75" customHeight="1" spans="1:10">
      <c r="A23" s="62">
        <v>20104</v>
      </c>
      <c r="B23" s="64" t="s">
        <v>419</v>
      </c>
      <c r="C23" s="60">
        <v>2068.88</v>
      </c>
      <c r="D23" s="60">
        <v>1573.2</v>
      </c>
      <c r="E23" s="60">
        <v>149.92</v>
      </c>
      <c r="F23" s="60">
        <v>19.36</v>
      </c>
      <c r="G23" s="61">
        <v>326.4</v>
      </c>
      <c r="H23" s="66"/>
      <c r="I23" s="66"/>
      <c r="J23" s="68">
        <f t="shared" si="0"/>
        <v>326.4</v>
      </c>
    </row>
    <row r="24" ht="15.75" customHeight="1" spans="1:10">
      <c r="A24" s="62">
        <v>2010401</v>
      </c>
      <c r="B24" s="65" t="s">
        <v>420</v>
      </c>
      <c r="C24" s="60">
        <v>1742.48</v>
      </c>
      <c r="D24" s="60">
        <v>1573.2</v>
      </c>
      <c r="E24" s="60">
        <v>149.92</v>
      </c>
      <c r="F24" s="60">
        <v>19.36</v>
      </c>
      <c r="G24" s="61">
        <v>0</v>
      </c>
      <c r="H24" s="66"/>
      <c r="I24" s="66"/>
      <c r="J24" s="68">
        <f t="shared" si="0"/>
        <v>0</v>
      </c>
    </row>
    <row r="25" ht="15.75" customHeight="1" spans="1:10">
      <c r="A25" s="62">
        <v>2010402</v>
      </c>
      <c r="B25" s="65" t="s">
        <v>421</v>
      </c>
      <c r="C25" s="60">
        <v>196.4</v>
      </c>
      <c r="D25" s="60">
        <v>0</v>
      </c>
      <c r="E25" s="60">
        <v>0</v>
      </c>
      <c r="F25" s="60">
        <v>0</v>
      </c>
      <c r="G25" s="61">
        <v>196.4</v>
      </c>
      <c r="H25" s="66"/>
      <c r="I25" s="66"/>
      <c r="J25" s="68">
        <f t="shared" si="0"/>
        <v>196.4</v>
      </c>
    </row>
    <row r="26" ht="15.75" customHeight="1" spans="1:10">
      <c r="A26" s="62">
        <v>2010499</v>
      </c>
      <c r="B26" s="65" t="s">
        <v>422</v>
      </c>
      <c r="C26" s="60">
        <v>130</v>
      </c>
      <c r="D26" s="60">
        <v>0</v>
      </c>
      <c r="E26" s="60">
        <v>0</v>
      </c>
      <c r="F26" s="60">
        <v>0</v>
      </c>
      <c r="G26" s="61">
        <v>130</v>
      </c>
      <c r="H26" s="66"/>
      <c r="I26" s="66"/>
      <c r="J26" s="68">
        <f t="shared" si="0"/>
        <v>130</v>
      </c>
    </row>
    <row r="27" ht="15.75" customHeight="1" spans="1:10">
      <c r="A27" s="62">
        <v>20105</v>
      </c>
      <c r="B27" s="64" t="s">
        <v>423</v>
      </c>
      <c r="C27" s="60">
        <v>1178.21</v>
      </c>
      <c r="D27" s="60">
        <v>494.87</v>
      </c>
      <c r="E27" s="60">
        <v>60.16</v>
      </c>
      <c r="F27" s="60">
        <v>8</v>
      </c>
      <c r="G27" s="61">
        <v>615.18</v>
      </c>
      <c r="H27" s="66"/>
      <c r="I27" s="66"/>
      <c r="J27" s="68">
        <f t="shared" si="0"/>
        <v>615.18</v>
      </c>
    </row>
    <row r="28" ht="15.75" customHeight="1" spans="1:10">
      <c r="A28" s="62">
        <v>2010501</v>
      </c>
      <c r="B28" s="65" t="s">
        <v>424</v>
      </c>
      <c r="C28" s="60">
        <v>498.78</v>
      </c>
      <c r="D28" s="60">
        <v>437.66</v>
      </c>
      <c r="E28" s="60">
        <v>53.12</v>
      </c>
      <c r="F28" s="60">
        <v>8</v>
      </c>
      <c r="G28" s="61">
        <v>0</v>
      </c>
      <c r="H28" s="66"/>
      <c r="I28" s="66"/>
      <c r="J28" s="68">
        <f t="shared" si="0"/>
        <v>0</v>
      </c>
    </row>
    <row r="29" ht="15.75" customHeight="1" spans="1:10">
      <c r="A29" s="62">
        <v>2010550</v>
      </c>
      <c r="B29" s="65" t="s">
        <v>425</v>
      </c>
      <c r="C29" s="60">
        <v>196.37</v>
      </c>
      <c r="D29" s="60">
        <v>57.21</v>
      </c>
      <c r="E29" s="60">
        <v>7.04</v>
      </c>
      <c r="F29" s="60">
        <v>0</v>
      </c>
      <c r="G29" s="61">
        <v>132.12</v>
      </c>
      <c r="H29" s="66"/>
      <c r="I29" s="66"/>
      <c r="J29" s="68">
        <f t="shared" si="0"/>
        <v>132.12</v>
      </c>
    </row>
    <row r="30" ht="15.75" customHeight="1" spans="1:10">
      <c r="A30" s="62">
        <v>2010599</v>
      </c>
      <c r="B30" s="65" t="s">
        <v>426</v>
      </c>
      <c r="C30" s="60">
        <v>483.06</v>
      </c>
      <c r="D30" s="60">
        <v>0</v>
      </c>
      <c r="E30" s="60">
        <v>0</v>
      </c>
      <c r="F30" s="60">
        <v>0</v>
      </c>
      <c r="G30" s="61">
        <v>483.06</v>
      </c>
      <c r="H30" s="66"/>
      <c r="I30" s="66"/>
      <c r="J30" s="68">
        <f t="shared" si="0"/>
        <v>483.06</v>
      </c>
    </row>
    <row r="31" ht="15.75" customHeight="1" spans="1:10">
      <c r="A31" s="62">
        <v>20106</v>
      </c>
      <c r="B31" s="64" t="s">
        <v>427</v>
      </c>
      <c r="C31" s="60">
        <v>9097.01</v>
      </c>
      <c r="D31" s="60">
        <v>5828.53</v>
      </c>
      <c r="E31" s="60">
        <v>655.68</v>
      </c>
      <c r="F31" s="60">
        <v>162.63</v>
      </c>
      <c r="G31" s="61">
        <v>2450.17</v>
      </c>
      <c r="H31" s="66"/>
      <c r="I31" s="66"/>
      <c r="J31" s="68">
        <f t="shared" si="0"/>
        <v>2450.17</v>
      </c>
    </row>
    <row r="32" ht="15.75" customHeight="1" spans="1:10">
      <c r="A32" s="62">
        <v>2010601</v>
      </c>
      <c r="B32" s="65" t="s">
        <v>428</v>
      </c>
      <c r="C32" s="60">
        <v>3179.47</v>
      </c>
      <c r="D32" s="60">
        <v>2808.34</v>
      </c>
      <c r="E32" s="60">
        <v>316.32</v>
      </c>
      <c r="F32" s="60">
        <v>54.81</v>
      </c>
      <c r="G32" s="61">
        <v>0</v>
      </c>
      <c r="H32" s="66"/>
      <c r="I32" s="66"/>
      <c r="J32" s="68">
        <f t="shared" si="0"/>
        <v>0</v>
      </c>
    </row>
    <row r="33" ht="15.75" customHeight="1" spans="1:10">
      <c r="A33" s="62">
        <v>2010605</v>
      </c>
      <c r="B33" s="65" t="s">
        <v>429</v>
      </c>
      <c r="C33" s="60">
        <v>53</v>
      </c>
      <c r="D33" s="60">
        <v>0</v>
      </c>
      <c r="E33" s="60">
        <v>0</v>
      </c>
      <c r="F33" s="60">
        <v>0</v>
      </c>
      <c r="G33" s="61">
        <v>53</v>
      </c>
      <c r="H33" s="66"/>
      <c r="I33" s="66"/>
      <c r="J33" s="68">
        <f t="shared" si="0"/>
        <v>53</v>
      </c>
    </row>
    <row r="34" ht="15.75" customHeight="1" spans="1:10">
      <c r="A34" s="62">
        <v>2010608</v>
      </c>
      <c r="B34" s="65" t="s">
        <v>430</v>
      </c>
      <c r="C34" s="60">
        <v>210</v>
      </c>
      <c r="D34" s="60">
        <v>0</v>
      </c>
      <c r="E34" s="60">
        <v>0</v>
      </c>
      <c r="F34" s="60">
        <v>0</v>
      </c>
      <c r="G34" s="61">
        <v>210</v>
      </c>
      <c r="H34" s="66"/>
      <c r="I34" s="66"/>
      <c r="J34" s="68">
        <f t="shared" si="0"/>
        <v>210</v>
      </c>
    </row>
    <row r="35" ht="15.75" customHeight="1" spans="1:10">
      <c r="A35" s="62">
        <v>2010650</v>
      </c>
      <c r="B35" s="65" t="s">
        <v>431</v>
      </c>
      <c r="C35" s="60">
        <v>3636.23</v>
      </c>
      <c r="D35" s="60">
        <v>3020.19</v>
      </c>
      <c r="E35" s="60">
        <v>339.36</v>
      </c>
      <c r="F35" s="60">
        <v>107.82</v>
      </c>
      <c r="G35" s="61">
        <v>168.86</v>
      </c>
      <c r="H35" s="66"/>
      <c r="I35" s="66"/>
      <c r="J35" s="68">
        <f t="shared" si="0"/>
        <v>168.86</v>
      </c>
    </row>
    <row r="36" ht="15.75" customHeight="1" spans="1:10">
      <c r="A36" s="62">
        <v>2010699</v>
      </c>
      <c r="B36" s="65" t="s">
        <v>432</v>
      </c>
      <c r="C36" s="60">
        <v>2018.31</v>
      </c>
      <c r="D36" s="60">
        <v>0</v>
      </c>
      <c r="E36" s="60">
        <v>0</v>
      </c>
      <c r="F36" s="60">
        <v>0</v>
      </c>
      <c r="G36" s="61">
        <v>2018.31</v>
      </c>
      <c r="H36" s="66"/>
      <c r="I36" s="66"/>
      <c r="J36" s="68">
        <f t="shared" si="0"/>
        <v>2018.31</v>
      </c>
    </row>
    <row r="37" ht="15.75" customHeight="1" spans="1:10">
      <c r="A37" s="62">
        <v>20107</v>
      </c>
      <c r="B37" s="64" t="s">
        <v>433</v>
      </c>
      <c r="C37" s="60">
        <v>8452</v>
      </c>
      <c r="D37" s="60">
        <v>0</v>
      </c>
      <c r="E37" s="60">
        <v>0</v>
      </c>
      <c r="F37" s="60">
        <v>0</v>
      </c>
      <c r="G37" s="61">
        <v>8452</v>
      </c>
      <c r="H37" s="66"/>
      <c r="I37" s="66"/>
      <c r="J37" s="68">
        <f t="shared" si="0"/>
        <v>8452</v>
      </c>
    </row>
    <row r="38" ht="15.75" customHeight="1" spans="1:10">
      <c r="A38" s="62">
        <v>2010799</v>
      </c>
      <c r="B38" s="65" t="s">
        <v>434</v>
      </c>
      <c r="C38" s="60">
        <v>8452</v>
      </c>
      <c r="D38" s="60">
        <v>0</v>
      </c>
      <c r="E38" s="60">
        <v>0</v>
      </c>
      <c r="F38" s="60">
        <v>0</v>
      </c>
      <c r="G38" s="61">
        <v>8452</v>
      </c>
      <c r="H38" s="66"/>
      <c r="I38" s="66"/>
      <c r="J38" s="68">
        <f t="shared" si="0"/>
        <v>8452</v>
      </c>
    </row>
    <row r="39" ht="15.75" customHeight="1" spans="1:10">
      <c r="A39" s="62">
        <v>20108</v>
      </c>
      <c r="B39" s="64" t="s">
        <v>435</v>
      </c>
      <c r="C39" s="60">
        <v>1536.77</v>
      </c>
      <c r="D39" s="60">
        <v>707.69</v>
      </c>
      <c r="E39" s="60">
        <v>75.94</v>
      </c>
      <c r="F39" s="60">
        <v>14.14</v>
      </c>
      <c r="G39" s="61">
        <v>739</v>
      </c>
      <c r="H39" s="66"/>
      <c r="I39" s="66"/>
      <c r="J39" s="68">
        <f t="shared" si="0"/>
        <v>739</v>
      </c>
    </row>
    <row r="40" ht="15.75" customHeight="1" spans="1:10">
      <c r="A40" s="62">
        <v>2010801</v>
      </c>
      <c r="B40" s="65" t="s">
        <v>436</v>
      </c>
      <c r="C40" s="60">
        <v>797.77</v>
      </c>
      <c r="D40" s="60">
        <v>707.69</v>
      </c>
      <c r="E40" s="60">
        <v>75.94</v>
      </c>
      <c r="F40" s="60">
        <v>14.14</v>
      </c>
      <c r="G40" s="61">
        <v>0</v>
      </c>
      <c r="H40" s="66"/>
      <c r="I40" s="66"/>
      <c r="J40" s="68">
        <f t="shared" si="0"/>
        <v>0</v>
      </c>
    </row>
    <row r="41" ht="15.75" customHeight="1" spans="1:10">
      <c r="A41" s="62">
        <v>2010899</v>
      </c>
      <c r="B41" s="65" t="s">
        <v>437</v>
      </c>
      <c r="C41" s="60">
        <v>739</v>
      </c>
      <c r="D41" s="60">
        <v>0</v>
      </c>
      <c r="E41" s="60">
        <v>0</v>
      </c>
      <c r="F41" s="60">
        <v>0</v>
      </c>
      <c r="G41" s="61">
        <v>739</v>
      </c>
      <c r="H41" s="66"/>
      <c r="I41" s="66"/>
      <c r="J41" s="68">
        <f t="shared" si="0"/>
        <v>739</v>
      </c>
    </row>
    <row r="42" ht="15.75" customHeight="1" spans="1:10">
      <c r="A42" s="62">
        <v>20110</v>
      </c>
      <c r="B42" s="64" t="s">
        <v>438</v>
      </c>
      <c r="C42" s="60">
        <v>193.5</v>
      </c>
      <c r="D42" s="60">
        <v>0</v>
      </c>
      <c r="E42" s="60">
        <v>0</v>
      </c>
      <c r="F42" s="60">
        <v>0</v>
      </c>
      <c r="G42" s="61">
        <v>193.5</v>
      </c>
      <c r="H42" s="66">
        <f>VLOOKUP(A42,表六!A$6:C$35,3,FALSE)</f>
        <v>169</v>
      </c>
      <c r="I42" s="66"/>
      <c r="J42" s="68">
        <f t="shared" si="0"/>
        <v>24.5</v>
      </c>
    </row>
    <row r="43" ht="15.75" customHeight="1" spans="1:10">
      <c r="A43" s="62">
        <v>2011099</v>
      </c>
      <c r="B43" s="65" t="s">
        <v>439</v>
      </c>
      <c r="C43" s="60">
        <v>193.5</v>
      </c>
      <c r="D43" s="60">
        <v>0</v>
      </c>
      <c r="E43" s="60">
        <v>0</v>
      </c>
      <c r="F43" s="60">
        <v>0</v>
      </c>
      <c r="G43" s="61">
        <v>193.5</v>
      </c>
      <c r="H43" s="66">
        <v>169</v>
      </c>
      <c r="I43" s="66">
        <f>VLOOKUP(A43,'[4]一般转移支付（表八与表十一差额）'!$A$1:$D$28,4,FALSE)</f>
        <v>169</v>
      </c>
      <c r="J43" s="68">
        <f t="shared" si="0"/>
        <v>24.5</v>
      </c>
    </row>
    <row r="44" ht="15.75" customHeight="1" spans="1:10">
      <c r="A44" s="62">
        <v>20111</v>
      </c>
      <c r="B44" s="64" t="s">
        <v>440</v>
      </c>
      <c r="C44" s="60">
        <v>3460.53</v>
      </c>
      <c r="D44" s="60">
        <v>2423.71</v>
      </c>
      <c r="E44" s="60">
        <v>465.87</v>
      </c>
      <c r="F44" s="60">
        <v>48.62</v>
      </c>
      <c r="G44" s="61">
        <v>522.33</v>
      </c>
      <c r="H44" s="66"/>
      <c r="I44" s="66"/>
      <c r="J44" s="68">
        <f t="shared" si="0"/>
        <v>522.33</v>
      </c>
    </row>
    <row r="45" ht="15.75" customHeight="1" spans="1:10">
      <c r="A45" s="62">
        <v>2011101</v>
      </c>
      <c r="B45" s="65" t="s">
        <v>441</v>
      </c>
      <c r="C45" s="60">
        <v>2938.2</v>
      </c>
      <c r="D45" s="60">
        <v>2423.71</v>
      </c>
      <c r="E45" s="60">
        <v>465.87</v>
      </c>
      <c r="F45" s="60">
        <v>48.62</v>
      </c>
      <c r="G45" s="61">
        <v>0</v>
      </c>
      <c r="H45" s="66"/>
      <c r="I45" s="66"/>
      <c r="J45" s="68">
        <f t="shared" si="0"/>
        <v>0</v>
      </c>
    </row>
    <row r="46" ht="15.75" customHeight="1" spans="1:10">
      <c r="A46" s="62">
        <v>2011199</v>
      </c>
      <c r="B46" s="65" t="s">
        <v>442</v>
      </c>
      <c r="C46" s="60">
        <v>522.33</v>
      </c>
      <c r="D46" s="60">
        <v>0</v>
      </c>
      <c r="E46" s="60">
        <v>0</v>
      </c>
      <c r="F46" s="60">
        <v>0</v>
      </c>
      <c r="G46" s="61">
        <v>522.33</v>
      </c>
      <c r="H46" s="66"/>
      <c r="I46" s="66"/>
      <c r="J46" s="68">
        <f t="shared" si="0"/>
        <v>522.33</v>
      </c>
    </row>
    <row r="47" ht="15.75" customHeight="1" spans="1:10">
      <c r="A47" s="62">
        <v>20113</v>
      </c>
      <c r="B47" s="64" t="s">
        <v>443</v>
      </c>
      <c r="C47" s="60">
        <v>6464.85</v>
      </c>
      <c r="D47" s="60">
        <v>1646.52</v>
      </c>
      <c r="E47" s="60">
        <v>192.59</v>
      </c>
      <c r="F47" s="60">
        <v>21.74</v>
      </c>
      <c r="G47" s="61">
        <v>4604</v>
      </c>
      <c r="H47" s="66"/>
      <c r="I47" s="66"/>
      <c r="J47" s="68">
        <f t="shared" si="0"/>
        <v>4604</v>
      </c>
    </row>
    <row r="48" ht="15.75" customHeight="1" spans="1:10">
      <c r="A48" s="62">
        <v>2011301</v>
      </c>
      <c r="B48" s="65" t="s">
        <v>444</v>
      </c>
      <c r="C48" s="60">
        <v>202.78</v>
      </c>
      <c r="D48" s="60">
        <v>202.78</v>
      </c>
      <c r="E48" s="60">
        <v>0</v>
      </c>
      <c r="F48" s="60">
        <v>0</v>
      </c>
      <c r="G48" s="61">
        <v>0</v>
      </c>
      <c r="H48" s="66"/>
      <c r="I48" s="66"/>
      <c r="J48" s="68">
        <f t="shared" si="0"/>
        <v>0</v>
      </c>
    </row>
    <row r="49" ht="15.75" customHeight="1" spans="1:10">
      <c r="A49" s="62">
        <v>2011302</v>
      </c>
      <c r="B49" s="65" t="s">
        <v>445</v>
      </c>
      <c r="C49" s="60">
        <v>727.58</v>
      </c>
      <c r="D49" s="60">
        <v>607.21</v>
      </c>
      <c r="E49" s="60">
        <v>114.34</v>
      </c>
      <c r="F49" s="60">
        <v>3.33</v>
      </c>
      <c r="G49" s="61">
        <v>2.7</v>
      </c>
      <c r="H49" s="66"/>
      <c r="I49" s="66"/>
      <c r="J49" s="68">
        <f t="shared" si="0"/>
        <v>2.7</v>
      </c>
    </row>
    <row r="50" ht="15.75" customHeight="1" spans="1:10">
      <c r="A50" s="62">
        <v>2011308</v>
      </c>
      <c r="B50" s="65" t="s">
        <v>446</v>
      </c>
      <c r="C50" s="60">
        <v>3900.6</v>
      </c>
      <c r="D50" s="60">
        <v>58.82</v>
      </c>
      <c r="E50" s="60">
        <v>7.48</v>
      </c>
      <c r="F50" s="60">
        <v>0</v>
      </c>
      <c r="G50" s="61">
        <v>3834.3</v>
      </c>
      <c r="H50" s="66"/>
      <c r="I50" s="66"/>
      <c r="J50" s="68">
        <f t="shared" si="0"/>
        <v>3834.3</v>
      </c>
    </row>
    <row r="51" ht="15.75" customHeight="1" spans="1:10">
      <c r="A51" s="62">
        <v>2011350</v>
      </c>
      <c r="B51" s="65" t="s">
        <v>447</v>
      </c>
      <c r="C51" s="60">
        <v>423.11</v>
      </c>
      <c r="D51" s="60">
        <v>379.14</v>
      </c>
      <c r="E51" s="60">
        <v>43.31</v>
      </c>
      <c r="F51" s="60">
        <v>0.66</v>
      </c>
      <c r="G51" s="61">
        <v>0</v>
      </c>
      <c r="H51" s="66"/>
      <c r="I51" s="66"/>
      <c r="J51" s="68">
        <f t="shared" si="0"/>
        <v>0</v>
      </c>
    </row>
    <row r="52" ht="15.75" customHeight="1" spans="1:10">
      <c r="A52" s="62">
        <v>2011399</v>
      </c>
      <c r="B52" s="65" t="s">
        <v>448</v>
      </c>
      <c r="C52" s="60">
        <v>1210.78</v>
      </c>
      <c r="D52" s="60">
        <v>398.57</v>
      </c>
      <c r="E52" s="60">
        <v>27.46</v>
      </c>
      <c r="F52" s="60">
        <v>17.75</v>
      </c>
      <c r="G52" s="61">
        <v>767</v>
      </c>
      <c r="H52" s="66"/>
      <c r="I52" s="66"/>
      <c r="J52" s="68">
        <f t="shared" si="0"/>
        <v>767</v>
      </c>
    </row>
    <row r="53" ht="15.75" customHeight="1" spans="1:10">
      <c r="A53" s="62">
        <v>20126</v>
      </c>
      <c r="B53" s="64" t="s">
        <v>449</v>
      </c>
      <c r="C53" s="60">
        <v>748.96</v>
      </c>
      <c r="D53" s="60">
        <v>557.56</v>
      </c>
      <c r="E53" s="60">
        <v>63</v>
      </c>
      <c r="F53" s="60">
        <v>4.9</v>
      </c>
      <c r="G53" s="61">
        <v>123.5</v>
      </c>
      <c r="H53" s="66"/>
      <c r="I53" s="66"/>
      <c r="J53" s="68">
        <f t="shared" si="0"/>
        <v>123.5</v>
      </c>
    </row>
    <row r="54" ht="15.75" customHeight="1" spans="1:10">
      <c r="A54" s="62">
        <v>2012601</v>
      </c>
      <c r="B54" s="65" t="s">
        <v>450</v>
      </c>
      <c r="C54" s="60">
        <v>625.46</v>
      </c>
      <c r="D54" s="60">
        <v>557.56</v>
      </c>
      <c r="E54" s="60">
        <v>63</v>
      </c>
      <c r="F54" s="60">
        <v>4.9</v>
      </c>
      <c r="G54" s="61">
        <v>0</v>
      </c>
      <c r="H54" s="66"/>
      <c r="I54" s="66"/>
      <c r="J54" s="68">
        <f t="shared" si="0"/>
        <v>0</v>
      </c>
    </row>
    <row r="55" ht="15.75" customHeight="1" spans="1:10">
      <c r="A55" s="62">
        <v>2012604</v>
      </c>
      <c r="B55" s="65" t="s">
        <v>451</v>
      </c>
      <c r="C55" s="60">
        <v>82</v>
      </c>
      <c r="D55" s="60">
        <v>0</v>
      </c>
      <c r="E55" s="60">
        <v>0</v>
      </c>
      <c r="F55" s="60">
        <v>0</v>
      </c>
      <c r="G55" s="61">
        <v>82</v>
      </c>
      <c r="H55" s="66"/>
      <c r="I55" s="66"/>
      <c r="J55" s="68">
        <f t="shared" si="0"/>
        <v>82</v>
      </c>
    </row>
    <row r="56" ht="15.75" customHeight="1" spans="1:10">
      <c r="A56" s="62">
        <v>2012699</v>
      </c>
      <c r="B56" s="65" t="s">
        <v>452</v>
      </c>
      <c r="C56" s="60">
        <v>41.5</v>
      </c>
      <c r="D56" s="60">
        <v>0</v>
      </c>
      <c r="E56" s="60">
        <v>0</v>
      </c>
      <c r="F56" s="60">
        <v>0</v>
      </c>
      <c r="G56" s="61">
        <v>41.5</v>
      </c>
      <c r="H56" s="66"/>
      <c r="I56" s="66"/>
      <c r="J56" s="68">
        <f t="shared" si="0"/>
        <v>41.5</v>
      </c>
    </row>
    <row r="57" ht="15.75" customHeight="1" spans="1:10">
      <c r="A57" s="62">
        <v>20128</v>
      </c>
      <c r="B57" s="64" t="s">
        <v>453</v>
      </c>
      <c r="C57" s="60">
        <v>681.18</v>
      </c>
      <c r="D57" s="60">
        <v>239.84</v>
      </c>
      <c r="E57" s="60">
        <v>30.43</v>
      </c>
      <c r="F57" s="60">
        <v>5.91</v>
      </c>
      <c r="G57" s="61">
        <v>405</v>
      </c>
      <c r="H57" s="66"/>
      <c r="I57" s="66"/>
      <c r="J57" s="68">
        <f t="shared" si="0"/>
        <v>405</v>
      </c>
    </row>
    <row r="58" ht="15.75" customHeight="1" spans="1:10">
      <c r="A58" s="62">
        <v>2012801</v>
      </c>
      <c r="B58" s="65" t="s">
        <v>454</v>
      </c>
      <c r="C58" s="60">
        <v>276.18</v>
      </c>
      <c r="D58" s="60">
        <v>239.84</v>
      </c>
      <c r="E58" s="60">
        <v>30.43</v>
      </c>
      <c r="F58" s="60">
        <v>5.91</v>
      </c>
      <c r="G58" s="61">
        <v>0</v>
      </c>
      <c r="H58" s="66"/>
      <c r="I58" s="66"/>
      <c r="J58" s="68">
        <f t="shared" si="0"/>
        <v>0</v>
      </c>
    </row>
    <row r="59" ht="15.75" customHeight="1" spans="1:10">
      <c r="A59" s="62">
        <v>2012899</v>
      </c>
      <c r="B59" s="65" t="s">
        <v>455</v>
      </c>
      <c r="C59" s="60">
        <v>405</v>
      </c>
      <c r="D59" s="60">
        <v>0</v>
      </c>
      <c r="E59" s="60">
        <v>0</v>
      </c>
      <c r="F59" s="60">
        <v>0</v>
      </c>
      <c r="G59" s="61">
        <v>405</v>
      </c>
      <c r="H59" s="66"/>
      <c r="I59" s="66"/>
      <c r="J59" s="68">
        <f t="shared" si="0"/>
        <v>405</v>
      </c>
    </row>
    <row r="60" ht="15.75" customHeight="1" spans="1:10">
      <c r="A60" s="62">
        <v>20129</v>
      </c>
      <c r="B60" s="64" t="s">
        <v>456</v>
      </c>
      <c r="C60" s="60">
        <v>788.96</v>
      </c>
      <c r="D60" s="60">
        <v>311.67</v>
      </c>
      <c r="E60" s="60">
        <v>39.73</v>
      </c>
      <c r="F60" s="60">
        <v>6.05</v>
      </c>
      <c r="G60" s="61">
        <v>431.51</v>
      </c>
      <c r="H60" s="66"/>
      <c r="I60" s="66"/>
      <c r="J60" s="68">
        <f t="shared" si="0"/>
        <v>431.51</v>
      </c>
    </row>
    <row r="61" ht="15.75" customHeight="1" spans="1:10">
      <c r="A61" s="62">
        <v>2012901</v>
      </c>
      <c r="B61" s="65" t="s">
        <v>457</v>
      </c>
      <c r="C61" s="60">
        <v>357.45</v>
      </c>
      <c r="D61" s="60">
        <v>311.67</v>
      </c>
      <c r="E61" s="60">
        <v>39.73</v>
      </c>
      <c r="F61" s="60">
        <v>6.05</v>
      </c>
      <c r="G61" s="61">
        <v>0</v>
      </c>
      <c r="H61" s="66"/>
      <c r="I61" s="66"/>
      <c r="J61" s="68">
        <f t="shared" si="0"/>
        <v>0</v>
      </c>
    </row>
    <row r="62" ht="15.75" customHeight="1" spans="1:10">
      <c r="A62" s="62">
        <v>2012999</v>
      </c>
      <c r="B62" s="65" t="s">
        <v>458</v>
      </c>
      <c r="C62" s="60">
        <v>431.51</v>
      </c>
      <c r="D62" s="60">
        <v>0</v>
      </c>
      <c r="E62" s="60">
        <v>0</v>
      </c>
      <c r="F62" s="60">
        <v>0</v>
      </c>
      <c r="G62" s="61">
        <v>431.51</v>
      </c>
      <c r="H62" s="66"/>
      <c r="I62" s="66"/>
      <c r="J62" s="68">
        <f t="shared" si="0"/>
        <v>431.51</v>
      </c>
    </row>
    <row r="63" ht="15.75" customHeight="1" spans="1:10">
      <c r="A63" s="62">
        <v>20131</v>
      </c>
      <c r="B63" s="64" t="s">
        <v>459</v>
      </c>
      <c r="C63" s="60">
        <v>2620.41</v>
      </c>
      <c r="D63" s="60">
        <v>1766.85</v>
      </c>
      <c r="E63" s="60">
        <v>299.78</v>
      </c>
      <c r="F63" s="60">
        <v>38.98</v>
      </c>
      <c r="G63" s="61">
        <v>514.8</v>
      </c>
      <c r="H63" s="66"/>
      <c r="I63" s="66"/>
      <c r="J63" s="68">
        <f t="shared" si="0"/>
        <v>514.8</v>
      </c>
    </row>
    <row r="64" ht="15.75" customHeight="1" spans="1:10">
      <c r="A64" s="62">
        <v>2013101</v>
      </c>
      <c r="B64" s="65" t="s">
        <v>460</v>
      </c>
      <c r="C64" s="60">
        <v>2005.82</v>
      </c>
      <c r="D64" s="60">
        <v>1667.06</v>
      </c>
      <c r="E64" s="60">
        <v>299.78</v>
      </c>
      <c r="F64" s="60">
        <v>38.98</v>
      </c>
      <c r="G64" s="61">
        <v>0</v>
      </c>
      <c r="H64" s="66"/>
      <c r="I64" s="66"/>
      <c r="J64" s="68">
        <f t="shared" si="0"/>
        <v>0</v>
      </c>
    </row>
    <row r="65" ht="15.75" customHeight="1" spans="1:10">
      <c r="A65" s="62">
        <v>2013105</v>
      </c>
      <c r="B65" s="65" t="s">
        <v>461</v>
      </c>
      <c r="C65" s="60">
        <v>95</v>
      </c>
      <c r="D65" s="60">
        <v>0</v>
      </c>
      <c r="E65" s="60">
        <v>0</v>
      </c>
      <c r="F65" s="60">
        <v>0</v>
      </c>
      <c r="G65" s="61">
        <v>95</v>
      </c>
      <c r="H65" s="66"/>
      <c r="I65" s="66"/>
      <c r="J65" s="68">
        <f t="shared" si="0"/>
        <v>95</v>
      </c>
    </row>
    <row r="66" ht="15.75" customHeight="1" spans="1:10">
      <c r="A66" s="62">
        <v>2013199</v>
      </c>
      <c r="B66" s="65" t="s">
        <v>462</v>
      </c>
      <c r="C66" s="60">
        <v>519.59</v>
      </c>
      <c r="D66" s="60">
        <v>99.79</v>
      </c>
      <c r="E66" s="60">
        <v>0</v>
      </c>
      <c r="F66" s="60">
        <v>0</v>
      </c>
      <c r="G66" s="61">
        <v>419.8</v>
      </c>
      <c r="H66" s="66"/>
      <c r="I66" s="66"/>
      <c r="J66" s="68">
        <f t="shared" si="0"/>
        <v>419.8</v>
      </c>
    </row>
    <row r="67" ht="15.75" customHeight="1" spans="1:10">
      <c r="A67" s="62">
        <v>20132</v>
      </c>
      <c r="B67" s="64" t="s">
        <v>463</v>
      </c>
      <c r="C67" s="60">
        <v>2302.37</v>
      </c>
      <c r="D67" s="60">
        <v>990.98</v>
      </c>
      <c r="E67" s="60">
        <v>127.98</v>
      </c>
      <c r="F67" s="60">
        <v>26.95</v>
      </c>
      <c r="G67" s="61">
        <v>1156.46</v>
      </c>
      <c r="H67" s="66"/>
      <c r="I67" s="66"/>
      <c r="J67" s="68">
        <f t="shared" si="0"/>
        <v>1156.46</v>
      </c>
    </row>
    <row r="68" ht="15.75" customHeight="1" spans="1:10">
      <c r="A68" s="62">
        <v>2013201</v>
      </c>
      <c r="B68" s="65" t="s">
        <v>464</v>
      </c>
      <c r="C68" s="60">
        <v>1145.91</v>
      </c>
      <c r="D68" s="60">
        <v>990.98</v>
      </c>
      <c r="E68" s="60">
        <v>127.98</v>
      </c>
      <c r="F68" s="60">
        <v>26.95</v>
      </c>
      <c r="G68" s="61">
        <v>0</v>
      </c>
      <c r="H68" s="66"/>
      <c r="I68" s="66"/>
      <c r="J68" s="68">
        <f t="shared" si="0"/>
        <v>0</v>
      </c>
    </row>
    <row r="69" ht="15.75" customHeight="1" spans="1:10">
      <c r="A69" s="62">
        <v>2013299</v>
      </c>
      <c r="B69" s="65" t="s">
        <v>465</v>
      </c>
      <c r="C69" s="60">
        <v>1156.46</v>
      </c>
      <c r="D69" s="60">
        <v>0</v>
      </c>
      <c r="E69" s="60">
        <v>0</v>
      </c>
      <c r="F69" s="60">
        <v>0</v>
      </c>
      <c r="G69" s="61">
        <v>1156.46</v>
      </c>
      <c r="H69" s="66"/>
      <c r="I69" s="66"/>
      <c r="J69" s="68">
        <f t="shared" si="0"/>
        <v>1156.46</v>
      </c>
    </row>
    <row r="70" ht="15.75" customHeight="1" spans="1:10">
      <c r="A70" s="62">
        <v>20133</v>
      </c>
      <c r="B70" s="64" t="s">
        <v>466</v>
      </c>
      <c r="C70" s="60">
        <v>1918.29</v>
      </c>
      <c r="D70" s="60">
        <v>428.02</v>
      </c>
      <c r="E70" s="60">
        <v>65.91</v>
      </c>
      <c r="F70" s="60">
        <v>8.2</v>
      </c>
      <c r="G70" s="61">
        <v>1416.16</v>
      </c>
      <c r="H70" s="66"/>
      <c r="I70" s="66"/>
      <c r="J70" s="68">
        <f t="shared" si="0"/>
        <v>1416.16</v>
      </c>
    </row>
    <row r="71" ht="15.75" customHeight="1" spans="1:10">
      <c r="A71" s="62">
        <v>2013301</v>
      </c>
      <c r="B71" s="65" t="s">
        <v>467</v>
      </c>
      <c r="C71" s="60">
        <v>502.13</v>
      </c>
      <c r="D71" s="60">
        <v>428.02</v>
      </c>
      <c r="E71" s="60">
        <v>65.91</v>
      </c>
      <c r="F71" s="60">
        <v>8.2</v>
      </c>
      <c r="G71" s="61">
        <v>0</v>
      </c>
      <c r="H71" s="66"/>
      <c r="I71" s="66"/>
      <c r="J71" s="68">
        <f t="shared" ref="J71:J134" si="1">G71-H71</f>
        <v>0</v>
      </c>
    </row>
    <row r="72" ht="15.75" customHeight="1" spans="1:10">
      <c r="A72" s="62">
        <v>2013399</v>
      </c>
      <c r="B72" s="65" t="s">
        <v>468</v>
      </c>
      <c r="C72" s="60">
        <v>1416.16</v>
      </c>
      <c r="D72" s="60">
        <v>0</v>
      </c>
      <c r="E72" s="60">
        <v>0</v>
      </c>
      <c r="F72" s="60">
        <v>0</v>
      </c>
      <c r="G72" s="61">
        <v>1416.16</v>
      </c>
      <c r="H72" s="66"/>
      <c r="I72" s="66"/>
      <c r="J72" s="68">
        <f t="shared" si="1"/>
        <v>1416.16</v>
      </c>
    </row>
    <row r="73" ht="15.75" customHeight="1" spans="1:10">
      <c r="A73" s="62">
        <v>20134</v>
      </c>
      <c r="B73" s="64" t="s">
        <v>469</v>
      </c>
      <c r="C73" s="60">
        <v>587.63</v>
      </c>
      <c r="D73" s="60">
        <v>371.96</v>
      </c>
      <c r="E73" s="60">
        <v>46</v>
      </c>
      <c r="F73" s="60">
        <v>7.17</v>
      </c>
      <c r="G73" s="61">
        <v>162.5</v>
      </c>
      <c r="H73" s="66">
        <f>VLOOKUP(A73,表六!A$6:C$35,3,FALSE)</f>
        <v>7</v>
      </c>
      <c r="I73" s="66"/>
      <c r="J73" s="68">
        <f t="shared" si="1"/>
        <v>155.5</v>
      </c>
    </row>
    <row r="74" ht="15.75" customHeight="1" spans="1:10">
      <c r="A74" s="62">
        <v>2013401</v>
      </c>
      <c r="B74" s="65" t="s">
        <v>470</v>
      </c>
      <c r="C74" s="60">
        <v>425.13</v>
      </c>
      <c r="D74" s="60">
        <v>371.96</v>
      </c>
      <c r="E74" s="60">
        <v>46</v>
      </c>
      <c r="F74" s="60">
        <v>7.17</v>
      </c>
      <c r="G74" s="61">
        <v>0</v>
      </c>
      <c r="H74" s="66"/>
      <c r="I74" s="66"/>
      <c r="J74" s="68">
        <f t="shared" si="1"/>
        <v>0</v>
      </c>
    </row>
    <row r="75" ht="15.75" customHeight="1" spans="1:10">
      <c r="A75" s="62">
        <v>2013499</v>
      </c>
      <c r="B75" s="65" t="s">
        <v>471</v>
      </c>
      <c r="C75" s="60">
        <v>162.5</v>
      </c>
      <c r="D75" s="60">
        <v>0</v>
      </c>
      <c r="E75" s="60">
        <v>0</v>
      </c>
      <c r="F75" s="60">
        <v>0</v>
      </c>
      <c r="G75" s="61">
        <v>162.5</v>
      </c>
      <c r="H75" s="66">
        <v>7</v>
      </c>
      <c r="I75" s="66">
        <f>VLOOKUP(A75,'[4]一般转移支付（表八与表十一差额）'!$A$1:$D$28,4,FALSE)</f>
        <v>7</v>
      </c>
      <c r="J75" s="68">
        <f t="shared" si="1"/>
        <v>155.5</v>
      </c>
    </row>
    <row r="76" ht="15.75" customHeight="1" spans="1:10">
      <c r="A76" s="62">
        <v>20136</v>
      </c>
      <c r="B76" s="64" t="s">
        <v>472</v>
      </c>
      <c r="C76" s="60">
        <v>1595.07</v>
      </c>
      <c r="D76" s="60">
        <v>583.88</v>
      </c>
      <c r="E76" s="60">
        <v>76.41</v>
      </c>
      <c r="F76" s="60">
        <v>11.76</v>
      </c>
      <c r="G76" s="61">
        <v>923.02</v>
      </c>
      <c r="H76" s="66"/>
      <c r="I76" s="66"/>
      <c r="J76" s="68">
        <f t="shared" si="1"/>
        <v>923.02</v>
      </c>
    </row>
    <row r="77" ht="15.75" customHeight="1" spans="1:10">
      <c r="A77" s="62">
        <v>2013601</v>
      </c>
      <c r="B77" s="65" t="s">
        <v>473</v>
      </c>
      <c r="C77" s="60">
        <v>672.05</v>
      </c>
      <c r="D77" s="60">
        <v>583.88</v>
      </c>
      <c r="E77" s="60">
        <v>76.41</v>
      </c>
      <c r="F77" s="60">
        <v>11.76</v>
      </c>
      <c r="G77" s="61">
        <v>0</v>
      </c>
      <c r="H77" s="66"/>
      <c r="I77" s="66"/>
      <c r="J77" s="68">
        <f t="shared" si="1"/>
        <v>0</v>
      </c>
    </row>
    <row r="78" ht="15.75" customHeight="1" spans="1:10">
      <c r="A78" s="62">
        <v>2013699</v>
      </c>
      <c r="B78" s="65" t="s">
        <v>474</v>
      </c>
      <c r="C78" s="60">
        <v>923.02</v>
      </c>
      <c r="D78" s="60">
        <v>0</v>
      </c>
      <c r="E78" s="60">
        <v>0</v>
      </c>
      <c r="F78" s="60">
        <v>0</v>
      </c>
      <c r="G78" s="61">
        <v>923.02</v>
      </c>
      <c r="H78" s="66"/>
      <c r="I78" s="66"/>
      <c r="J78" s="68">
        <f t="shared" si="1"/>
        <v>923.02</v>
      </c>
    </row>
    <row r="79" ht="15.75" customHeight="1" spans="1:10">
      <c r="A79" s="62">
        <v>20138</v>
      </c>
      <c r="B79" s="64" t="s">
        <v>475</v>
      </c>
      <c r="C79" s="60">
        <v>6762.6</v>
      </c>
      <c r="D79" s="60">
        <v>5830.87</v>
      </c>
      <c r="E79" s="60">
        <v>635.03</v>
      </c>
      <c r="F79" s="60">
        <v>29.9</v>
      </c>
      <c r="G79" s="61">
        <v>266.8</v>
      </c>
      <c r="H79" s="66"/>
      <c r="I79" s="66"/>
      <c r="J79" s="68">
        <f t="shared" si="1"/>
        <v>266.8</v>
      </c>
    </row>
    <row r="80" ht="15.75" customHeight="1" spans="1:10">
      <c r="A80" s="62">
        <v>2013801</v>
      </c>
      <c r="B80" s="65" t="s">
        <v>476</v>
      </c>
      <c r="C80" s="60">
        <v>6634.6</v>
      </c>
      <c r="D80" s="60">
        <v>5830.87</v>
      </c>
      <c r="E80" s="60">
        <v>635.03</v>
      </c>
      <c r="F80" s="60">
        <v>29.9</v>
      </c>
      <c r="G80" s="61">
        <v>138.8</v>
      </c>
      <c r="H80" s="66"/>
      <c r="I80" s="66"/>
      <c r="J80" s="68">
        <f t="shared" si="1"/>
        <v>138.8</v>
      </c>
    </row>
    <row r="81" ht="15.75" customHeight="1" spans="1:10">
      <c r="A81" s="62">
        <v>2013804</v>
      </c>
      <c r="B81" s="65" t="s">
        <v>477</v>
      </c>
      <c r="C81" s="60">
        <v>28</v>
      </c>
      <c r="D81" s="60">
        <v>0</v>
      </c>
      <c r="E81" s="60">
        <v>0</v>
      </c>
      <c r="F81" s="60">
        <v>0</v>
      </c>
      <c r="G81" s="61">
        <v>28</v>
      </c>
      <c r="H81" s="66"/>
      <c r="I81" s="66"/>
      <c r="J81" s="68">
        <f t="shared" si="1"/>
        <v>28</v>
      </c>
    </row>
    <row r="82" ht="15.75" customHeight="1" spans="1:10">
      <c r="A82" s="62">
        <v>2013805</v>
      </c>
      <c r="B82" s="65" t="s">
        <v>478</v>
      </c>
      <c r="C82" s="60">
        <v>5</v>
      </c>
      <c r="D82" s="60">
        <v>0</v>
      </c>
      <c r="E82" s="60">
        <v>0</v>
      </c>
      <c r="F82" s="60">
        <v>0</v>
      </c>
      <c r="G82" s="61">
        <v>5</v>
      </c>
      <c r="H82" s="66"/>
      <c r="I82" s="66"/>
      <c r="J82" s="68">
        <f t="shared" si="1"/>
        <v>5</v>
      </c>
    </row>
    <row r="83" ht="15.75" customHeight="1" spans="1:10">
      <c r="A83" s="62">
        <v>2013812</v>
      </c>
      <c r="B83" s="65" t="s">
        <v>479</v>
      </c>
      <c r="C83" s="60">
        <v>12</v>
      </c>
      <c r="D83" s="60">
        <v>0</v>
      </c>
      <c r="E83" s="60">
        <v>0</v>
      </c>
      <c r="F83" s="60">
        <v>0</v>
      </c>
      <c r="G83" s="61">
        <v>12</v>
      </c>
      <c r="H83" s="66"/>
      <c r="I83" s="66"/>
      <c r="J83" s="68">
        <f t="shared" si="1"/>
        <v>12</v>
      </c>
    </row>
    <row r="84" ht="15.75" customHeight="1" spans="1:10">
      <c r="A84" s="62">
        <v>2013899</v>
      </c>
      <c r="B84" s="65" t="s">
        <v>480</v>
      </c>
      <c r="C84" s="60">
        <v>83</v>
      </c>
      <c r="D84" s="60">
        <v>0</v>
      </c>
      <c r="E84" s="60">
        <v>0</v>
      </c>
      <c r="F84" s="60">
        <v>0</v>
      </c>
      <c r="G84" s="61">
        <v>83</v>
      </c>
      <c r="H84" s="66"/>
      <c r="I84" s="66"/>
      <c r="J84" s="68">
        <f t="shared" si="1"/>
        <v>83</v>
      </c>
    </row>
    <row r="85" ht="15.75" customHeight="1" spans="1:10">
      <c r="A85" s="62">
        <v>20199</v>
      </c>
      <c r="B85" s="64" t="s">
        <v>481</v>
      </c>
      <c r="C85" s="60">
        <v>761.2</v>
      </c>
      <c r="D85" s="60">
        <v>0</v>
      </c>
      <c r="E85" s="60">
        <v>0</v>
      </c>
      <c r="F85" s="60">
        <v>0</v>
      </c>
      <c r="G85" s="61">
        <v>761.2</v>
      </c>
      <c r="H85" s="66"/>
      <c r="I85" s="66"/>
      <c r="J85" s="68">
        <f t="shared" si="1"/>
        <v>761.2</v>
      </c>
    </row>
    <row r="86" ht="15.75" customHeight="1" spans="1:10">
      <c r="A86" s="62">
        <v>2019999</v>
      </c>
      <c r="B86" s="65" t="s">
        <v>481</v>
      </c>
      <c r="C86" s="60">
        <v>761.2</v>
      </c>
      <c r="D86" s="60">
        <v>0</v>
      </c>
      <c r="E86" s="60">
        <v>0</v>
      </c>
      <c r="F86" s="60">
        <v>0</v>
      </c>
      <c r="G86" s="61">
        <v>761.2</v>
      </c>
      <c r="H86" s="66"/>
      <c r="I86" s="66"/>
      <c r="J86" s="68">
        <f t="shared" si="1"/>
        <v>761.2</v>
      </c>
    </row>
    <row r="87" ht="15.75" customHeight="1" spans="1:10">
      <c r="A87" s="62">
        <v>204</v>
      </c>
      <c r="B87" s="63" t="s">
        <v>482</v>
      </c>
      <c r="C87" s="60">
        <v>29696.19</v>
      </c>
      <c r="D87" s="60">
        <v>15452.38</v>
      </c>
      <c r="E87" s="60">
        <v>2396.74</v>
      </c>
      <c r="F87" s="60">
        <v>344.3</v>
      </c>
      <c r="G87" s="61">
        <v>11502.77</v>
      </c>
      <c r="H87" s="66"/>
      <c r="I87" s="66"/>
      <c r="J87" s="68">
        <f t="shared" si="1"/>
        <v>11502.77</v>
      </c>
    </row>
    <row r="88" ht="15.75" customHeight="1" spans="1:10">
      <c r="A88" s="62">
        <v>20401</v>
      </c>
      <c r="B88" s="64" t="s">
        <v>483</v>
      </c>
      <c r="C88" s="60">
        <v>100</v>
      </c>
      <c r="D88" s="60">
        <v>0</v>
      </c>
      <c r="E88" s="60">
        <v>0</v>
      </c>
      <c r="F88" s="60">
        <v>0</v>
      </c>
      <c r="G88" s="61">
        <v>100</v>
      </c>
      <c r="H88" s="66"/>
      <c r="I88" s="66"/>
      <c r="J88" s="68">
        <f t="shared" si="1"/>
        <v>100</v>
      </c>
    </row>
    <row r="89" ht="15.75" customHeight="1" spans="1:10">
      <c r="A89" s="62">
        <v>2040101</v>
      </c>
      <c r="B89" s="65" t="s">
        <v>483</v>
      </c>
      <c r="C89" s="60">
        <v>100</v>
      </c>
      <c r="D89" s="60">
        <v>0</v>
      </c>
      <c r="E89" s="60">
        <v>0</v>
      </c>
      <c r="F89" s="60">
        <v>0</v>
      </c>
      <c r="G89" s="61">
        <v>100</v>
      </c>
      <c r="H89" s="66"/>
      <c r="I89" s="66"/>
      <c r="J89" s="68">
        <f t="shared" si="1"/>
        <v>100</v>
      </c>
    </row>
    <row r="90" ht="15.75" customHeight="1" spans="1:10">
      <c r="A90" s="62">
        <v>20402</v>
      </c>
      <c r="B90" s="64" t="s">
        <v>484</v>
      </c>
      <c r="C90" s="60">
        <v>25206.34</v>
      </c>
      <c r="D90" s="60">
        <v>13685.81</v>
      </c>
      <c r="E90" s="60">
        <v>2178.85</v>
      </c>
      <c r="F90" s="60">
        <v>299.77</v>
      </c>
      <c r="G90" s="61">
        <v>9041.91</v>
      </c>
      <c r="H90" s="66"/>
      <c r="I90" s="66"/>
      <c r="J90" s="68">
        <f t="shared" si="1"/>
        <v>9041.91</v>
      </c>
    </row>
    <row r="91" ht="15.75" customHeight="1" spans="1:10">
      <c r="A91" s="62">
        <v>2040201</v>
      </c>
      <c r="B91" s="65" t="s">
        <v>485</v>
      </c>
      <c r="C91" s="60">
        <v>16164.43</v>
      </c>
      <c r="D91" s="60">
        <v>13685.81</v>
      </c>
      <c r="E91" s="60">
        <v>2178.85</v>
      </c>
      <c r="F91" s="60">
        <v>299.77</v>
      </c>
      <c r="G91" s="61">
        <v>0</v>
      </c>
      <c r="H91" s="66"/>
      <c r="I91" s="66"/>
      <c r="J91" s="68">
        <f t="shared" si="1"/>
        <v>0</v>
      </c>
    </row>
    <row r="92" ht="15.75" customHeight="1" spans="1:10">
      <c r="A92" s="62">
        <v>2040299</v>
      </c>
      <c r="B92" s="65" t="s">
        <v>486</v>
      </c>
      <c r="C92" s="60">
        <v>9041.91</v>
      </c>
      <c r="D92" s="60">
        <v>0</v>
      </c>
      <c r="E92" s="60">
        <v>0</v>
      </c>
      <c r="F92" s="60">
        <v>0</v>
      </c>
      <c r="G92" s="61">
        <v>9041.91</v>
      </c>
      <c r="H92" s="66"/>
      <c r="I92" s="66"/>
      <c r="J92" s="68">
        <f t="shared" si="1"/>
        <v>9041.91</v>
      </c>
    </row>
    <row r="93" ht="15.75" customHeight="1" spans="1:10">
      <c r="A93" s="62">
        <v>20404</v>
      </c>
      <c r="B93" s="64" t="s">
        <v>487</v>
      </c>
      <c r="C93" s="60">
        <v>80</v>
      </c>
      <c r="D93" s="60">
        <v>0</v>
      </c>
      <c r="E93" s="60">
        <v>0</v>
      </c>
      <c r="F93" s="60">
        <v>0</v>
      </c>
      <c r="G93" s="61">
        <v>80</v>
      </c>
      <c r="H93" s="66"/>
      <c r="I93" s="66"/>
      <c r="J93" s="68">
        <f t="shared" si="1"/>
        <v>80</v>
      </c>
    </row>
    <row r="94" ht="15.75" customHeight="1" spans="1:10">
      <c r="A94" s="62">
        <v>2040499</v>
      </c>
      <c r="B94" s="65" t="s">
        <v>488</v>
      </c>
      <c r="C94" s="60">
        <v>80</v>
      </c>
      <c r="D94" s="60">
        <v>0</v>
      </c>
      <c r="E94" s="60">
        <v>0</v>
      </c>
      <c r="F94" s="60">
        <v>0</v>
      </c>
      <c r="G94" s="61">
        <v>80</v>
      </c>
      <c r="H94" s="66"/>
      <c r="I94" s="66"/>
      <c r="J94" s="68">
        <f t="shared" si="1"/>
        <v>80</v>
      </c>
    </row>
    <row r="95" ht="15.75" customHeight="1" spans="1:10">
      <c r="A95" s="62">
        <v>20405</v>
      </c>
      <c r="B95" s="64" t="s">
        <v>489</v>
      </c>
      <c r="C95" s="60">
        <v>313</v>
      </c>
      <c r="D95" s="60">
        <v>0</v>
      </c>
      <c r="E95" s="60">
        <v>0</v>
      </c>
      <c r="F95" s="60">
        <v>0</v>
      </c>
      <c r="G95" s="61">
        <v>313</v>
      </c>
      <c r="H95" s="66"/>
      <c r="I95" s="66"/>
      <c r="J95" s="68">
        <f t="shared" si="1"/>
        <v>313</v>
      </c>
    </row>
    <row r="96" ht="15.75" customHeight="1" spans="1:10">
      <c r="A96" s="62">
        <v>2040599</v>
      </c>
      <c r="B96" s="65" t="s">
        <v>490</v>
      </c>
      <c r="C96" s="60">
        <v>313</v>
      </c>
      <c r="D96" s="60">
        <v>0</v>
      </c>
      <c r="E96" s="60">
        <v>0</v>
      </c>
      <c r="F96" s="60">
        <v>0</v>
      </c>
      <c r="G96" s="61">
        <v>313</v>
      </c>
      <c r="H96" s="66"/>
      <c r="I96" s="66"/>
      <c r="J96" s="68">
        <f t="shared" si="1"/>
        <v>313</v>
      </c>
    </row>
    <row r="97" ht="15.75" customHeight="1" spans="1:10">
      <c r="A97" s="62">
        <v>20406</v>
      </c>
      <c r="B97" s="64" t="s">
        <v>491</v>
      </c>
      <c r="C97" s="60">
        <v>2218</v>
      </c>
      <c r="D97" s="60">
        <v>1594.37</v>
      </c>
      <c r="E97" s="60">
        <v>190.1</v>
      </c>
      <c r="F97" s="60">
        <v>43.87</v>
      </c>
      <c r="G97" s="61">
        <v>389.66</v>
      </c>
      <c r="H97" s="66"/>
      <c r="I97" s="66"/>
      <c r="J97" s="68">
        <f t="shared" si="1"/>
        <v>389.66</v>
      </c>
    </row>
    <row r="98" ht="15.75" customHeight="1" spans="1:10">
      <c r="A98" s="62">
        <v>2040601</v>
      </c>
      <c r="B98" s="65" t="s">
        <v>492</v>
      </c>
      <c r="C98" s="60">
        <v>1828.34</v>
      </c>
      <c r="D98" s="60">
        <v>1594.37</v>
      </c>
      <c r="E98" s="60">
        <v>190.1</v>
      </c>
      <c r="F98" s="60">
        <v>43.87</v>
      </c>
      <c r="G98" s="61">
        <v>0</v>
      </c>
      <c r="H98" s="66"/>
      <c r="I98" s="66"/>
      <c r="J98" s="68">
        <f t="shared" si="1"/>
        <v>0</v>
      </c>
    </row>
    <row r="99" ht="15.75" customHeight="1" spans="1:10">
      <c r="A99" s="62">
        <v>2040605</v>
      </c>
      <c r="B99" s="65" t="s">
        <v>493</v>
      </c>
      <c r="C99" s="60">
        <v>62</v>
      </c>
      <c r="D99" s="60">
        <v>0</v>
      </c>
      <c r="E99" s="60">
        <v>0</v>
      </c>
      <c r="F99" s="60">
        <v>0</v>
      </c>
      <c r="G99" s="61">
        <v>62</v>
      </c>
      <c r="H99" s="66"/>
      <c r="I99" s="66"/>
      <c r="J99" s="68">
        <f t="shared" si="1"/>
        <v>62</v>
      </c>
    </row>
    <row r="100" ht="15.75" customHeight="1" spans="1:10">
      <c r="A100" s="62">
        <v>2040607</v>
      </c>
      <c r="B100" s="65" t="s">
        <v>277</v>
      </c>
      <c r="C100" s="60">
        <v>65.12</v>
      </c>
      <c r="D100" s="60">
        <v>0</v>
      </c>
      <c r="E100" s="60">
        <v>0</v>
      </c>
      <c r="F100" s="60">
        <v>0</v>
      </c>
      <c r="G100" s="61">
        <v>65.12</v>
      </c>
      <c r="H100" s="66"/>
      <c r="I100" s="66"/>
      <c r="J100" s="68">
        <f t="shared" si="1"/>
        <v>65.12</v>
      </c>
    </row>
    <row r="101" ht="15.75" customHeight="1" spans="1:10">
      <c r="A101" s="62">
        <v>2040610</v>
      </c>
      <c r="B101" s="65" t="s">
        <v>494</v>
      </c>
      <c r="C101" s="60">
        <v>56.73</v>
      </c>
      <c r="D101" s="60">
        <v>0</v>
      </c>
      <c r="E101" s="60">
        <v>0</v>
      </c>
      <c r="F101" s="60">
        <v>0</v>
      </c>
      <c r="G101" s="61">
        <v>56.73</v>
      </c>
      <c r="H101" s="66"/>
      <c r="I101" s="66"/>
      <c r="J101" s="68">
        <f t="shared" si="1"/>
        <v>56.73</v>
      </c>
    </row>
    <row r="102" ht="15.75" customHeight="1" spans="1:10">
      <c r="A102" s="62">
        <v>2040699</v>
      </c>
      <c r="B102" s="65" t="s">
        <v>495</v>
      </c>
      <c r="C102" s="60">
        <v>205.81</v>
      </c>
      <c r="D102" s="60">
        <v>0</v>
      </c>
      <c r="E102" s="60">
        <v>0</v>
      </c>
      <c r="F102" s="60">
        <v>0</v>
      </c>
      <c r="G102" s="61">
        <v>205.81</v>
      </c>
      <c r="H102" s="66"/>
      <c r="I102" s="66"/>
      <c r="J102" s="68">
        <f t="shared" si="1"/>
        <v>205.81</v>
      </c>
    </row>
    <row r="103" ht="15.75" customHeight="1" spans="1:10">
      <c r="A103" s="62">
        <v>20499</v>
      </c>
      <c r="B103" s="64" t="s">
        <v>496</v>
      </c>
      <c r="C103" s="60">
        <v>1778.85</v>
      </c>
      <c r="D103" s="60">
        <v>172.2</v>
      </c>
      <c r="E103" s="60">
        <v>27.79</v>
      </c>
      <c r="F103" s="60">
        <v>0.66</v>
      </c>
      <c r="G103" s="61">
        <v>1578.2</v>
      </c>
      <c r="H103" s="66"/>
      <c r="I103" s="66"/>
      <c r="J103" s="68">
        <f t="shared" si="1"/>
        <v>1578.2</v>
      </c>
    </row>
    <row r="104" ht="15.75" customHeight="1" spans="1:10">
      <c r="A104" s="62">
        <v>2049901</v>
      </c>
      <c r="B104" s="65" t="s">
        <v>496</v>
      </c>
      <c r="C104" s="60">
        <v>1778.85</v>
      </c>
      <c r="D104" s="60">
        <v>172.2</v>
      </c>
      <c r="E104" s="60">
        <v>27.79</v>
      </c>
      <c r="F104" s="60">
        <v>0.66</v>
      </c>
      <c r="G104" s="61">
        <v>1578.2</v>
      </c>
      <c r="H104" s="66"/>
      <c r="I104" s="66"/>
      <c r="J104" s="68">
        <f t="shared" si="1"/>
        <v>1578.2</v>
      </c>
    </row>
    <row r="105" ht="15.75" customHeight="1" spans="1:10">
      <c r="A105" s="62">
        <v>205</v>
      </c>
      <c r="B105" s="63" t="s">
        <v>208</v>
      </c>
      <c r="C105" s="60">
        <v>124776.55</v>
      </c>
      <c r="D105" s="60">
        <v>76172.08</v>
      </c>
      <c r="E105" s="60">
        <v>9892.32</v>
      </c>
      <c r="F105" s="60">
        <v>2234.35</v>
      </c>
      <c r="G105" s="61">
        <v>36477.8</v>
      </c>
      <c r="H105" s="66">
        <f>VLOOKUP(A105,表六!A$6:C$35,3,FALSE)</f>
        <v>1605</v>
      </c>
      <c r="I105" s="66"/>
      <c r="J105" s="68">
        <f t="shared" si="1"/>
        <v>34872.8</v>
      </c>
    </row>
    <row r="106" ht="15.75" customHeight="1" spans="1:10">
      <c r="A106" s="62">
        <v>20501</v>
      </c>
      <c r="B106" s="64" t="s">
        <v>497</v>
      </c>
      <c r="C106" s="60">
        <v>635.48</v>
      </c>
      <c r="D106" s="60">
        <v>467.13</v>
      </c>
      <c r="E106" s="60">
        <v>37.62</v>
      </c>
      <c r="F106" s="60">
        <v>4.73</v>
      </c>
      <c r="G106" s="61">
        <v>126</v>
      </c>
      <c r="H106" s="66"/>
      <c r="I106" s="66"/>
      <c r="J106" s="68">
        <f t="shared" si="1"/>
        <v>126</v>
      </c>
    </row>
    <row r="107" ht="15.75" customHeight="1" spans="1:10">
      <c r="A107" s="62">
        <v>2050101</v>
      </c>
      <c r="B107" s="65" t="s">
        <v>498</v>
      </c>
      <c r="C107" s="60">
        <v>443.11</v>
      </c>
      <c r="D107" s="60">
        <v>393.43</v>
      </c>
      <c r="E107" s="60">
        <v>32.95</v>
      </c>
      <c r="F107" s="60">
        <v>4.73</v>
      </c>
      <c r="G107" s="61">
        <v>12</v>
      </c>
      <c r="H107" s="66"/>
      <c r="I107" s="66"/>
      <c r="J107" s="68">
        <f t="shared" si="1"/>
        <v>12</v>
      </c>
    </row>
    <row r="108" ht="15.75" customHeight="1" spans="1:10">
      <c r="A108" s="62">
        <v>2050199</v>
      </c>
      <c r="B108" s="65" t="s">
        <v>499</v>
      </c>
      <c r="C108" s="60">
        <v>192.37</v>
      </c>
      <c r="D108" s="60">
        <v>73.7</v>
      </c>
      <c r="E108" s="60">
        <v>4.67</v>
      </c>
      <c r="F108" s="60">
        <v>0</v>
      </c>
      <c r="G108" s="61">
        <v>114</v>
      </c>
      <c r="H108" s="66"/>
      <c r="I108" s="66"/>
      <c r="J108" s="68">
        <f t="shared" si="1"/>
        <v>114</v>
      </c>
    </row>
    <row r="109" ht="15.75" customHeight="1" spans="1:10">
      <c r="A109" s="62">
        <v>20502</v>
      </c>
      <c r="B109" s="64" t="s">
        <v>500</v>
      </c>
      <c r="C109" s="60">
        <v>110773.26</v>
      </c>
      <c r="D109" s="60">
        <v>74426.73</v>
      </c>
      <c r="E109" s="60">
        <v>9522.09</v>
      </c>
      <c r="F109" s="60">
        <v>2219.98</v>
      </c>
      <c r="G109" s="61">
        <v>24604.46</v>
      </c>
      <c r="H109" s="66">
        <f>VLOOKUP(A109,表六!A$6:C$35,3,FALSE)</f>
        <v>1513</v>
      </c>
      <c r="I109" s="66"/>
      <c r="J109" s="68">
        <f t="shared" si="1"/>
        <v>23091.46</v>
      </c>
    </row>
    <row r="110" ht="15.75" customHeight="1" spans="1:10">
      <c r="A110" s="62">
        <v>2050201</v>
      </c>
      <c r="B110" s="65" t="s">
        <v>501</v>
      </c>
      <c r="C110" s="60">
        <v>2703.32</v>
      </c>
      <c r="D110" s="60">
        <v>932.92</v>
      </c>
      <c r="E110" s="60">
        <v>74.7</v>
      </c>
      <c r="F110" s="60">
        <v>2.7</v>
      </c>
      <c r="G110" s="61">
        <v>1693</v>
      </c>
      <c r="H110" s="66">
        <v>1513</v>
      </c>
      <c r="I110" s="66">
        <f>VLOOKUP(A110,'[4]一般转移支付（表八与表十一差额）'!$A$1:$D$28,4,FALSE)</f>
        <v>1513</v>
      </c>
      <c r="J110" s="68">
        <f t="shared" si="1"/>
        <v>180</v>
      </c>
    </row>
    <row r="111" ht="15.75" customHeight="1" spans="1:10">
      <c r="A111" s="62">
        <v>2050202</v>
      </c>
      <c r="B111" s="65" t="s">
        <v>502</v>
      </c>
      <c r="C111" s="60">
        <v>59793.01</v>
      </c>
      <c r="D111" s="60">
        <v>43869.95</v>
      </c>
      <c r="E111" s="60">
        <v>5739.2</v>
      </c>
      <c r="F111" s="60">
        <v>1640.96</v>
      </c>
      <c r="G111" s="61">
        <v>8542.9</v>
      </c>
      <c r="H111" s="66"/>
      <c r="I111" s="66"/>
      <c r="J111" s="68">
        <f t="shared" si="1"/>
        <v>8542.9</v>
      </c>
    </row>
    <row r="112" ht="15.75" customHeight="1" spans="1:10">
      <c r="A112" s="62">
        <v>2050203</v>
      </c>
      <c r="B112" s="65" t="s">
        <v>503</v>
      </c>
      <c r="C112" s="60">
        <v>30346.5</v>
      </c>
      <c r="D112" s="60">
        <v>18308.44</v>
      </c>
      <c r="E112" s="60">
        <v>2125.31</v>
      </c>
      <c r="F112" s="60">
        <v>487.45</v>
      </c>
      <c r="G112" s="61">
        <v>9425.3</v>
      </c>
      <c r="H112" s="66"/>
      <c r="I112" s="66"/>
      <c r="J112" s="68">
        <f t="shared" si="1"/>
        <v>9425.3</v>
      </c>
    </row>
    <row r="113" ht="15.75" customHeight="1" spans="1:10">
      <c r="A113" s="62">
        <v>2050204</v>
      </c>
      <c r="B113" s="65" t="s">
        <v>504</v>
      </c>
      <c r="C113" s="60">
        <v>16134.41</v>
      </c>
      <c r="D113" s="60">
        <v>10694.22</v>
      </c>
      <c r="E113" s="60">
        <v>1536.1</v>
      </c>
      <c r="F113" s="60">
        <v>82.83</v>
      </c>
      <c r="G113" s="61">
        <v>3821.26</v>
      </c>
      <c r="H113" s="66"/>
      <c r="I113" s="66"/>
      <c r="J113" s="68">
        <f t="shared" si="1"/>
        <v>3821.26</v>
      </c>
    </row>
    <row r="114" ht="15.75" customHeight="1" spans="1:10">
      <c r="A114" s="62">
        <v>2050299</v>
      </c>
      <c r="B114" s="65" t="s">
        <v>505</v>
      </c>
      <c r="C114" s="60">
        <v>1796.02</v>
      </c>
      <c r="D114" s="60">
        <v>621.2</v>
      </c>
      <c r="E114" s="60">
        <v>46.78</v>
      </c>
      <c r="F114" s="60">
        <v>6.04</v>
      </c>
      <c r="G114" s="61">
        <v>1122</v>
      </c>
      <c r="H114" s="66"/>
      <c r="I114" s="66"/>
      <c r="J114" s="68">
        <f t="shared" si="1"/>
        <v>1122</v>
      </c>
    </row>
    <row r="115" ht="15.75" customHeight="1" spans="1:10">
      <c r="A115" s="62">
        <v>20503</v>
      </c>
      <c r="B115" s="64" t="s">
        <v>506</v>
      </c>
      <c r="C115" s="60">
        <v>776.51</v>
      </c>
      <c r="D115" s="60">
        <v>275.96</v>
      </c>
      <c r="E115" s="60">
        <v>156.67</v>
      </c>
      <c r="F115" s="60">
        <v>0.1</v>
      </c>
      <c r="G115" s="61">
        <v>343.78</v>
      </c>
      <c r="H115" s="66">
        <f>VLOOKUP(A115,表六!A$6:C$35,3,FALSE)</f>
        <v>92</v>
      </c>
      <c r="I115" s="66"/>
      <c r="J115" s="68">
        <f t="shared" si="1"/>
        <v>251.78</v>
      </c>
    </row>
    <row r="116" ht="15.75" customHeight="1" spans="1:10">
      <c r="A116" s="62">
        <v>2050302</v>
      </c>
      <c r="B116" s="65" t="s">
        <v>507</v>
      </c>
      <c r="C116" s="60">
        <v>776.51</v>
      </c>
      <c r="D116" s="60">
        <v>275.96</v>
      </c>
      <c r="E116" s="60">
        <v>156.67</v>
      </c>
      <c r="F116" s="60">
        <v>0.1</v>
      </c>
      <c r="G116" s="61">
        <v>343.78</v>
      </c>
      <c r="H116" s="66">
        <v>92</v>
      </c>
      <c r="I116" s="66">
        <f>VLOOKUP(A116,'[4]一般转移支付（表八与表十一差额）'!$A$1:$D$28,4,FALSE)</f>
        <v>92</v>
      </c>
      <c r="J116" s="68">
        <f t="shared" si="1"/>
        <v>251.78</v>
      </c>
    </row>
    <row r="117" ht="15.75" customHeight="1" spans="1:10">
      <c r="A117" s="62">
        <v>20507</v>
      </c>
      <c r="B117" s="64" t="s">
        <v>283</v>
      </c>
      <c r="C117" s="60">
        <v>455.39</v>
      </c>
      <c r="D117" s="60">
        <v>337.48</v>
      </c>
      <c r="E117" s="60">
        <v>113.83</v>
      </c>
      <c r="F117" s="60">
        <v>2.52</v>
      </c>
      <c r="G117" s="61">
        <v>1.56</v>
      </c>
      <c r="H117" s="66"/>
      <c r="I117" s="66"/>
      <c r="J117" s="68">
        <f t="shared" si="1"/>
        <v>1.56</v>
      </c>
    </row>
    <row r="118" ht="15.75" customHeight="1" spans="1:10">
      <c r="A118" s="62">
        <v>2050701</v>
      </c>
      <c r="B118" s="65" t="s">
        <v>508</v>
      </c>
      <c r="C118" s="60">
        <v>455.39</v>
      </c>
      <c r="D118" s="60">
        <v>337.48</v>
      </c>
      <c r="E118" s="60">
        <v>113.83</v>
      </c>
      <c r="F118" s="60">
        <v>2.52</v>
      </c>
      <c r="G118" s="61">
        <v>1.56</v>
      </c>
      <c r="H118" s="66"/>
      <c r="I118" s="66"/>
      <c r="J118" s="68">
        <f t="shared" si="1"/>
        <v>1.56</v>
      </c>
    </row>
    <row r="119" ht="15.75" customHeight="1" spans="1:10">
      <c r="A119" s="62">
        <v>20508</v>
      </c>
      <c r="B119" s="64" t="s">
        <v>509</v>
      </c>
      <c r="C119" s="60">
        <v>1135.91</v>
      </c>
      <c r="D119" s="60">
        <v>664.78</v>
      </c>
      <c r="E119" s="60">
        <v>62.11</v>
      </c>
      <c r="F119" s="60">
        <v>7.02</v>
      </c>
      <c r="G119" s="61">
        <v>402</v>
      </c>
      <c r="H119" s="66"/>
      <c r="I119" s="66"/>
      <c r="J119" s="68">
        <f t="shared" si="1"/>
        <v>402</v>
      </c>
    </row>
    <row r="120" ht="15.75" customHeight="1" spans="1:10">
      <c r="A120" s="62">
        <v>2050801</v>
      </c>
      <c r="B120" s="65" t="s">
        <v>510</v>
      </c>
      <c r="C120" s="60">
        <v>537.32</v>
      </c>
      <c r="D120" s="60">
        <v>313.29</v>
      </c>
      <c r="E120" s="60">
        <v>24.04</v>
      </c>
      <c r="F120" s="60">
        <v>2.99</v>
      </c>
      <c r="G120" s="61">
        <v>197</v>
      </c>
      <c r="H120" s="66"/>
      <c r="I120" s="66"/>
      <c r="J120" s="68">
        <f t="shared" si="1"/>
        <v>197</v>
      </c>
    </row>
    <row r="121" ht="15.75" customHeight="1" spans="1:10">
      <c r="A121" s="62">
        <v>2050802</v>
      </c>
      <c r="B121" s="65" t="s">
        <v>511</v>
      </c>
      <c r="C121" s="60">
        <v>513.59</v>
      </c>
      <c r="D121" s="60">
        <v>351.49</v>
      </c>
      <c r="E121" s="60">
        <v>38.07</v>
      </c>
      <c r="F121" s="60">
        <v>4.03</v>
      </c>
      <c r="G121" s="61">
        <v>120</v>
      </c>
      <c r="H121" s="66"/>
      <c r="I121" s="66"/>
      <c r="J121" s="68">
        <f t="shared" si="1"/>
        <v>120</v>
      </c>
    </row>
    <row r="122" ht="15.75" customHeight="1" spans="1:10">
      <c r="A122" s="62">
        <v>2050899</v>
      </c>
      <c r="B122" s="65" t="s">
        <v>512</v>
      </c>
      <c r="C122" s="60">
        <v>85</v>
      </c>
      <c r="D122" s="60">
        <v>0</v>
      </c>
      <c r="E122" s="60">
        <v>0</v>
      </c>
      <c r="F122" s="60">
        <v>0</v>
      </c>
      <c r="G122" s="61">
        <v>85</v>
      </c>
      <c r="H122" s="66"/>
      <c r="I122" s="66"/>
      <c r="J122" s="68">
        <f t="shared" si="1"/>
        <v>85</v>
      </c>
    </row>
    <row r="123" ht="15.75" customHeight="1" spans="1:10">
      <c r="A123" s="62">
        <v>20599</v>
      </c>
      <c r="B123" s="64" t="s">
        <v>513</v>
      </c>
      <c r="C123" s="60">
        <v>11000</v>
      </c>
      <c r="D123" s="60">
        <v>0</v>
      </c>
      <c r="E123" s="60">
        <v>0</v>
      </c>
      <c r="F123" s="60">
        <v>0</v>
      </c>
      <c r="G123" s="61">
        <v>11000</v>
      </c>
      <c r="H123" s="66"/>
      <c r="I123" s="66"/>
      <c r="J123" s="68">
        <f t="shared" si="1"/>
        <v>11000</v>
      </c>
    </row>
    <row r="124" ht="15.75" customHeight="1" spans="1:10">
      <c r="A124" s="62">
        <v>2059999</v>
      </c>
      <c r="B124" s="65" t="s">
        <v>513</v>
      </c>
      <c r="C124" s="60">
        <v>11000</v>
      </c>
      <c r="D124" s="60">
        <v>0</v>
      </c>
      <c r="E124" s="60">
        <v>0</v>
      </c>
      <c r="F124" s="60">
        <v>0</v>
      </c>
      <c r="G124" s="61">
        <v>11000</v>
      </c>
      <c r="H124" s="66"/>
      <c r="I124" s="66"/>
      <c r="J124" s="68">
        <f t="shared" si="1"/>
        <v>11000</v>
      </c>
    </row>
    <row r="125" ht="15.75" customHeight="1" spans="1:10">
      <c r="A125" s="62">
        <v>206</v>
      </c>
      <c r="B125" s="63" t="s">
        <v>514</v>
      </c>
      <c r="C125" s="60">
        <v>10750.27</v>
      </c>
      <c r="D125" s="60">
        <v>578.47</v>
      </c>
      <c r="E125" s="60">
        <v>62.03</v>
      </c>
      <c r="F125" s="60">
        <v>2.77</v>
      </c>
      <c r="G125" s="61">
        <v>10107</v>
      </c>
      <c r="H125" s="66"/>
      <c r="I125" s="66"/>
      <c r="J125" s="68">
        <f t="shared" si="1"/>
        <v>10107</v>
      </c>
    </row>
    <row r="126" ht="15.75" customHeight="1" spans="1:10">
      <c r="A126" s="62">
        <v>20601</v>
      </c>
      <c r="B126" s="64" t="s">
        <v>515</v>
      </c>
      <c r="C126" s="60">
        <v>367.2</v>
      </c>
      <c r="D126" s="60">
        <v>331.15</v>
      </c>
      <c r="E126" s="60">
        <v>34.45</v>
      </c>
      <c r="F126" s="60">
        <v>1.6</v>
      </c>
      <c r="G126" s="61">
        <v>0</v>
      </c>
      <c r="H126" s="66"/>
      <c r="I126" s="66"/>
      <c r="J126" s="68">
        <f t="shared" si="1"/>
        <v>0</v>
      </c>
    </row>
    <row r="127" ht="15.75" customHeight="1" spans="1:10">
      <c r="A127" s="62">
        <v>2060101</v>
      </c>
      <c r="B127" s="65" t="s">
        <v>516</v>
      </c>
      <c r="C127" s="60">
        <v>367.2</v>
      </c>
      <c r="D127" s="60">
        <v>331.15</v>
      </c>
      <c r="E127" s="60">
        <v>34.45</v>
      </c>
      <c r="F127" s="60">
        <v>1.6</v>
      </c>
      <c r="G127" s="61">
        <v>0</v>
      </c>
      <c r="H127" s="66"/>
      <c r="I127" s="66"/>
      <c r="J127" s="68">
        <f t="shared" si="1"/>
        <v>0</v>
      </c>
    </row>
    <row r="128" ht="15.75" customHeight="1" spans="1:10">
      <c r="A128" s="62">
        <v>20604</v>
      </c>
      <c r="B128" s="64" t="s">
        <v>517</v>
      </c>
      <c r="C128" s="60">
        <v>9000</v>
      </c>
      <c r="D128" s="60">
        <v>0</v>
      </c>
      <c r="E128" s="60">
        <v>0</v>
      </c>
      <c r="F128" s="60">
        <v>0</v>
      </c>
      <c r="G128" s="61">
        <v>9000</v>
      </c>
      <c r="H128" s="66"/>
      <c r="I128" s="66"/>
      <c r="J128" s="68">
        <f t="shared" si="1"/>
        <v>9000</v>
      </c>
    </row>
    <row r="129" ht="15.75" customHeight="1" spans="1:10">
      <c r="A129" s="62">
        <v>2060499</v>
      </c>
      <c r="B129" s="65" t="s">
        <v>518</v>
      </c>
      <c r="C129" s="60">
        <v>9000</v>
      </c>
      <c r="D129" s="60">
        <v>0</v>
      </c>
      <c r="E129" s="60">
        <v>0</v>
      </c>
      <c r="F129" s="60">
        <v>0</v>
      </c>
      <c r="G129" s="61">
        <v>9000</v>
      </c>
      <c r="H129" s="66"/>
      <c r="I129" s="66"/>
      <c r="J129" s="68">
        <f t="shared" si="1"/>
        <v>9000</v>
      </c>
    </row>
    <row r="130" ht="15.75" customHeight="1" spans="1:10">
      <c r="A130" s="62">
        <v>20607</v>
      </c>
      <c r="B130" s="64" t="s">
        <v>299</v>
      </c>
      <c r="C130" s="60">
        <v>1167.07</v>
      </c>
      <c r="D130" s="60">
        <v>247.32</v>
      </c>
      <c r="E130" s="60">
        <v>27.58</v>
      </c>
      <c r="F130" s="60">
        <v>1.17</v>
      </c>
      <c r="G130" s="61">
        <v>891</v>
      </c>
      <c r="H130" s="66"/>
      <c r="I130" s="66"/>
      <c r="J130" s="68">
        <f t="shared" si="1"/>
        <v>891</v>
      </c>
    </row>
    <row r="131" ht="15.75" customHeight="1" spans="1:10">
      <c r="A131" s="62">
        <v>2060701</v>
      </c>
      <c r="B131" s="65" t="s">
        <v>519</v>
      </c>
      <c r="C131" s="60">
        <v>276.07</v>
      </c>
      <c r="D131" s="60">
        <v>247.32</v>
      </c>
      <c r="E131" s="60">
        <v>27.58</v>
      </c>
      <c r="F131" s="60">
        <v>1.17</v>
      </c>
      <c r="G131" s="61">
        <v>0</v>
      </c>
      <c r="H131" s="66"/>
      <c r="I131" s="66"/>
      <c r="J131" s="68">
        <f t="shared" si="1"/>
        <v>0</v>
      </c>
    </row>
    <row r="132" ht="15.75" customHeight="1" spans="1:10">
      <c r="A132" s="62">
        <v>2060702</v>
      </c>
      <c r="B132" s="65" t="s">
        <v>520</v>
      </c>
      <c r="C132" s="60">
        <v>186</v>
      </c>
      <c r="D132" s="60">
        <v>0</v>
      </c>
      <c r="E132" s="60">
        <v>0</v>
      </c>
      <c r="F132" s="60">
        <v>0</v>
      </c>
      <c r="G132" s="61">
        <v>186</v>
      </c>
      <c r="H132" s="66"/>
      <c r="I132" s="66"/>
      <c r="J132" s="68">
        <f t="shared" si="1"/>
        <v>186</v>
      </c>
    </row>
    <row r="133" ht="15.75" customHeight="1" spans="1:10">
      <c r="A133" s="62">
        <v>2060799</v>
      </c>
      <c r="B133" s="65" t="s">
        <v>521</v>
      </c>
      <c r="C133" s="60">
        <v>705</v>
      </c>
      <c r="D133" s="60">
        <v>0</v>
      </c>
      <c r="E133" s="60">
        <v>0</v>
      </c>
      <c r="F133" s="60">
        <v>0</v>
      </c>
      <c r="G133" s="61">
        <v>705</v>
      </c>
      <c r="H133" s="66"/>
      <c r="I133" s="66"/>
      <c r="J133" s="68">
        <f t="shared" si="1"/>
        <v>705</v>
      </c>
    </row>
    <row r="134" ht="15.75" customHeight="1" spans="1:10">
      <c r="A134" s="62">
        <v>20699</v>
      </c>
      <c r="B134" s="64" t="s">
        <v>522</v>
      </c>
      <c r="C134" s="60">
        <v>216</v>
      </c>
      <c r="D134" s="60">
        <v>0</v>
      </c>
      <c r="E134" s="60">
        <v>0</v>
      </c>
      <c r="F134" s="60">
        <v>0</v>
      </c>
      <c r="G134" s="61">
        <v>216</v>
      </c>
      <c r="H134" s="66"/>
      <c r="I134" s="66"/>
      <c r="J134" s="68">
        <f t="shared" si="1"/>
        <v>216</v>
      </c>
    </row>
    <row r="135" ht="15.75" customHeight="1" spans="1:10">
      <c r="A135" s="62">
        <v>2069999</v>
      </c>
      <c r="B135" s="65" t="s">
        <v>522</v>
      </c>
      <c r="C135" s="60">
        <v>216</v>
      </c>
      <c r="D135" s="60">
        <v>0</v>
      </c>
      <c r="E135" s="60">
        <v>0</v>
      </c>
      <c r="F135" s="60">
        <v>0</v>
      </c>
      <c r="G135" s="61">
        <v>216</v>
      </c>
      <c r="H135" s="66"/>
      <c r="I135" s="66"/>
      <c r="J135" s="68">
        <f t="shared" ref="J135:J198" si="2">G135-H135</f>
        <v>216</v>
      </c>
    </row>
    <row r="136" ht="15.75" customHeight="1" spans="1:10">
      <c r="A136" s="62">
        <v>207</v>
      </c>
      <c r="B136" s="63" t="s">
        <v>211</v>
      </c>
      <c r="C136" s="60">
        <v>12491.88</v>
      </c>
      <c r="D136" s="60">
        <v>4069.69</v>
      </c>
      <c r="E136" s="60">
        <v>459.58</v>
      </c>
      <c r="F136" s="60">
        <v>20.15</v>
      </c>
      <c r="G136" s="61">
        <v>7942.46</v>
      </c>
      <c r="H136" s="66">
        <f>VLOOKUP(A136,表六!A$6:C$35,3,FALSE)</f>
        <v>662</v>
      </c>
      <c r="I136" s="66"/>
      <c r="J136" s="68">
        <f t="shared" si="2"/>
        <v>7280.46</v>
      </c>
    </row>
    <row r="137" ht="15.75" customHeight="1" spans="1:10">
      <c r="A137" s="62">
        <v>20701</v>
      </c>
      <c r="B137" s="64" t="s">
        <v>523</v>
      </c>
      <c r="C137" s="60">
        <v>8202.63</v>
      </c>
      <c r="D137" s="60">
        <v>2064.92</v>
      </c>
      <c r="E137" s="60">
        <v>210.16</v>
      </c>
      <c r="F137" s="60">
        <v>13.39</v>
      </c>
      <c r="G137" s="61">
        <v>5914.16</v>
      </c>
      <c r="H137" s="66"/>
      <c r="I137" s="66"/>
      <c r="J137" s="68">
        <f t="shared" si="2"/>
        <v>5914.16</v>
      </c>
    </row>
    <row r="138" ht="15.75" customHeight="1" spans="1:10">
      <c r="A138" s="62">
        <v>2070101</v>
      </c>
      <c r="B138" s="65" t="s">
        <v>524</v>
      </c>
      <c r="C138" s="60">
        <v>772.45</v>
      </c>
      <c r="D138" s="60">
        <v>660.4</v>
      </c>
      <c r="E138" s="60">
        <v>83.36</v>
      </c>
      <c r="F138" s="60">
        <v>3.69</v>
      </c>
      <c r="G138" s="61">
        <v>25</v>
      </c>
      <c r="H138" s="66"/>
      <c r="I138" s="66"/>
      <c r="J138" s="68">
        <f t="shared" si="2"/>
        <v>25</v>
      </c>
    </row>
    <row r="139" ht="15.75" customHeight="1" spans="1:10">
      <c r="A139" s="62">
        <v>2070104</v>
      </c>
      <c r="B139" s="65" t="s">
        <v>525</v>
      </c>
      <c r="C139" s="60">
        <v>813.62</v>
      </c>
      <c r="D139" s="60">
        <v>252.96</v>
      </c>
      <c r="E139" s="60">
        <v>20.34</v>
      </c>
      <c r="F139" s="60">
        <v>1.32</v>
      </c>
      <c r="G139" s="61">
        <v>539</v>
      </c>
      <c r="H139" s="66"/>
      <c r="I139" s="66"/>
      <c r="J139" s="68">
        <f t="shared" si="2"/>
        <v>539</v>
      </c>
    </row>
    <row r="140" ht="15.75" customHeight="1" spans="1:10">
      <c r="A140" s="62">
        <v>2070105</v>
      </c>
      <c r="B140" s="65" t="s">
        <v>526</v>
      </c>
      <c r="C140" s="60">
        <v>20.56</v>
      </c>
      <c r="D140" s="60">
        <v>0</v>
      </c>
      <c r="E140" s="60">
        <v>0</v>
      </c>
      <c r="F140" s="60">
        <v>0</v>
      </c>
      <c r="G140" s="61">
        <v>20.56</v>
      </c>
      <c r="H140" s="66"/>
      <c r="I140" s="66"/>
      <c r="J140" s="68">
        <f t="shared" si="2"/>
        <v>20.56</v>
      </c>
    </row>
    <row r="141" ht="15.75" customHeight="1" spans="1:10">
      <c r="A141" s="62">
        <v>2070106</v>
      </c>
      <c r="B141" s="65" t="s">
        <v>527</v>
      </c>
      <c r="C141" s="60">
        <v>560.89</v>
      </c>
      <c r="D141" s="60">
        <v>502.26</v>
      </c>
      <c r="E141" s="60">
        <v>47.53</v>
      </c>
      <c r="F141" s="60">
        <v>6.1</v>
      </c>
      <c r="G141" s="61">
        <v>5</v>
      </c>
      <c r="H141" s="66"/>
      <c r="I141" s="66"/>
      <c r="J141" s="68">
        <f t="shared" si="2"/>
        <v>5</v>
      </c>
    </row>
    <row r="142" ht="15.75" customHeight="1" spans="1:10">
      <c r="A142" s="62">
        <v>2070107</v>
      </c>
      <c r="B142" s="65" t="s">
        <v>528</v>
      </c>
      <c r="C142" s="60">
        <v>255</v>
      </c>
      <c r="D142" s="60">
        <v>0</v>
      </c>
      <c r="E142" s="60">
        <v>0</v>
      </c>
      <c r="F142" s="60">
        <v>0</v>
      </c>
      <c r="G142" s="61">
        <v>255</v>
      </c>
      <c r="H142" s="66"/>
      <c r="I142" s="66"/>
      <c r="J142" s="68">
        <f t="shared" si="2"/>
        <v>255</v>
      </c>
    </row>
    <row r="143" ht="15.75" customHeight="1" spans="1:10">
      <c r="A143" s="62">
        <v>2070108</v>
      </c>
      <c r="B143" s="65" t="s">
        <v>529</v>
      </c>
      <c r="C143" s="60">
        <v>211.4</v>
      </c>
      <c r="D143" s="60">
        <v>0</v>
      </c>
      <c r="E143" s="60">
        <v>0</v>
      </c>
      <c r="F143" s="60">
        <v>0</v>
      </c>
      <c r="G143" s="61">
        <v>211.4</v>
      </c>
      <c r="H143" s="66"/>
      <c r="I143" s="66"/>
      <c r="J143" s="68">
        <f t="shared" si="2"/>
        <v>211.4</v>
      </c>
    </row>
    <row r="144" ht="15.75" customHeight="1" spans="1:10">
      <c r="A144" s="62">
        <v>2070109</v>
      </c>
      <c r="B144" s="65" t="s">
        <v>530</v>
      </c>
      <c r="C144" s="60">
        <v>929.75</v>
      </c>
      <c r="D144" s="60">
        <v>365.6</v>
      </c>
      <c r="E144" s="60">
        <v>29.77</v>
      </c>
      <c r="F144" s="60">
        <v>2.18</v>
      </c>
      <c r="G144" s="61">
        <v>532.2</v>
      </c>
      <c r="H144" s="66"/>
      <c r="I144" s="66"/>
      <c r="J144" s="68">
        <f t="shared" si="2"/>
        <v>532.2</v>
      </c>
    </row>
    <row r="145" ht="15.75" customHeight="1" spans="1:10">
      <c r="A145" s="62">
        <v>2070112</v>
      </c>
      <c r="B145" s="65" t="s">
        <v>531</v>
      </c>
      <c r="C145" s="60">
        <v>277.51</v>
      </c>
      <c r="D145" s="60">
        <v>226.71</v>
      </c>
      <c r="E145" s="60">
        <v>21.7</v>
      </c>
      <c r="F145" s="60">
        <v>0.1</v>
      </c>
      <c r="G145" s="61">
        <v>29</v>
      </c>
      <c r="H145" s="66"/>
      <c r="I145" s="66"/>
      <c r="J145" s="68">
        <f t="shared" si="2"/>
        <v>29</v>
      </c>
    </row>
    <row r="146" ht="15.75" customHeight="1" spans="1:10">
      <c r="A146" s="62">
        <v>2070113</v>
      </c>
      <c r="B146" s="65" t="s">
        <v>532</v>
      </c>
      <c r="C146" s="60">
        <v>80</v>
      </c>
      <c r="D146" s="60">
        <v>0</v>
      </c>
      <c r="E146" s="60">
        <v>0</v>
      </c>
      <c r="F146" s="60">
        <v>0</v>
      </c>
      <c r="G146" s="61">
        <v>80</v>
      </c>
      <c r="H146" s="66"/>
      <c r="I146" s="66"/>
      <c r="J146" s="68">
        <f t="shared" si="2"/>
        <v>80</v>
      </c>
    </row>
    <row r="147" ht="15.75" customHeight="1" spans="1:10">
      <c r="A147" s="62">
        <v>2070199</v>
      </c>
      <c r="B147" s="65" t="s">
        <v>533</v>
      </c>
      <c r="C147" s="60">
        <v>4281.45</v>
      </c>
      <c r="D147" s="60">
        <v>56.99</v>
      </c>
      <c r="E147" s="60">
        <v>7.46</v>
      </c>
      <c r="F147" s="60">
        <v>0</v>
      </c>
      <c r="G147" s="61">
        <v>4217</v>
      </c>
      <c r="H147" s="66"/>
      <c r="I147" s="66"/>
      <c r="J147" s="68">
        <f t="shared" si="2"/>
        <v>4217</v>
      </c>
    </row>
    <row r="148" ht="15.75" customHeight="1" spans="1:10">
      <c r="A148" s="62">
        <v>20702</v>
      </c>
      <c r="B148" s="64" t="s">
        <v>534</v>
      </c>
      <c r="C148" s="60">
        <v>708.22</v>
      </c>
      <c r="D148" s="60">
        <v>327.81</v>
      </c>
      <c r="E148" s="60">
        <v>44.79</v>
      </c>
      <c r="F148" s="60">
        <v>0.82</v>
      </c>
      <c r="G148" s="61">
        <v>334.8</v>
      </c>
      <c r="H148" s="66">
        <f>VLOOKUP(A148,表六!A$6:C$35,3,FALSE)</f>
        <v>50</v>
      </c>
      <c r="I148" s="66"/>
      <c r="J148" s="68">
        <f t="shared" si="2"/>
        <v>284.8</v>
      </c>
    </row>
    <row r="149" ht="15.75" customHeight="1" spans="1:10">
      <c r="A149" s="62">
        <v>2070204</v>
      </c>
      <c r="B149" s="65" t="s">
        <v>535</v>
      </c>
      <c r="C149" s="60">
        <v>504.37</v>
      </c>
      <c r="D149" s="60">
        <v>193.98</v>
      </c>
      <c r="E149" s="60">
        <v>30.19</v>
      </c>
      <c r="F149" s="60">
        <v>0.2</v>
      </c>
      <c r="G149" s="61">
        <v>280</v>
      </c>
      <c r="H149" s="66"/>
      <c r="I149" s="66"/>
      <c r="J149" s="68">
        <f t="shared" si="2"/>
        <v>280</v>
      </c>
    </row>
    <row r="150" ht="15.75" customHeight="1" spans="1:10">
      <c r="A150" s="62">
        <v>2070205</v>
      </c>
      <c r="B150" s="65" t="s">
        <v>536</v>
      </c>
      <c r="C150" s="60">
        <v>203.85</v>
      </c>
      <c r="D150" s="60">
        <v>133.83</v>
      </c>
      <c r="E150" s="60">
        <v>14.6</v>
      </c>
      <c r="F150" s="60">
        <v>0.62</v>
      </c>
      <c r="G150" s="61">
        <v>54.8</v>
      </c>
      <c r="H150" s="66">
        <v>50</v>
      </c>
      <c r="I150" s="66">
        <f>VLOOKUP(A150,'[4]一般转移支付（表八与表十一差额）'!$A$1:$D$28,4,FALSE)</f>
        <v>50</v>
      </c>
      <c r="J150" s="68">
        <f t="shared" si="2"/>
        <v>4.8</v>
      </c>
    </row>
    <row r="151" ht="15.75" customHeight="1" spans="1:10">
      <c r="A151" s="62">
        <v>20703</v>
      </c>
      <c r="B151" s="64" t="s">
        <v>537</v>
      </c>
      <c r="C151" s="60">
        <v>285.9</v>
      </c>
      <c r="D151" s="60">
        <v>78.22</v>
      </c>
      <c r="E151" s="60">
        <v>5.55</v>
      </c>
      <c r="F151" s="60">
        <v>0.13</v>
      </c>
      <c r="G151" s="61">
        <v>202</v>
      </c>
      <c r="H151" s="66"/>
      <c r="I151" s="66"/>
      <c r="J151" s="68">
        <f t="shared" si="2"/>
        <v>202</v>
      </c>
    </row>
    <row r="152" ht="15.75" customHeight="1" spans="1:10">
      <c r="A152" s="62">
        <v>2070308</v>
      </c>
      <c r="B152" s="65" t="s">
        <v>538</v>
      </c>
      <c r="C152" s="60">
        <v>203.9</v>
      </c>
      <c r="D152" s="60">
        <v>78.22</v>
      </c>
      <c r="E152" s="60">
        <v>5.55</v>
      </c>
      <c r="F152" s="60">
        <v>0.13</v>
      </c>
      <c r="G152" s="61">
        <v>120</v>
      </c>
      <c r="H152" s="66"/>
      <c r="I152" s="66"/>
      <c r="J152" s="68">
        <f t="shared" si="2"/>
        <v>120</v>
      </c>
    </row>
    <row r="153" ht="15.75" customHeight="1" spans="1:10">
      <c r="A153" s="62">
        <v>2070399</v>
      </c>
      <c r="B153" s="65" t="s">
        <v>539</v>
      </c>
      <c r="C153" s="60">
        <v>82</v>
      </c>
      <c r="D153" s="60">
        <v>0</v>
      </c>
      <c r="E153" s="60">
        <v>0</v>
      </c>
      <c r="F153" s="60">
        <v>0</v>
      </c>
      <c r="G153" s="61">
        <v>82</v>
      </c>
      <c r="H153" s="66"/>
      <c r="I153" s="66"/>
      <c r="J153" s="68">
        <f t="shared" si="2"/>
        <v>82</v>
      </c>
    </row>
    <row r="154" ht="15.75" customHeight="1" spans="1:10">
      <c r="A154" s="62">
        <v>20706</v>
      </c>
      <c r="B154" s="64" t="s">
        <v>540</v>
      </c>
      <c r="C154" s="60">
        <v>80</v>
      </c>
      <c r="D154" s="60">
        <v>0</v>
      </c>
      <c r="E154" s="60">
        <v>0</v>
      </c>
      <c r="F154" s="60">
        <v>0</v>
      </c>
      <c r="G154" s="61">
        <v>80</v>
      </c>
      <c r="H154" s="66"/>
      <c r="I154" s="66"/>
      <c r="J154" s="68">
        <f t="shared" si="2"/>
        <v>80</v>
      </c>
    </row>
    <row r="155" ht="15.75" customHeight="1" spans="1:10">
      <c r="A155" s="62">
        <v>2070607</v>
      </c>
      <c r="B155" s="65" t="s">
        <v>541</v>
      </c>
      <c r="C155" s="60">
        <v>30</v>
      </c>
      <c r="D155" s="60">
        <v>0</v>
      </c>
      <c r="E155" s="60">
        <v>0</v>
      </c>
      <c r="F155" s="60">
        <v>0</v>
      </c>
      <c r="G155" s="61">
        <v>30</v>
      </c>
      <c r="H155" s="66"/>
      <c r="I155" s="66"/>
      <c r="J155" s="68">
        <f t="shared" si="2"/>
        <v>30</v>
      </c>
    </row>
    <row r="156" ht="15.75" customHeight="1" spans="1:10">
      <c r="A156" s="62">
        <v>2070699</v>
      </c>
      <c r="B156" s="65" t="s">
        <v>542</v>
      </c>
      <c r="C156" s="60">
        <v>50</v>
      </c>
      <c r="D156" s="60">
        <v>0</v>
      </c>
      <c r="E156" s="60">
        <v>0</v>
      </c>
      <c r="F156" s="60">
        <v>0</v>
      </c>
      <c r="G156" s="61">
        <v>50</v>
      </c>
      <c r="H156" s="66"/>
      <c r="I156" s="66"/>
      <c r="J156" s="68">
        <f t="shared" si="2"/>
        <v>50</v>
      </c>
    </row>
    <row r="157" ht="15.75" customHeight="1" spans="1:10">
      <c r="A157" s="62">
        <v>20708</v>
      </c>
      <c r="B157" s="64" t="s">
        <v>543</v>
      </c>
      <c r="C157" s="60">
        <v>3062.13</v>
      </c>
      <c r="D157" s="60">
        <v>1598.74</v>
      </c>
      <c r="E157" s="60">
        <v>199.08</v>
      </c>
      <c r="F157" s="60">
        <v>5.81</v>
      </c>
      <c r="G157" s="61">
        <v>1258.5</v>
      </c>
      <c r="H157" s="66">
        <f>VLOOKUP(A157,表六!A$6:C$35,3,FALSE)</f>
        <v>612</v>
      </c>
      <c r="I157" s="66"/>
      <c r="J157" s="68">
        <f t="shared" si="2"/>
        <v>646.5</v>
      </c>
    </row>
    <row r="158" ht="15.75" customHeight="1" spans="1:10">
      <c r="A158" s="62">
        <v>2070804</v>
      </c>
      <c r="B158" s="65" t="s">
        <v>544</v>
      </c>
      <c r="C158" s="60">
        <v>2</v>
      </c>
      <c r="D158" s="60">
        <v>0</v>
      </c>
      <c r="E158" s="60">
        <v>0</v>
      </c>
      <c r="F158" s="60">
        <v>0</v>
      </c>
      <c r="G158" s="61">
        <v>2</v>
      </c>
      <c r="H158" s="66"/>
      <c r="I158" s="66"/>
      <c r="J158" s="68">
        <f t="shared" si="2"/>
        <v>2</v>
      </c>
    </row>
    <row r="159" ht="15.75" customHeight="1" spans="1:10">
      <c r="A159" s="62">
        <v>2070805</v>
      </c>
      <c r="B159" s="65" t="s">
        <v>545</v>
      </c>
      <c r="C159" s="60">
        <v>612</v>
      </c>
      <c r="D159" s="60">
        <v>0</v>
      </c>
      <c r="E159" s="60">
        <v>0</v>
      </c>
      <c r="F159" s="60">
        <v>0</v>
      </c>
      <c r="G159" s="61">
        <v>612</v>
      </c>
      <c r="H159" s="66">
        <v>612</v>
      </c>
      <c r="I159" s="66">
        <f>VLOOKUP(A159,'[4]一般转移支付（表八与表十一差额）'!$A$1:$D$28,4,FALSE)</f>
        <v>612</v>
      </c>
      <c r="J159" s="68">
        <f t="shared" si="2"/>
        <v>0</v>
      </c>
    </row>
    <row r="160" ht="15.75" customHeight="1" spans="1:10">
      <c r="A160" s="62">
        <v>2070899</v>
      </c>
      <c r="B160" s="65" t="s">
        <v>546</v>
      </c>
      <c r="C160" s="60">
        <v>2448.13</v>
      </c>
      <c r="D160" s="60">
        <v>1598.74</v>
      </c>
      <c r="E160" s="60">
        <v>199.08</v>
      </c>
      <c r="F160" s="60">
        <v>5.81</v>
      </c>
      <c r="G160" s="61">
        <v>644.5</v>
      </c>
      <c r="H160" s="66"/>
      <c r="I160" s="66"/>
      <c r="J160" s="68">
        <f t="shared" si="2"/>
        <v>644.5</v>
      </c>
    </row>
    <row r="161" ht="15.75" customHeight="1" spans="1:10">
      <c r="A161" s="62">
        <v>20799</v>
      </c>
      <c r="B161" s="64" t="s">
        <v>547</v>
      </c>
      <c r="C161" s="60">
        <v>153</v>
      </c>
      <c r="D161" s="60">
        <v>0</v>
      </c>
      <c r="E161" s="60">
        <v>0</v>
      </c>
      <c r="F161" s="60">
        <v>0</v>
      </c>
      <c r="G161" s="61">
        <v>153</v>
      </c>
      <c r="H161" s="66"/>
      <c r="I161" s="66"/>
      <c r="J161" s="68">
        <f t="shared" si="2"/>
        <v>153</v>
      </c>
    </row>
    <row r="162" ht="15.75" customHeight="1" spans="1:10">
      <c r="A162" s="62">
        <v>2079902</v>
      </c>
      <c r="B162" s="65" t="s">
        <v>548</v>
      </c>
      <c r="C162" s="60">
        <v>100</v>
      </c>
      <c r="D162" s="60">
        <v>0</v>
      </c>
      <c r="E162" s="60">
        <v>0</v>
      </c>
      <c r="F162" s="60">
        <v>0</v>
      </c>
      <c r="G162" s="61">
        <v>100</v>
      </c>
      <c r="H162" s="66"/>
      <c r="I162" s="66"/>
      <c r="J162" s="68">
        <f t="shared" si="2"/>
        <v>100</v>
      </c>
    </row>
    <row r="163" ht="15.75" customHeight="1" spans="1:10">
      <c r="A163" s="62">
        <v>2079999</v>
      </c>
      <c r="B163" s="65" t="s">
        <v>547</v>
      </c>
      <c r="C163" s="60">
        <v>53</v>
      </c>
      <c r="D163" s="60">
        <v>0</v>
      </c>
      <c r="E163" s="60">
        <v>0</v>
      </c>
      <c r="F163" s="60">
        <v>0</v>
      </c>
      <c r="G163" s="61">
        <v>53</v>
      </c>
      <c r="H163" s="66"/>
      <c r="I163" s="66"/>
      <c r="J163" s="68">
        <f t="shared" si="2"/>
        <v>53</v>
      </c>
    </row>
    <row r="164" ht="15.75" customHeight="1" spans="1:10">
      <c r="A164" s="62">
        <v>208</v>
      </c>
      <c r="B164" s="63" t="s">
        <v>214</v>
      </c>
      <c r="C164" s="60">
        <v>75973.8</v>
      </c>
      <c r="D164" s="60">
        <v>5724.04</v>
      </c>
      <c r="E164" s="60">
        <v>872.82</v>
      </c>
      <c r="F164" s="60">
        <v>34.76</v>
      </c>
      <c r="G164" s="61">
        <v>69342.18</v>
      </c>
      <c r="H164" s="66">
        <f>VLOOKUP(A164,表六!A$6:C$35,3,FALSE)</f>
        <v>44763</v>
      </c>
      <c r="I164" s="66"/>
      <c r="J164" s="68">
        <f t="shared" si="2"/>
        <v>24579.18</v>
      </c>
    </row>
    <row r="165" ht="15.75" customHeight="1" spans="1:10">
      <c r="A165" s="62">
        <v>20801</v>
      </c>
      <c r="B165" s="64" t="s">
        <v>549</v>
      </c>
      <c r="C165" s="60">
        <v>5002.1</v>
      </c>
      <c r="D165" s="60">
        <v>3620.45</v>
      </c>
      <c r="E165" s="60">
        <v>545.96</v>
      </c>
      <c r="F165" s="60">
        <v>10.29</v>
      </c>
      <c r="G165" s="61">
        <v>825.4</v>
      </c>
      <c r="H165" s="66"/>
      <c r="I165" s="66"/>
      <c r="J165" s="68">
        <f t="shared" si="2"/>
        <v>825.4</v>
      </c>
    </row>
    <row r="166" ht="15.75" customHeight="1" spans="1:10">
      <c r="A166" s="62">
        <v>2080101</v>
      </c>
      <c r="B166" s="65" t="s">
        <v>550</v>
      </c>
      <c r="C166" s="60">
        <v>1296.97</v>
      </c>
      <c r="D166" s="60">
        <v>1143.24</v>
      </c>
      <c r="E166" s="60">
        <v>134.83</v>
      </c>
      <c r="F166" s="60">
        <v>3.9</v>
      </c>
      <c r="G166" s="61">
        <v>15</v>
      </c>
      <c r="H166" s="66"/>
      <c r="I166" s="66"/>
      <c r="J166" s="68">
        <f t="shared" si="2"/>
        <v>15</v>
      </c>
    </row>
    <row r="167" ht="15.75" customHeight="1" spans="1:10">
      <c r="A167" s="62">
        <v>2080102</v>
      </c>
      <c r="B167" s="65" t="s">
        <v>551</v>
      </c>
      <c r="C167" s="60">
        <v>82</v>
      </c>
      <c r="D167" s="60">
        <v>0</v>
      </c>
      <c r="E167" s="60">
        <v>0</v>
      </c>
      <c r="F167" s="60">
        <v>0</v>
      </c>
      <c r="G167" s="61">
        <v>82</v>
      </c>
      <c r="H167" s="66"/>
      <c r="I167" s="66"/>
      <c r="J167" s="68">
        <f t="shared" si="2"/>
        <v>82</v>
      </c>
    </row>
    <row r="168" ht="15.75" customHeight="1" spans="1:10">
      <c r="A168" s="62">
        <v>2080104</v>
      </c>
      <c r="B168" s="65" t="s">
        <v>552</v>
      </c>
      <c r="C168" s="60">
        <v>32.94</v>
      </c>
      <c r="D168" s="60">
        <v>19.31</v>
      </c>
      <c r="E168" s="60">
        <v>13.63</v>
      </c>
      <c r="F168" s="60">
        <v>0</v>
      </c>
      <c r="G168" s="61">
        <v>0</v>
      </c>
      <c r="H168" s="66"/>
      <c r="I168" s="66"/>
      <c r="J168" s="68">
        <f t="shared" si="2"/>
        <v>0</v>
      </c>
    </row>
    <row r="169" ht="15.75" customHeight="1" spans="1:10">
      <c r="A169" s="62">
        <v>2080106</v>
      </c>
      <c r="B169" s="65" t="s">
        <v>553</v>
      </c>
      <c r="C169" s="60">
        <v>675.42</v>
      </c>
      <c r="D169" s="60">
        <v>557.04</v>
      </c>
      <c r="E169" s="60">
        <v>58.52</v>
      </c>
      <c r="F169" s="60">
        <v>1.86</v>
      </c>
      <c r="G169" s="61">
        <v>58</v>
      </c>
      <c r="H169" s="66"/>
      <c r="I169" s="66"/>
      <c r="J169" s="68">
        <f t="shared" si="2"/>
        <v>58</v>
      </c>
    </row>
    <row r="170" ht="15.75" customHeight="1" spans="1:10">
      <c r="A170" s="62">
        <v>2080109</v>
      </c>
      <c r="B170" s="65" t="s">
        <v>554</v>
      </c>
      <c r="C170" s="60">
        <v>2286.92</v>
      </c>
      <c r="D170" s="60">
        <v>1710.24</v>
      </c>
      <c r="E170" s="60">
        <v>211.54</v>
      </c>
      <c r="F170" s="60">
        <v>4.14</v>
      </c>
      <c r="G170" s="61">
        <v>361</v>
      </c>
      <c r="H170" s="66"/>
      <c r="I170" s="66"/>
      <c r="J170" s="68">
        <f t="shared" si="2"/>
        <v>361</v>
      </c>
    </row>
    <row r="171" ht="15.75" customHeight="1" spans="1:10">
      <c r="A171" s="62">
        <v>2080199</v>
      </c>
      <c r="B171" s="65" t="s">
        <v>555</v>
      </c>
      <c r="C171" s="60">
        <v>627.85</v>
      </c>
      <c r="D171" s="60">
        <v>190.62</v>
      </c>
      <c r="E171" s="60">
        <v>127.44</v>
      </c>
      <c r="F171" s="60">
        <v>0.39</v>
      </c>
      <c r="G171" s="61">
        <v>309.4</v>
      </c>
      <c r="H171" s="66"/>
      <c r="I171" s="66"/>
      <c r="J171" s="68">
        <f t="shared" si="2"/>
        <v>309.4</v>
      </c>
    </row>
    <row r="172" ht="15.75" customHeight="1" spans="1:10">
      <c r="A172" s="62">
        <v>20802</v>
      </c>
      <c r="B172" s="64" t="s">
        <v>556</v>
      </c>
      <c r="C172" s="60">
        <v>1980.17</v>
      </c>
      <c r="D172" s="60">
        <v>988.12</v>
      </c>
      <c r="E172" s="60">
        <v>173.22</v>
      </c>
      <c r="F172" s="60">
        <v>17.73</v>
      </c>
      <c r="G172" s="61">
        <v>801.1</v>
      </c>
      <c r="H172" s="66"/>
      <c r="I172" s="66"/>
      <c r="J172" s="68">
        <f t="shared" si="2"/>
        <v>801.1</v>
      </c>
    </row>
    <row r="173" ht="15.75" customHeight="1" spans="1:10">
      <c r="A173" s="62">
        <v>2080201</v>
      </c>
      <c r="B173" s="65" t="s">
        <v>557</v>
      </c>
      <c r="C173" s="60">
        <v>983.78</v>
      </c>
      <c r="D173" s="60">
        <v>861.68</v>
      </c>
      <c r="E173" s="60">
        <v>104.37</v>
      </c>
      <c r="F173" s="60">
        <v>17.73</v>
      </c>
      <c r="G173" s="61">
        <v>0</v>
      </c>
      <c r="H173" s="66"/>
      <c r="I173" s="66"/>
      <c r="J173" s="68">
        <f t="shared" si="2"/>
        <v>0</v>
      </c>
    </row>
    <row r="174" ht="15.75" customHeight="1" spans="1:10">
      <c r="A174" s="62">
        <v>2080202</v>
      </c>
      <c r="B174" s="65" t="s">
        <v>558</v>
      </c>
      <c r="C174" s="60">
        <v>223.29</v>
      </c>
      <c r="D174" s="60">
        <v>126.44</v>
      </c>
      <c r="E174" s="60">
        <v>68.85</v>
      </c>
      <c r="F174" s="60">
        <v>0</v>
      </c>
      <c r="G174" s="61">
        <v>28</v>
      </c>
      <c r="H174" s="66"/>
      <c r="I174" s="66"/>
      <c r="J174" s="68">
        <f t="shared" si="2"/>
        <v>28</v>
      </c>
    </row>
    <row r="175" ht="15.75" customHeight="1" spans="1:10">
      <c r="A175" s="62">
        <v>2080207</v>
      </c>
      <c r="B175" s="65" t="s">
        <v>559</v>
      </c>
      <c r="C175" s="60">
        <v>10</v>
      </c>
      <c r="D175" s="60">
        <v>0</v>
      </c>
      <c r="E175" s="60">
        <v>0</v>
      </c>
      <c r="F175" s="60">
        <v>0</v>
      </c>
      <c r="G175" s="61">
        <v>10</v>
      </c>
      <c r="H175" s="66"/>
      <c r="I175" s="66"/>
      <c r="J175" s="68">
        <f t="shared" si="2"/>
        <v>10</v>
      </c>
    </row>
    <row r="176" ht="15.75" customHeight="1" spans="1:10">
      <c r="A176" s="62">
        <v>2080299</v>
      </c>
      <c r="B176" s="65" t="s">
        <v>560</v>
      </c>
      <c r="C176" s="60">
        <v>763.1</v>
      </c>
      <c r="D176" s="60">
        <v>0</v>
      </c>
      <c r="E176" s="60">
        <v>0</v>
      </c>
      <c r="F176" s="60">
        <v>0</v>
      </c>
      <c r="G176" s="61">
        <v>763.1</v>
      </c>
      <c r="H176" s="66"/>
      <c r="I176" s="66"/>
      <c r="J176" s="68">
        <f t="shared" si="2"/>
        <v>763.1</v>
      </c>
    </row>
    <row r="177" ht="15.75" customHeight="1" spans="1:10">
      <c r="A177" s="62">
        <v>20805</v>
      </c>
      <c r="B177" s="64" t="s">
        <v>561</v>
      </c>
      <c r="C177" s="60">
        <v>2091</v>
      </c>
      <c r="D177" s="60">
        <v>0</v>
      </c>
      <c r="E177" s="60">
        <v>0</v>
      </c>
      <c r="F177" s="60">
        <v>0</v>
      </c>
      <c r="G177" s="61">
        <v>2091</v>
      </c>
      <c r="H177" s="66">
        <f>VLOOKUP(A177,表六!A$6:C$35,3,FALSE)</f>
        <v>2091</v>
      </c>
      <c r="I177" s="66"/>
      <c r="J177" s="68">
        <f t="shared" si="2"/>
        <v>0</v>
      </c>
    </row>
    <row r="178" ht="15.75" customHeight="1" spans="1:10">
      <c r="A178" s="62">
        <v>2080507</v>
      </c>
      <c r="B178" s="65" t="s">
        <v>562</v>
      </c>
      <c r="C178" s="60">
        <v>2091</v>
      </c>
      <c r="D178" s="60">
        <v>0</v>
      </c>
      <c r="E178" s="60">
        <v>0</v>
      </c>
      <c r="F178" s="60">
        <v>0</v>
      </c>
      <c r="G178" s="61">
        <v>2091</v>
      </c>
      <c r="H178" s="66">
        <v>2091</v>
      </c>
      <c r="I178" s="66">
        <f>VLOOKUP(A178,'[4]一般转移支付（表八与表十一差额）'!$A$1:$D$28,4,FALSE)</f>
        <v>2091</v>
      </c>
      <c r="J178" s="68">
        <f t="shared" si="2"/>
        <v>0</v>
      </c>
    </row>
    <row r="179" ht="15.75" customHeight="1" spans="1:10">
      <c r="A179" s="62">
        <v>20807</v>
      </c>
      <c r="B179" s="64" t="s">
        <v>563</v>
      </c>
      <c r="C179" s="60">
        <v>4866.9</v>
      </c>
      <c r="D179" s="60">
        <v>0</v>
      </c>
      <c r="E179" s="60">
        <v>0</v>
      </c>
      <c r="F179" s="60">
        <v>0</v>
      </c>
      <c r="G179" s="61">
        <v>4866.9</v>
      </c>
      <c r="H179" s="66">
        <f>VLOOKUP(A179,表六!A$6:C$35,3,FALSE)</f>
        <v>1609</v>
      </c>
      <c r="I179" s="66"/>
      <c r="J179" s="68">
        <f t="shared" si="2"/>
        <v>3257.9</v>
      </c>
    </row>
    <row r="180" ht="15.75" customHeight="1" spans="1:10">
      <c r="A180" s="62">
        <v>2080799</v>
      </c>
      <c r="B180" s="65" t="s">
        <v>564</v>
      </c>
      <c r="C180" s="60">
        <v>4866.9</v>
      </c>
      <c r="D180" s="60">
        <v>0</v>
      </c>
      <c r="E180" s="60">
        <v>0</v>
      </c>
      <c r="F180" s="60">
        <v>0</v>
      </c>
      <c r="G180" s="61">
        <v>4866.9</v>
      </c>
      <c r="H180" s="66">
        <v>1609</v>
      </c>
      <c r="I180" s="66">
        <f>VLOOKUP(A180,'[4]一般转移支付（表八与表十一差额）'!$A$1:$D$28,4,FALSE)</f>
        <v>1609</v>
      </c>
      <c r="J180" s="68">
        <f t="shared" si="2"/>
        <v>3257.9</v>
      </c>
    </row>
    <row r="181" ht="15.75" customHeight="1" spans="1:10">
      <c r="A181" s="62">
        <v>20808</v>
      </c>
      <c r="B181" s="64" t="s">
        <v>565</v>
      </c>
      <c r="C181" s="60">
        <v>4379</v>
      </c>
      <c r="D181" s="60">
        <v>0</v>
      </c>
      <c r="E181" s="60">
        <v>0</v>
      </c>
      <c r="F181" s="60">
        <v>0</v>
      </c>
      <c r="G181" s="61">
        <v>4379</v>
      </c>
      <c r="H181" s="66"/>
      <c r="I181" s="66"/>
      <c r="J181" s="68">
        <f t="shared" si="2"/>
        <v>4379</v>
      </c>
    </row>
    <row r="182" ht="15.75" customHeight="1" spans="1:10">
      <c r="A182" s="62">
        <v>2080801</v>
      </c>
      <c r="B182" s="65" t="s">
        <v>566</v>
      </c>
      <c r="C182" s="60">
        <v>1000</v>
      </c>
      <c r="D182" s="60">
        <v>0</v>
      </c>
      <c r="E182" s="60">
        <v>0</v>
      </c>
      <c r="F182" s="60">
        <v>0</v>
      </c>
      <c r="G182" s="61">
        <v>1000</v>
      </c>
      <c r="H182" s="66"/>
      <c r="I182" s="66"/>
      <c r="J182" s="68">
        <f t="shared" si="2"/>
        <v>1000</v>
      </c>
    </row>
    <row r="183" ht="15.75" customHeight="1" spans="1:10">
      <c r="A183" s="62">
        <v>2080802</v>
      </c>
      <c r="B183" s="65" t="s">
        <v>567</v>
      </c>
      <c r="C183" s="60">
        <v>180</v>
      </c>
      <c r="D183" s="60">
        <v>0</v>
      </c>
      <c r="E183" s="60">
        <v>0</v>
      </c>
      <c r="F183" s="60">
        <v>0</v>
      </c>
      <c r="G183" s="61">
        <v>180</v>
      </c>
      <c r="H183" s="66"/>
      <c r="I183" s="66"/>
      <c r="J183" s="68">
        <f t="shared" si="2"/>
        <v>180</v>
      </c>
    </row>
    <row r="184" ht="15.75" customHeight="1" spans="1:10">
      <c r="A184" s="62">
        <v>2080805</v>
      </c>
      <c r="B184" s="65" t="s">
        <v>568</v>
      </c>
      <c r="C184" s="60">
        <v>1860</v>
      </c>
      <c r="D184" s="60">
        <v>0</v>
      </c>
      <c r="E184" s="60">
        <v>0</v>
      </c>
      <c r="F184" s="60">
        <v>0</v>
      </c>
      <c r="G184" s="61">
        <v>1860</v>
      </c>
      <c r="H184" s="66"/>
      <c r="I184" s="66"/>
      <c r="J184" s="68">
        <f t="shared" si="2"/>
        <v>1860</v>
      </c>
    </row>
    <row r="185" ht="15.75" customHeight="1" spans="1:10">
      <c r="A185" s="62">
        <v>2080899</v>
      </c>
      <c r="B185" s="65" t="s">
        <v>569</v>
      </c>
      <c r="C185" s="60">
        <v>1339</v>
      </c>
      <c r="D185" s="60">
        <v>0</v>
      </c>
      <c r="E185" s="60">
        <v>0</v>
      </c>
      <c r="F185" s="60">
        <v>0</v>
      </c>
      <c r="G185" s="61">
        <v>1339</v>
      </c>
      <c r="H185" s="66"/>
      <c r="I185" s="66"/>
      <c r="J185" s="68">
        <f t="shared" si="2"/>
        <v>1339</v>
      </c>
    </row>
    <row r="186" ht="15.75" customHeight="1" spans="1:10">
      <c r="A186" s="62">
        <v>20809</v>
      </c>
      <c r="B186" s="64" t="s">
        <v>570</v>
      </c>
      <c r="C186" s="60">
        <v>650</v>
      </c>
      <c r="D186" s="60">
        <v>0</v>
      </c>
      <c r="E186" s="60">
        <v>0</v>
      </c>
      <c r="F186" s="60">
        <v>0</v>
      </c>
      <c r="G186" s="61">
        <v>650</v>
      </c>
      <c r="H186" s="66"/>
      <c r="I186" s="66"/>
      <c r="J186" s="68">
        <f t="shared" si="2"/>
        <v>650</v>
      </c>
    </row>
    <row r="187" ht="15.75" customHeight="1" spans="1:10">
      <c r="A187" s="62">
        <v>2080999</v>
      </c>
      <c r="B187" s="65" t="s">
        <v>571</v>
      </c>
      <c r="C187" s="60">
        <v>650</v>
      </c>
      <c r="D187" s="60">
        <v>0</v>
      </c>
      <c r="E187" s="60">
        <v>0</v>
      </c>
      <c r="F187" s="60">
        <v>0</v>
      </c>
      <c r="G187" s="61">
        <v>650</v>
      </c>
      <c r="H187" s="66"/>
      <c r="I187" s="66"/>
      <c r="J187" s="68">
        <f t="shared" si="2"/>
        <v>650</v>
      </c>
    </row>
    <row r="188" ht="15.75" customHeight="1" spans="1:10">
      <c r="A188" s="62">
        <v>20810</v>
      </c>
      <c r="B188" s="64" t="s">
        <v>572</v>
      </c>
      <c r="C188" s="60">
        <v>3916.75</v>
      </c>
      <c r="D188" s="60">
        <v>479.94</v>
      </c>
      <c r="E188" s="60">
        <v>65.47</v>
      </c>
      <c r="F188" s="60">
        <v>5.66</v>
      </c>
      <c r="G188" s="61">
        <v>3365.68</v>
      </c>
      <c r="H188" s="66"/>
      <c r="I188" s="66"/>
      <c r="J188" s="68">
        <f t="shared" si="2"/>
        <v>3365.68</v>
      </c>
    </row>
    <row r="189" ht="15.75" customHeight="1" spans="1:10">
      <c r="A189" s="62">
        <v>2081001</v>
      </c>
      <c r="B189" s="65" t="s">
        <v>573</v>
      </c>
      <c r="C189" s="60">
        <v>436.43</v>
      </c>
      <c r="D189" s="60">
        <v>0</v>
      </c>
      <c r="E189" s="60">
        <v>0</v>
      </c>
      <c r="F189" s="60">
        <v>0</v>
      </c>
      <c r="G189" s="61">
        <v>436.43</v>
      </c>
      <c r="H189" s="66"/>
      <c r="I189" s="66"/>
      <c r="J189" s="68">
        <f t="shared" si="2"/>
        <v>436.43</v>
      </c>
    </row>
    <row r="190" ht="15.75" customHeight="1" spans="1:10">
      <c r="A190" s="62">
        <v>2081002</v>
      </c>
      <c r="B190" s="65" t="s">
        <v>574</v>
      </c>
      <c r="C190" s="60">
        <v>1227.26</v>
      </c>
      <c r="D190" s="60">
        <v>0</v>
      </c>
      <c r="E190" s="60">
        <v>0</v>
      </c>
      <c r="F190" s="60">
        <v>0</v>
      </c>
      <c r="G190" s="61">
        <v>1227.26</v>
      </c>
      <c r="H190" s="66"/>
      <c r="I190" s="66"/>
      <c r="J190" s="68">
        <f t="shared" si="2"/>
        <v>1227.26</v>
      </c>
    </row>
    <row r="191" ht="15.75" customHeight="1" spans="1:10">
      <c r="A191" s="62">
        <v>2081004</v>
      </c>
      <c r="B191" s="65" t="s">
        <v>575</v>
      </c>
      <c r="C191" s="60">
        <v>1622.87</v>
      </c>
      <c r="D191" s="60">
        <v>272.41</v>
      </c>
      <c r="E191" s="60">
        <v>42.58</v>
      </c>
      <c r="F191" s="60">
        <v>3.79</v>
      </c>
      <c r="G191" s="61">
        <v>1304.09</v>
      </c>
      <c r="H191" s="66"/>
      <c r="I191" s="66"/>
      <c r="J191" s="68">
        <f t="shared" si="2"/>
        <v>1304.09</v>
      </c>
    </row>
    <row r="192" ht="15.75" customHeight="1" spans="1:10">
      <c r="A192" s="62">
        <v>2081005</v>
      </c>
      <c r="B192" s="65" t="s">
        <v>576</v>
      </c>
      <c r="C192" s="60">
        <v>372.29</v>
      </c>
      <c r="D192" s="60">
        <v>207.53</v>
      </c>
      <c r="E192" s="60">
        <v>22.89</v>
      </c>
      <c r="F192" s="60">
        <v>1.87</v>
      </c>
      <c r="G192" s="61">
        <v>140</v>
      </c>
      <c r="H192" s="66"/>
      <c r="I192" s="66"/>
      <c r="J192" s="68">
        <f t="shared" si="2"/>
        <v>140</v>
      </c>
    </row>
    <row r="193" ht="15.75" customHeight="1" spans="1:10">
      <c r="A193" s="62">
        <v>2081099</v>
      </c>
      <c r="B193" s="65" t="s">
        <v>577</v>
      </c>
      <c r="C193" s="60">
        <v>257.9</v>
      </c>
      <c r="D193" s="60">
        <v>0</v>
      </c>
      <c r="E193" s="60">
        <v>0</v>
      </c>
      <c r="F193" s="60">
        <v>0</v>
      </c>
      <c r="G193" s="61">
        <v>257.9</v>
      </c>
      <c r="H193" s="66"/>
      <c r="I193" s="66"/>
      <c r="J193" s="68">
        <f t="shared" si="2"/>
        <v>257.9</v>
      </c>
    </row>
    <row r="194" ht="15.75" customHeight="1" spans="1:10">
      <c r="A194" s="62">
        <v>20811</v>
      </c>
      <c r="B194" s="64" t="s">
        <v>578</v>
      </c>
      <c r="C194" s="60">
        <v>2417.01</v>
      </c>
      <c r="D194" s="60">
        <v>318.49</v>
      </c>
      <c r="E194" s="60">
        <v>40.77</v>
      </c>
      <c r="F194" s="60">
        <v>0.65</v>
      </c>
      <c r="G194" s="61">
        <v>2057.1</v>
      </c>
      <c r="H194" s="66">
        <f>VLOOKUP(A194,表六!A$6:C$35,3,FALSE)</f>
        <v>752</v>
      </c>
      <c r="I194" s="66"/>
      <c r="J194" s="68">
        <f t="shared" si="2"/>
        <v>1305.1</v>
      </c>
    </row>
    <row r="195" ht="15.75" customHeight="1" spans="1:10">
      <c r="A195" s="62">
        <v>2081101</v>
      </c>
      <c r="B195" s="65" t="s">
        <v>579</v>
      </c>
      <c r="C195" s="60">
        <v>464.91</v>
      </c>
      <c r="D195" s="60">
        <v>318.49</v>
      </c>
      <c r="E195" s="60">
        <v>40.77</v>
      </c>
      <c r="F195" s="60">
        <v>0.65</v>
      </c>
      <c r="G195" s="61">
        <v>105</v>
      </c>
      <c r="H195" s="66"/>
      <c r="I195" s="66"/>
      <c r="J195" s="68">
        <f t="shared" si="2"/>
        <v>105</v>
      </c>
    </row>
    <row r="196" ht="15.75" customHeight="1" spans="1:10">
      <c r="A196" s="62">
        <v>2081104</v>
      </c>
      <c r="B196" s="65" t="s">
        <v>580</v>
      </c>
      <c r="C196" s="60">
        <v>451.8</v>
      </c>
      <c r="D196" s="60">
        <v>0</v>
      </c>
      <c r="E196" s="60">
        <v>0</v>
      </c>
      <c r="F196" s="60">
        <v>0</v>
      </c>
      <c r="G196" s="61">
        <v>451.8</v>
      </c>
      <c r="H196" s="66">
        <v>266</v>
      </c>
      <c r="I196" s="66">
        <f>VLOOKUP(A196,'[4]一般转移支付（表八与表十一差额）'!$A$1:$D$28,4,FALSE)</f>
        <v>266</v>
      </c>
      <c r="J196" s="68">
        <f t="shared" si="2"/>
        <v>185.8</v>
      </c>
    </row>
    <row r="197" ht="15.75" customHeight="1" spans="1:10">
      <c r="A197" s="62">
        <v>2081105</v>
      </c>
      <c r="B197" s="65" t="s">
        <v>581</v>
      </c>
      <c r="C197" s="60">
        <v>88</v>
      </c>
      <c r="D197" s="60">
        <v>0</v>
      </c>
      <c r="E197" s="60">
        <v>0</v>
      </c>
      <c r="F197" s="60">
        <v>0</v>
      </c>
      <c r="G197" s="61">
        <v>88</v>
      </c>
      <c r="H197" s="66"/>
      <c r="I197" s="66"/>
      <c r="J197" s="68">
        <f t="shared" si="2"/>
        <v>88</v>
      </c>
    </row>
    <row r="198" ht="15.75" customHeight="1" spans="1:10">
      <c r="A198" s="62">
        <v>2081107</v>
      </c>
      <c r="B198" s="65" t="s">
        <v>582</v>
      </c>
      <c r="C198" s="60">
        <v>1086</v>
      </c>
      <c r="D198" s="60">
        <v>0</v>
      </c>
      <c r="E198" s="60">
        <v>0</v>
      </c>
      <c r="F198" s="60">
        <v>0</v>
      </c>
      <c r="G198" s="61">
        <v>1086</v>
      </c>
      <c r="H198" s="66">
        <v>486</v>
      </c>
      <c r="I198" s="66">
        <f>VLOOKUP(A198,'[4]一般转移支付（表八与表十一差额）'!$A$1:$D$28,4,FALSE)</f>
        <v>486</v>
      </c>
      <c r="J198" s="68">
        <f t="shared" si="2"/>
        <v>600</v>
      </c>
    </row>
    <row r="199" ht="15.75" customHeight="1" spans="1:10">
      <c r="A199" s="62">
        <v>2081199</v>
      </c>
      <c r="B199" s="65" t="s">
        <v>583</v>
      </c>
      <c r="C199" s="60">
        <v>326.3</v>
      </c>
      <c r="D199" s="60">
        <v>0</v>
      </c>
      <c r="E199" s="60">
        <v>0</v>
      </c>
      <c r="F199" s="60">
        <v>0</v>
      </c>
      <c r="G199" s="61">
        <v>326.3</v>
      </c>
      <c r="H199" s="66"/>
      <c r="I199" s="66"/>
      <c r="J199" s="68">
        <f t="shared" ref="J199:J262" si="3">G199-H199</f>
        <v>326.3</v>
      </c>
    </row>
    <row r="200" ht="15.75" customHeight="1" spans="1:10">
      <c r="A200" s="62">
        <v>20819</v>
      </c>
      <c r="B200" s="64" t="s">
        <v>584</v>
      </c>
      <c r="C200" s="60">
        <v>2500</v>
      </c>
      <c r="D200" s="60">
        <v>0</v>
      </c>
      <c r="E200" s="60">
        <v>0</v>
      </c>
      <c r="F200" s="60">
        <v>0</v>
      </c>
      <c r="G200" s="61">
        <v>2500</v>
      </c>
      <c r="H200" s="66"/>
      <c r="I200" s="66"/>
      <c r="J200" s="68">
        <f t="shared" si="3"/>
        <v>2500</v>
      </c>
    </row>
    <row r="201" ht="15.75" customHeight="1" spans="1:10">
      <c r="A201" s="62">
        <v>2081902</v>
      </c>
      <c r="B201" s="65" t="s">
        <v>585</v>
      </c>
      <c r="C201" s="60">
        <v>2500</v>
      </c>
      <c r="D201" s="60">
        <v>0</v>
      </c>
      <c r="E201" s="60">
        <v>0</v>
      </c>
      <c r="F201" s="60">
        <v>0</v>
      </c>
      <c r="G201" s="61">
        <v>2500</v>
      </c>
      <c r="H201" s="66"/>
      <c r="I201" s="66"/>
      <c r="J201" s="68">
        <f t="shared" si="3"/>
        <v>2500</v>
      </c>
    </row>
    <row r="202" ht="15.75" customHeight="1" spans="1:10">
      <c r="A202" s="62">
        <v>20820</v>
      </c>
      <c r="B202" s="64" t="s">
        <v>586</v>
      </c>
      <c r="C202" s="60">
        <v>5157.05</v>
      </c>
      <c r="D202" s="60">
        <v>56.92</v>
      </c>
      <c r="E202" s="60">
        <v>13.7</v>
      </c>
      <c r="F202" s="60">
        <v>0.43</v>
      </c>
      <c r="G202" s="61">
        <v>5086</v>
      </c>
      <c r="H202" s="66">
        <f>VLOOKUP(A202,表六!A$6:C$35,3,FALSE)</f>
        <v>5046</v>
      </c>
      <c r="I202" s="66"/>
      <c r="J202" s="68">
        <f t="shared" si="3"/>
        <v>40</v>
      </c>
    </row>
    <row r="203" ht="15.75" customHeight="1" spans="1:10">
      <c r="A203" s="62">
        <v>2082001</v>
      </c>
      <c r="B203" s="65" t="s">
        <v>587</v>
      </c>
      <c r="C203" s="60">
        <v>5046</v>
      </c>
      <c r="D203" s="60">
        <v>0</v>
      </c>
      <c r="E203" s="60">
        <v>0</v>
      </c>
      <c r="F203" s="60">
        <v>0</v>
      </c>
      <c r="G203" s="61">
        <v>5046</v>
      </c>
      <c r="H203" s="66">
        <v>5046</v>
      </c>
      <c r="I203" s="66">
        <f>VLOOKUP(A203,'[4]一般转移支付（表八与表十一差额）'!$A$1:$D$28,4,FALSE)</f>
        <v>5046</v>
      </c>
      <c r="J203" s="68">
        <f t="shared" si="3"/>
        <v>0</v>
      </c>
    </row>
    <row r="204" ht="15.75" customHeight="1" spans="1:10">
      <c r="A204" s="62">
        <v>2082002</v>
      </c>
      <c r="B204" s="65" t="s">
        <v>588</v>
      </c>
      <c r="C204" s="60">
        <v>111.05</v>
      </c>
      <c r="D204" s="60">
        <v>56.92</v>
      </c>
      <c r="E204" s="60">
        <v>13.7</v>
      </c>
      <c r="F204" s="60">
        <v>0.43</v>
      </c>
      <c r="G204" s="61">
        <v>40</v>
      </c>
      <c r="H204" s="66"/>
      <c r="I204" s="66"/>
      <c r="J204" s="68">
        <f t="shared" si="3"/>
        <v>40</v>
      </c>
    </row>
    <row r="205" ht="15.75" customHeight="1" spans="1:10">
      <c r="A205" s="62">
        <v>20821</v>
      </c>
      <c r="B205" s="64" t="s">
        <v>589</v>
      </c>
      <c r="C205" s="60">
        <v>2000</v>
      </c>
      <c r="D205" s="60">
        <v>0</v>
      </c>
      <c r="E205" s="60">
        <v>0</v>
      </c>
      <c r="F205" s="60">
        <v>0</v>
      </c>
      <c r="G205" s="61">
        <v>2000</v>
      </c>
      <c r="H205" s="66"/>
      <c r="I205" s="66"/>
      <c r="J205" s="68">
        <f t="shared" si="3"/>
        <v>2000</v>
      </c>
    </row>
    <row r="206" ht="15.75" customHeight="1" spans="1:10">
      <c r="A206" s="62">
        <v>2082101</v>
      </c>
      <c r="B206" s="65" t="s">
        <v>590</v>
      </c>
      <c r="C206" s="60">
        <v>2000</v>
      </c>
      <c r="D206" s="60">
        <v>0</v>
      </c>
      <c r="E206" s="60">
        <v>0</v>
      </c>
      <c r="F206" s="60">
        <v>0</v>
      </c>
      <c r="G206" s="61">
        <v>2000</v>
      </c>
      <c r="H206" s="66"/>
      <c r="I206" s="66"/>
      <c r="J206" s="68">
        <f t="shared" si="3"/>
        <v>2000</v>
      </c>
    </row>
    <row r="207" ht="15.75" customHeight="1" spans="1:10">
      <c r="A207" s="62">
        <v>20825</v>
      </c>
      <c r="B207" s="64" t="s">
        <v>591</v>
      </c>
      <c r="C207" s="60">
        <v>100</v>
      </c>
      <c r="D207" s="60">
        <v>0</v>
      </c>
      <c r="E207" s="60">
        <v>0</v>
      </c>
      <c r="F207" s="60">
        <v>0</v>
      </c>
      <c r="G207" s="61">
        <v>100</v>
      </c>
      <c r="H207" s="66"/>
      <c r="I207" s="66"/>
      <c r="J207" s="68">
        <f t="shared" si="3"/>
        <v>100</v>
      </c>
    </row>
    <row r="208" ht="15.75" customHeight="1" spans="1:10">
      <c r="A208" s="62">
        <v>2082502</v>
      </c>
      <c r="B208" s="65" t="s">
        <v>592</v>
      </c>
      <c r="C208" s="60">
        <v>100</v>
      </c>
      <c r="D208" s="60">
        <v>0</v>
      </c>
      <c r="E208" s="60">
        <v>0</v>
      </c>
      <c r="F208" s="60">
        <v>0</v>
      </c>
      <c r="G208" s="61">
        <v>100</v>
      </c>
      <c r="H208" s="66"/>
      <c r="I208" s="66"/>
      <c r="J208" s="68">
        <f t="shared" si="3"/>
        <v>100</v>
      </c>
    </row>
    <row r="209" ht="15.75" customHeight="1" spans="1:10">
      <c r="A209" s="62">
        <v>20826</v>
      </c>
      <c r="B209" s="64" t="s">
        <v>593</v>
      </c>
      <c r="C209" s="60">
        <v>39265</v>
      </c>
      <c r="D209" s="60">
        <v>0</v>
      </c>
      <c r="E209" s="60">
        <v>0</v>
      </c>
      <c r="F209" s="60">
        <v>0</v>
      </c>
      <c r="G209" s="61">
        <v>39265</v>
      </c>
      <c r="H209" s="66">
        <f>VLOOKUP(A209,表六!A$6:C$35,3,FALSE)</f>
        <v>35265</v>
      </c>
      <c r="I209" s="66"/>
      <c r="J209" s="68">
        <f t="shared" si="3"/>
        <v>4000</v>
      </c>
    </row>
    <row r="210" ht="15.75" customHeight="1" spans="1:10">
      <c r="A210" s="62">
        <v>2082601</v>
      </c>
      <c r="B210" s="65" t="s">
        <v>594</v>
      </c>
      <c r="C210" s="60">
        <v>20895</v>
      </c>
      <c r="D210" s="60">
        <v>0</v>
      </c>
      <c r="E210" s="60">
        <v>0</v>
      </c>
      <c r="F210" s="60">
        <v>0</v>
      </c>
      <c r="G210" s="61">
        <v>20895</v>
      </c>
      <c r="H210" s="66">
        <v>20895</v>
      </c>
      <c r="I210" s="66">
        <f>VLOOKUP(A210,'[4]一般转移支付（表八与表十一差额）'!$A$1:$D$28,4,FALSE)</f>
        <v>20895</v>
      </c>
      <c r="J210" s="68">
        <f t="shared" si="3"/>
        <v>0</v>
      </c>
    </row>
    <row r="211" ht="15.75" customHeight="1" spans="1:10">
      <c r="A211" s="62">
        <v>2082602</v>
      </c>
      <c r="B211" s="65" t="s">
        <v>595</v>
      </c>
      <c r="C211" s="60">
        <v>18370</v>
      </c>
      <c r="D211" s="60">
        <v>0</v>
      </c>
      <c r="E211" s="60">
        <v>0</v>
      </c>
      <c r="F211" s="60">
        <v>0</v>
      </c>
      <c r="G211" s="61">
        <v>18370</v>
      </c>
      <c r="H211" s="66">
        <v>14370</v>
      </c>
      <c r="I211" s="66">
        <f>VLOOKUP(A211,'[4]一般转移支付（表八与表十一差额）'!$A$1:$D$28,4,FALSE)</f>
        <v>14370</v>
      </c>
      <c r="J211" s="68">
        <f t="shared" si="3"/>
        <v>4000</v>
      </c>
    </row>
    <row r="212" ht="15.75" customHeight="1" spans="1:10">
      <c r="A212" s="62">
        <v>20828</v>
      </c>
      <c r="B212" s="64" t="s">
        <v>596</v>
      </c>
      <c r="C212" s="60">
        <v>598.82</v>
      </c>
      <c r="D212" s="60">
        <v>260.12</v>
      </c>
      <c r="E212" s="60">
        <v>33.7</v>
      </c>
      <c r="F212" s="60">
        <v>0</v>
      </c>
      <c r="G212" s="61">
        <v>305</v>
      </c>
      <c r="H212" s="66"/>
      <c r="I212" s="66"/>
      <c r="J212" s="68">
        <f t="shared" si="3"/>
        <v>305</v>
      </c>
    </row>
    <row r="213" ht="15.75" customHeight="1" spans="1:10">
      <c r="A213" s="62">
        <v>2082801</v>
      </c>
      <c r="B213" s="65" t="s">
        <v>476</v>
      </c>
      <c r="C213" s="60">
        <v>180.3</v>
      </c>
      <c r="D213" s="60">
        <v>180.3</v>
      </c>
      <c r="E213" s="60">
        <v>0</v>
      </c>
      <c r="F213" s="60">
        <v>0</v>
      </c>
      <c r="G213" s="61">
        <v>0</v>
      </c>
      <c r="H213" s="66"/>
      <c r="I213" s="66"/>
      <c r="J213" s="68">
        <f t="shared" si="3"/>
        <v>0</v>
      </c>
    </row>
    <row r="214" ht="15.75" customHeight="1" spans="1:10">
      <c r="A214" s="62">
        <v>2082802</v>
      </c>
      <c r="B214" s="65" t="s">
        <v>597</v>
      </c>
      <c r="C214" s="60">
        <v>103.36</v>
      </c>
      <c r="D214" s="60">
        <v>70.75</v>
      </c>
      <c r="E214" s="60">
        <v>32.61</v>
      </c>
      <c r="F214" s="60">
        <v>0</v>
      </c>
      <c r="G214" s="61">
        <v>0</v>
      </c>
      <c r="H214" s="66"/>
      <c r="I214" s="66"/>
      <c r="J214" s="68">
        <f t="shared" si="3"/>
        <v>0</v>
      </c>
    </row>
    <row r="215" ht="15.75" customHeight="1" spans="1:10">
      <c r="A215" s="62">
        <v>2082804</v>
      </c>
      <c r="B215" s="65" t="s">
        <v>598</v>
      </c>
      <c r="C215" s="60">
        <v>163</v>
      </c>
      <c r="D215" s="60">
        <v>0</v>
      </c>
      <c r="E215" s="60">
        <v>0</v>
      </c>
      <c r="F215" s="60">
        <v>0</v>
      </c>
      <c r="G215" s="61">
        <v>163</v>
      </c>
      <c r="H215" s="66"/>
      <c r="I215" s="66"/>
      <c r="J215" s="68">
        <f t="shared" si="3"/>
        <v>163</v>
      </c>
    </row>
    <row r="216" ht="15.75" customHeight="1" spans="1:10">
      <c r="A216" s="62">
        <v>2082850</v>
      </c>
      <c r="B216" s="65" t="s">
        <v>599</v>
      </c>
      <c r="C216" s="60">
        <v>60.16</v>
      </c>
      <c r="D216" s="60">
        <v>9.07</v>
      </c>
      <c r="E216" s="60">
        <v>1.09</v>
      </c>
      <c r="F216" s="60">
        <v>0</v>
      </c>
      <c r="G216" s="61">
        <v>50</v>
      </c>
      <c r="H216" s="66"/>
      <c r="I216" s="66"/>
      <c r="J216" s="68">
        <f t="shared" si="3"/>
        <v>50</v>
      </c>
    </row>
    <row r="217" ht="15.75" customHeight="1" spans="1:10">
      <c r="A217" s="62">
        <v>2082899</v>
      </c>
      <c r="B217" s="65" t="s">
        <v>600</v>
      </c>
      <c r="C217" s="60">
        <v>92</v>
      </c>
      <c r="D217" s="60">
        <v>0</v>
      </c>
      <c r="E217" s="60">
        <v>0</v>
      </c>
      <c r="F217" s="60">
        <v>0</v>
      </c>
      <c r="G217" s="61">
        <v>92</v>
      </c>
      <c r="H217" s="66"/>
      <c r="I217" s="66"/>
      <c r="J217" s="68">
        <f t="shared" si="3"/>
        <v>92</v>
      </c>
    </row>
    <row r="218" ht="15.75" customHeight="1" spans="1:10">
      <c r="A218" s="62">
        <v>20830</v>
      </c>
      <c r="B218" s="64" t="s">
        <v>601</v>
      </c>
      <c r="C218" s="60">
        <v>700</v>
      </c>
      <c r="D218" s="60">
        <v>0</v>
      </c>
      <c r="E218" s="60">
        <v>0</v>
      </c>
      <c r="F218" s="60">
        <v>0</v>
      </c>
      <c r="G218" s="61">
        <v>700</v>
      </c>
      <c r="H218" s="66"/>
      <c r="I218" s="66"/>
      <c r="J218" s="68">
        <f t="shared" si="3"/>
        <v>700</v>
      </c>
    </row>
    <row r="219" ht="15.75" customHeight="1" spans="1:10">
      <c r="A219" s="62">
        <v>2083001</v>
      </c>
      <c r="B219" s="65" t="s">
        <v>602</v>
      </c>
      <c r="C219" s="60">
        <v>300</v>
      </c>
      <c r="D219" s="60">
        <v>0</v>
      </c>
      <c r="E219" s="60">
        <v>0</v>
      </c>
      <c r="F219" s="60">
        <v>0</v>
      </c>
      <c r="G219" s="61">
        <v>300</v>
      </c>
      <c r="H219" s="66"/>
      <c r="I219" s="66"/>
      <c r="J219" s="68">
        <f t="shared" si="3"/>
        <v>300</v>
      </c>
    </row>
    <row r="220" ht="15.75" customHeight="1" spans="1:10">
      <c r="A220" s="62">
        <v>2083099</v>
      </c>
      <c r="B220" s="65" t="s">
        <v>603</v>
      </c>
      <c r="C220" s="60">
        <v>400</v>
      </c>
      <c r="D220" s="60">
        <v>0</v>
      </c>
      <c r="E220" s="60">
        <v>0</v>
      </c>
      <c r="F220" s="60">
        <v>0</v>
      </c>
      <c r="G220" s="61">
        <v>400</v>
      </c>
      <c r="H220" s="66"/>
      <c r="I220" s="66"/>
      <c r="J220" s="68">
        <f t="shared" si="3"/>
        <v>400</v>
      </c>
    </row>
    <row r="221" ht="15.75" customHeight="1" spans="1:10">
      <c r="A221" s="62">
        <v>20899</v>
      </c>
      <c r="B221" s="64" t="s">
        <v>604</v>
      </c>
      <c r="C221" s="60">
        <v>350</v>
      </c>
      <c r="D221" s="60">
        <v>0</v>
      </c>
      <c r="E221" s="60">
        <v>0</v>
      </c>
      <c r="F221" s="60">
        <v>0</v>
      </c>
      <c r="G221" s="61">
        <v>350</v>
      </c>
      <c r="H221" s="66"/>
      <c r="I221" s="66"/>
      <c r="J221" s="68">
        <f t="shared" si="3"/>
        <v>350</v>
      </c>
    </row>
    <row r="222" ht="15.75" customHeight="1" spans="1:10">
      <c r="A222" s="62">
        <v>2089901</v>
      </c>
      <c r="B222" s="65" t="s">
        <v>604</v>
      </c>
      <c r="C222" s="60">
        <v>350</v>
      </c>
      <c r="D222" s="60">
        <v>0</v>
      </c>
      <c r="E222" s="60">
        <v>0</v>
      </c>
      <c r="F222" s="60">
        <v>0</v>
      </c>
      <c r="G222" s="61">
        <v>350</v>
      </c>
      <c r="H222" s="66"/>
      <c r="I222" s="66"/>
      <c r="J222" s="68">
        <f t="shared" si="3"/>
        <v>350</v>
      </c>
    </row>
    <row r="223" ht="15.75" customHeight="1" spans="1:10">
      <c r="A223" s="62">
        <v>210</v>
      </c>
      <c r="B223" s="63" t="s">
        <v>220</v>
      </c>
      <c r="C223" s="60">
        <v>62375.02</v>
      </c>
      <c r="D223" s="60">
        <v>12024.37</v>
      </c>
      <c r="E223" s="60">
        <v>387.67</v>
      </c>
      <c r="F223" s="60">
        <v>109.17</v>
      </c>
      <c r="G223" s="61">
        <v>49853.81</v>
      </c>
      <c r="H223" s="66">
        <f>VLOOKUP(A223,表六!A$6:C$35,3,FALSE)</f>
        <v>33824</v>
      </c>
      <c r="I223" s="66"/>
      <c r="J223" s="68">
        <f t="shared" si="3"/>
        <v>16029.81</v>
      </c>
    </row>
    <row r="224" ht="15.75" customHeight="1" spans="1:10">
      <c r="A224" s="62">
        <v>21001</v>
      </c>
      <c r="B224" s="64" t="s">
        <v>605</v>
      </c>
      <c r="C224" s="60">
        <v>2784.8</v>
      </c>
      <c r="D224" s="60">
        <v>1756.88</v>
      </c>
      <c r="E224" s="60">
        <v>164.98</v>
      </c>
      <c r="F224" s="60">
        <v>19.69</v>
      </c>
      <c r="G224" s="61">
        <v>843.25</v>
      </c>
      <c r="H224" s="66"/>
      <c r="I224" s="66"/>
      <c r="J224" s="68">
        <f t="shared" si="3"/>
        <v>843.25</v>
      </c>
    </row>
    <row r="225" ht="15.75" customHeight="1" spans="1:10">
      <c r="A225" s="62">
        <v>2100199</v>
      </c>
      <c r="B225" s="65" t="s">
        <v>606</v>
      </c>
      <c r="C225" s="60">
        <v>2784.8</v>
      </c>
      <c r="D225" s="60">
        <v>1756.88</v>
      </c>
      <c r="E225" s="60">
        <v>164.98</v>
      </c>
      <c r="F225" s="60">
        <v>19.69</v>
      </c>
      <c r="G225" s="61">
        <v>843.25</v>
      </c>
      <c r="H225" s="66"/>
      <c r="I225" s="66"/>
      <c r="J225" s="68">
        <f t="shared" si="3"/>
        <v>843.25</v>
      </c>
    </row>
    <row r="226" ht="15.75" customHeight="1" spans="1:10">
      <c r="A226" s="62">
        <v>21002</v>
      </c>
      <c r="B226" s="64" t="s">
        <v>607</v>
      </c>
      <c r="C226" s="60">
        <v>4844.08</v>
      </c>
      <c r="D226" s="60">
        <v>1989</v>
      </c>
      <c r="E226" s="60">
        <v>0</v>
      </c>
      <c r="F226" s="60">
        <v>40.08</v>
      </c>
      <c r="G226" s="61">
        <v>2815</v>
      </c>
      <c r="H226" s="66"/>
      <c r="I226" s="66"/>
      <c r="J226" s="68">
        <f t="shared" si="3"/>
        <v>2815</v>
      </c>
    </row>
    <row r="227" ht="15.75" customHeight="1" spans="1:10">
      <c r="A227" s="62">
        <v>2100201</v>
      </c>
      <c r="B227" s="65" t="s">
        <v>608</v>
      </c>
      <c r="C227" s="60">
        <v>3080.18</v>
      </c>
      <c r="D227" s="60">
        <v>1335.1</v>
      </c>
      <c r="E227" s="60">
        <v>0</v>
      </c>
      <c r="F227" s="60">
        <v>40.08</v>
      </c>
      <c r="G227" s="61">
        <v>1705</v>
      </c>
      <c r="H227" s="66"/>
      <c r="I227" s="66"/>
      <c r="J227" s="68">
        <f t="shared" si="3"/>
        <v>1705</v>
      </c>
    </row>
    <row r="228" ht="15.75" customHeight="1" spans="1:10">
      <c r="A228" s="62">
        <v>2100202</v>
      </c>
      <c r="B228" s="65" t="s">
        <v>609</v>
      </c>
      <c r="C228" s="60">
        <v>1763.9</v>
      </c>
      <c r="D228" s="60">
        <v>653.9</v>
      </c>
      <c r="E228" s="60">
        <v>0</v>
      </c>
      <c r="F228" s="60">
        <v>0</v>
      </c>
      <c r="G228" s="61">
        <v>1110</v>
      </c>
      <c r="H228" s="66"/>
      <c r="I228" s="66"/>
      <c r="J228" s="68">
        <f t="shared" si="3"/>
        <v>1110</v>
      </c>
    </row>
    <row r="229" ht="15.75" customHeight="1" spans="1:10">
      <c r="A229" s="62">
        <v>21003</v>
      </c>
      <c r="B229" s="64" t="s">
        <v>610</v>
      </c>
      <c r="C229" s="60">
        <v>7839</v>
      </c>
      <c r="D229" s="60">
        <v>6227.59</v>
      </c>
      <c r="E229" s="60">
        <v>0</v>
      </c>
      <c r="F229" s="60">
        <v>11.99</v>
      </c>
      <c r="G229" s="61">
        <v>1599.42</v>
      </c>
      <c r="H229" s="66"/>
      <c r="I229" s="66"/>
      <c r="J229" s="68">
        <f t="shared" si="3"/>
        <v>1599.42</v>
      </c>
    </row>
    <row r="230" ht="15.75" customHeight="1" spans="1:10">
      <c r="A230" s="62">
        <v>2100301</v>
      </c>
      <c r="B230" s="65" t="s">
        <v>611</v>
      </c>
      <c r="C230" s="60">
        <v>529.74</v>
      </c>
      <c r="D230" s="60">
        <v>529.74</v>
      </c>
      <c r="E230" s="60">
        <v>0</v>
      </c>
      <c r="F230" s="60">
        <v>0</v>
      </c>
      <c r="G230" s="61">
        <v>0</v>
      </c>
      <c r="H230" s="66"/>
      <c r="I230" s="66"/>
      <c r="J230" s="68">
        <f t="shared" si="3"/>
        <v>0</v>
      </c>
    </row>
    <row r="231" ht="15.75" customHeight="1" spans="1:10">
      <c r="A231" s="62">
        <v>2100302</v>
      </c>
      <c r="B231" s="65" t="s">
        <v>612</v>
      </c>
      <c r="C231" s="60">
        <v>7304.26</v>
      </c>
      <c r="D231" s="60">
        <v>5697.85</v>
      </c>
      <c r="E231" s="60">
        <v>0</v>
      </c>
      <c r="F231" s="60">
        <v>11.99</v>
      </c>
      <c r="G231" s="61">
        <v>1594.42</v>
      </c>
      <c r="H231" s="66"/>
      <c r="I231" s="66"/>
      <c r="J231" s="68">
        <f t="shared" si="3"/>
        <v>1594.42</v>
      </c>
    </row>
    <row r="232" ht="15.75" customHeight="1" spans="1:10">
      <c r="A232" s="62">
        <v>2100399</v>
      </c>
      <c r="B232" s="65" t="s">
        <v>613</v>
      </c>
      <c r="C232" s="60">
        <v>5</v>
      </c>
      <c r="D232" s="60">
        <v>0</v>
      </c>
      <c r="E232" s="60">
        <v>0</v>
      </c>
      <c r="F232" s="60">
        <v>0</v>
      </c>
      <c r="G232" s="61">
        <v>5</v>
      </c>
      <c r="H232" s="66"/>
      <c r="I232" s="66"/>
      <c r="J232" s="68">
        <f t="shared" si="3"/>
        <v>5</v>
      </c>
    </row>
    <row r="233" ht="15.75" customHeight="1" spans="1:10">
      <c r="A233" s="62">
        <v>21004</v>
      </c>
      <c r="B233" s="64" t="s">
        <v>614</v>
      </c>
      <c r="C233" s="60">
        <v>6849.76</v>
      </c>
      <c r="D233" s="60">
        <v>2050.9</v>
      </c>
      <c r="E233" s="60">
        <v>222.69</v>
      </c>
      <c r="F233" s="60">
        <v>37.41</v>
      </c>
      <c r="G233" s="61">
        <v>4538.76</v>
      </c>
      <c r="H233" s="66">
        <f>VLOOKUP(A233,表六!A$6:C$35,3,FALSE)</f>
        <v>3807</v>
      </c>
      <c r="I233" s="66"/>
      <c r="J233" s="68">
        <f t="shared" si="3"/>
        <v>731.76</v>
      </c>
    </row>
    <row r="234" ht="15.75" customHeight="1" spans="1:10">
      <c r="A234" s="62">
        <v>2100401</v>
      </c>
      <c r="B234" s="65" t="s">
        <v>615</v>
      </c>
      <c r="C234" s="60">
        <v>1047.52</v>
      </c>
      <c r="D234" s="60">
        <v>866.11</v>
      </c>
      <c r="E234" s="60">
        <v>102.26</v>
      </c>
      <c r="F234" s="60">
        <v>17.15</v>
      </c>
      <c r="G234" s="61">
        <v>62</v>
      </c>
      <c r="H234" s="66"/>
      <c r="I234" s="66"/>
      <c r="J234" s="68">
        <f t="shared" si="3"/>
        <v>62</v>
      </c>
    </row>
    <row r="235" ht="15.75" customHeight="1" spans="1:10">
      <c r="A235" s="62">
        <v>2100402</v>
      </c>
      <c r="B235" s="65" t="s">
        <v>616</v>
      </c>
      <c r="C235" s="60">
        <v>697.45</v>
      </c>
      <c r="D235" s="60">
        <v>606.44</v>
      </c>
      <c r="E235" s="60">
        <v>58.68</v>
      </c>
      <c r="F235" s="60">
        <v>13.13</v>
      </c>
      <c r="G235" s="61">
        <v>19.2</v>
      </c>
      <c r="H235" s="66"/>
      <c r="I235" s="66"/>
      <c r="J235" s="68">
        <f t="shared" si="3"/>
        <v>19.2</v>
      </c>
    </row>
    <row r="236" ht="15.75" customHeight="1" spans="1:10">
      <c r="A236" s="62">
        <v>2100403</v>
      </c>
      <c r="B236" s="65" t="s">
        <v>617</v>
      </c>
      <c r="C236" s="60">
        <v>647.23</v>
      </c>
      <c r="D236" s="60">
        <v>578.35</v>
      </c>
      <c r="E236" s="60">
        <v>61.75</v>
      </c>
      <c r="F236" s="60">
        <v>7.13</v>
      </c>
      <c r="G236" s="61">
        <v>0</v>
      </c>
      <c r="H236" s="66"/>
      <c r="I236" s="66"/>
      <c r="J236" s="68">
        <f t="shared" si="3"/>
        <v>0</v>
      </c>
    </row>
    <row r="237" ht="15.75" customHeight="1" spans="1:10">
      <c r="A237" s="62">
        <v>2100408</v>
      </c>
      <c r="B237" s="65" t="s">
        <v>618</v>
      </c>
      <c r="C237" s="60">
        <v>3807</v>
      </c>
      <c r="D237" s="60">
        <v>0</v>
      </c>
      <c r="E237" s="60">
        <v>0</v>
      </c>
      <c r="F237" s="60">
        <v>0</v>
      </c>
      <c r="G237" s="61">
        <v>3807</v>
      </c>
      <c r="H237" s="66">
        <v>3807</v>
      </c>
      <c r="I237" s="66">
        <f>VLOOKUP(A237,'[4]一般转移支付（表八与表十一差额）'!$A$1:$D$28,4,FALSE)</f>
        <v>3807</v>
      </c>
      <c r="J237" s="68">
        <f t="shared" si="3"/>
        <v>0</v>
      </c>
    </row>
    <row r="238" ht="15.75" customHeight="1" spans="1:10">
      <c r="A238" s="62">
        <v>2100409</v>
      </c>
      <c r="B238" s="65" t="s">
        <v>619</v>
      </c>
      <c r="C238" s="60">
        <v>640.56</v>
      </c>
      <c r="D238" s="60">
        <v>0</v>
      </c>
      <c r="E238" s="60">
        <v>0</v>
      </c>
      <c r="F238" s="60">
        <v>0</v>
      </c>
      <c r="G238" s="61">
        <v>640.56</v>
      </c>
      <c r="H238" s="66"/>
      <c r="I238" s="66"/>
      <c r="J238" s="68">
        <f t="shared" si="3"/>
        <v>640.56</v>
      </c>
    </row>
    <row r="239" ht="15.75" customHeight="1" spans="1:10">
      <c r="A239" s="62">
        <v>2100499</v>
      </c>
      <c r="B239" s="65" t="s">
        <v>620</v>
      </c>
      <c r="C239" s="60">
        <v>10</v>
      </c>
      <c r="D239" s="60">
        <v>0</v>
      </c>
      <c r="E239" s="60">
        <v>0</v>
      </c>
      <c r="F239" s="60">
        <v>0</v>
      </c>
      <c r="G239" s="61">
        <v>10</v>
      </c>
      <c r="H239" s="66"/>
      <c r="I239" s="66"/>
      <c r="J239" s="68">
        <f t="shared" si="3"/>
        <v>10</v>
      </c>
    </row>
    <row r="240" ht="15.75" customHeight="1" spans="1:10">
      <c r="A240" s="62">
        <v>21007</v>
      </c>
      <c r="B240" s="64" t="s">
        <v>621</v>
      </c>
      <c r="C240" s="60">
        <v>412.38</v>
      </c>
      <c r="D240" s="60">
        <v>0</v>
      </c>
      <c r="E240" s="60">
        <v>0</v>
      </c>
      <c r="F240" s="60">
        <v>0</v>
      </c>
      <c r="G240" s="61">
        <v>412.38</v>
      </c>
      <c r="H240" s="66"/>
      <c r="I240" s="66"/>
      <c r="J240" s="68">
        <f t="shared" si="3"/>
        <v>412.38</v>
      </c>
    </row>
    <row r="241" ht="15.75" customHeight="1" spans="1:10">
      <c r="A241" s="62">
        <v>2100799</v>
      </c>
      <c r="B241" s="65" t="s">
        <v>622</v>
      </c>
      <c r="C241" s="60">
        <v>412.38</v>
      </c>
      <c r="D241" s="60">
        <v>0</v>
      </c>
      <c r="E241" s="60">
        <v>0</v>
      </c>
      <c r="F241" s="60">
        <v>0</v>
      </c>
      <c r="G241" s="61">
        <v>412.38</v>
      </c>
      <c r="H241" s="66"/>
      <c r="I241" s="66"/>
      <c r="J241" s="68">
        <f t="shared" si="3"/>
        <v>412.38</v>
      </c>
    </row>
    <row r="242" ht="15.75" customHeight="1" spans="1:10">
      <c r="A242" s="62">
        <v>21011</v>
      </c>
      <c r="B242" s="64" t="s">
        <v>623</v>
      </c>
      <c r="C242" s="60">
        <v>200</v>
      </c>
      <c r="D242" s="60">
        <v>0</v>
      </c>
      <c r="E242" s="60">
        <v>0</v>
      </c>
      <c r="F242" s="60">
        <v>0</v>
      </c>
      <c r="G242" s="61">
        <v>200</v>
      </c>
      <c r="H242" s="66"/>
      <c r="I242" s="66"/>
      <c r="J242" s="68">
        <f t="shared" si="3"/>
        <v>200</v>
      </c>
    </row>
    <row r="243" ht="15.75" customHeight="1" spans="1:10">
      <c r="A243" s="62">
        <v>2101199</v>
      </c>
      <c r="B243" s="65" t="s">
        <v>624</v>
      </c>
      <c r="C243" s="60">
        <v>200</v>
      </c>
      <c r="D243" s="60">
        <v>0</v>
      </c>
      <c r="E243" s="60">
        <v>0</v>
      </c>
      <c r="F243" s="60">
        <v>0</v>
      </c>
      <c r="G243" s="61">
        <v>200</v>
      </c>
      <c r="H243" s="66"/>
      <c r="I243" s="66"/>
      <c r="J243" s="68">
        <f t="shared" si="3"/>
        <v>200</v>
      </c>
    </row>
    <row r="244" ht="15.75" customHeight="1" spans="1:10">
      <c r="A244" s="62">
        <v>21012</v>
      </c>
      <c r="B244" s="64" t="s">
        <v>625</v>
      </c>
      <c r="C244" s="60">
        <v>37617</v>
      </c>
      <c r="D244" s="60">
        <v>0</v>
      </c>
      <c r="E244" s="60">
        <v>0</v>
      </c>
      <c r="F244" s="60">
        <v>0</v>
      </c>
      <c r="G244" s="61">
        <v>37617</v>
      </c>
      <c r="H244" s="66">
        <f>VLOOKUP(A244,表六!A$6:C$35,3,FALSE)</f>
        <v>30017</v>
      </c>
      <c r="I244" s="66"/>
      <c r="J244" s="68">
        <f t="shared" si="3"/>
        <v>7600</v>
      </c>
    </row>
    <row r="245" ht="15.75" customHeight="1" spans="1:10">
      <c r="A245" s="62">
        <v>2101202</v>
      </c>
      <c r="B245" s="65" t="s">
        <v>626</v>
      </c>
      <c r="C245" s="60">
        <v>37617</v>
      </c>
      <c r="D245" s="60">
        <v>0</v>
      </c>
      <c r="E245" s="60">
        <v>0</v>
      </c>
      <c r="F245" s="60">
        <v>0</v>
      </c>
      <c r="G245" s="61">
        <v>37617</v>
      </c>
      <c r="H245" s="66">
        <v>30017</v>
      </c>
      <c r="I245" s="66">
        <f>VLOOKUP(A245,'[4]一般转移支付（表八与表十一差额）'!$A$1:$D$28,4,FALSE)</f>
        <v>30017</v>
      </c>
      <c r="J245" s="68">
        <f t="shared" si="3"/>
        <v>7600</v>
      </c>
    </row>
    <row r="246" ht="15.75" customHeight="1" spans="1:10">
      <c r="A246" s="62">
        <v>21014</v>
      </c>
      <c r="B246" s="64" t="s">
        <v>627</v>
      </c>
      <c r="C246" s="60">
        <v>50</v>
      </c>
      <c r="D246" s="60">
        <v>0</v>
      </c>
      <c r="E246" s="60">
        <v>0</v>
      </c>
      <c r="F246" s="60">
        <v>0</v>
      </c>
      <c r="G246" s="61">
        <v>50</v>
      </c>
      <c r="H246" s="66"/>
      <c r="I246" s="66"/>
      <c r="J246" s="68">
        <f t="shared" si="3"/>
        <v>50</v>
      </c>
    </row>
    <row r="247" ht="15.75" customHeight="1" spans="1:10">
      <c r="A247" s="62">
        <v>2101499</v>
      </c>
      <c r="B247" s="65" t="s">
        <v>628</v>
      </c>
      <c r="C247" s="60">
        <v>50</v>
      </c>
      <c r="D247" s="60">
        <v>0</v>
      </c>
      <c r="E247" s="60">
        <v>0</v>
      </c>
      <c r="F247" s="60">
        <v>0</v>
      </c>
      <c r="G247" s="61">
        <v>50</v>
      </c>
      <c r="H247" s="66"/>
      <c r="I247" s="66"/>
      <c r="J247" s="68">
        <f t="shared" si="3"/>
        <v>50</v>
      </c>
    </row>
    <row r="248" ht="15.75" customHeight="1" spans="1:10">
      <c r="A248" s="62">
        <v>21015</v>
      </c>
      <c r="B248" s="64" t="s">
        <v>629</v>
      </c>
      <c r="C248" s="60">
        <v>100</v>
      </c>
      <c r="D248" s="60">
        <v>0</v>
      </c>
      <c r="E248" s="60">
        <v>0</v>
      </c>
      <c r="F248" s="60">
        <v>0</v>
      </c>
      <c r="G248" s="61">
        <v>100</v>
      </c>
      <c r="H248" s="66"/>
      <c r="I248" s="66"/>
      <c r="J248" s="68">
        <f t="shared" si="3"/>
        <v>100</v>
      </c>
    </row>
    <row r="249" ht="15.75" customHeight="1" spans="1:10">
      <c r="A249" s="62">
        <v>2101599</v>
      </c>
      <c r="B249" s="65" t="s">
        <v>630</v>
      </c>
      <c r="C249" s="60">
        <v>100</v>
      </c>
      <c r="D249" s="60">
        <v>0</v>
      </c>
      <c r="E249" s="60">
        <v>0</v>
      </c>
      <c r="F249" s="60">
        <v>0</v>
      </c>
      <c r="G249" s="61">
        <v>100</v>
      </c>
      <c r="H249" s="66"/>
      <c r="I249" s="66"/>
      <c r="J249" s="68">
        <f t="shared" si="3"/>
        <v>100</v>
      </c>
    </row>
    <row r="250" ht="15.75" customHeight="1" spans="1:10">
      <c r="A250" s="62">
        <v>21099</v>
      </c>
      <c r="B250" s="64" t="s">
        <v>631</v>
      </c>
      <c r="C250" s="60">
        <v>1678</v>
      </c>
      <c r="D250" s="60">
        <v>0</v>
      </c>
      <c r="E250" s="60">
        <v>0</v>
      </c>
      <c r="F250" s="60">
        <v>0</v>
      </c>
      <c r="G250" s="61">
        <v>1678</v>
      </c>
      <c r="H250" s="66"/>
      <c r="I250" s="66"/>
      <c r="J250" s="68">
        <f t="shared" si="3"/>
        <v>1678</v>
      </c>
    </row>
    <row r="251" ht="15.75" customHeight="1" spans="1:10">
      <c r="A251" s="62">
        <v>2109901</v>
      </c>
      <c r="B251" s="65" t="s">
        <v>631</v>
      </c>
      <c r="C251" s="60">
        <v>1678</v>
      </c>
      <c r="D251" s="60">
        <v>0</v>
      </c>
      <c r="E251" s="60">
        <v>0</v>
      </c>
      <c r="F251" s="60">
        <v>0</v>
      </c>
      <c r="G251" s="61">
        <v>1678</v>
      </c>
      <c r="H251" s="66"/>
      <c r="I251" s="66"/>
      <c r="J251" s="68">
        <f t="shared" si="3"/>
        <v>1678</v>
      </c>
    </row>
    <row r="252" ht="15.75" customHeight="1" spans="1:10">
      <c r="A252" s="62">
        <v>211</v>
      </c>
      <c r="B252" s="63" t="s">
        <v>632</v>
      </c>
      <c r="C252" s="60">
        <v>10934.69</v>
      </c>
      <c r="D252" s="60">
        <v>2705.3</v>
      </c>
      <c r="E252" s="60">
        <v>326.46</v>
      </c>
      <c r="F252" s="60">
        <v>4.4</v>
      </c>
      <c r="G252" s="61">
        <v>7898.53</v>
      </c>
      <c r="H252" s="66"/>
      <c r="I252" s="66"/>
      <c r="J252" s="68">
        <f t="shared" si="3"/>
        <v>7898.53</v>
      </c>
    </row>
    <row r="253" ht="15.75" customHeight="1" spans="1:10">
      <c r="A253" s="62">
        <v>21101</v>
      </c>
      <c r="B253" s="64" t="s">
        <v>633</v>
      </c>
      <c r="C253" s="60">
        <v>2489.14</v>
      </c>
      <c r="D253" s="60">
        <v>2082.97</v>
      </c>
      <c r="E253" s="60">
        <v>251</v>
      </c>
      <c r="F253" s="60">
        <v>4.17</v>
      </c>
      <c r="G253" s="61">
        <v>151</v>
      </c>
      <c r="H253" s="66"/>
      <c r="I253" s="66"/>
      <c r="J253" s="68">
        <f t="shared" si="3"/>
        <v>151</v>
      </c>
    </row>
    <row r="254" ht="15.75" customHeight="1" spans="1:10">
      <c r="A254" s="62">
        <v>2110101</v>
      </c>
      <c r="B254" s="65" t="s">
        <v>634</v>
      </c>
      <c r="C254" s="60">
        <v>2338.14</v>
      </c>
      <c r="D254" s="60">
        <v>2082.97</v>
      </c>
      <c r="E254" s="60">
        <v>251</v>
      </c>
      <c r="F254" s="60">
        <v>4.17</v>
      </c>
      <c r="G254" s="61">
        <v>0</v>
      </c>
      <c r="H254" s="66"/>
      <c r="I254" s="66"/>
      <c r="J254" s="68">
        <f t="shared" si="3"/>
        <v>0</v>
      </c>
    </row>
    <row r="255" ht="15.75" customHeight="1" spans="1:10">
      <c r="A255" s="62">
        <v>2110102</v>
      </c>
      <c r="B255" s="65" t="s">
        <v>635</v>
      </c>
      <c r="C255" s="60">
        <v>70</v>
      </c>
      <c r="D255" s="60">
        <v>0</v>
      </c>
      <c r="E255" s="60">
        <v>0</v>
      </c>
      <c r="F255" s="60">
        <v>0</v>
      </c>
      <c r="G255" s="61">
        <v>70</v>
      </c>
      <c r="H255" s="66"/>
      <c r="I255" s="66"/>
      <c r="J255" s="68">
        <f t="shared" si="3"/>
        <v>70</v>
      </c>
    </row>
    <row r="256" ht="15.75" customHeight="1" spans="1:10">
      <c r="A256" s="62">
        <v>2110104</v>
      </c>
      <c r="B256" s="65" t="s">
        <v>636</v>
      </c>
      <c r="C256" s="60">
        <v>18</v>
      </c>
      <c r="D256" s="60">
        <v>0</v>
      </c>
      <c r="E256" s="60">
        <v>0</v>
      </c>
      <c r="F256" s="60">
        <v>0</v>
      </c>
      <c r="G256" s="61">
        <v>18</v>
      </c>
      <c r="H256" s="66"/>
      <c r="I256" s="66"/>
      <c r="J256" s="68">
        <f t="shared" si="3"/>
        <v>18</v>
      </c>
    </row>
    <row r="257" ht="15.75" customHeight="1" spans="1:10">
      <c r="A257" s="62">
        <v>2110199</v>
      </c>
      <c r="B257" s="65" t="s">
        <v>637</v>
      </c>
      <c r="C257" s="60">
        <v>63</v>
      </c>
      <c r="D257" s="60">
        <v>0</v>
      </c>
      <c r="E257" s="60">
        <v>0</v>
      </c>
      <c r="F257" s="60">
        <v>0</v>
      </c>
      <c r="G257" s="61">
        <v>63</v>
      </c>
      <c r="H257" s="66"/>
      <c r="I257" s="66"/>
      <c r="J257" s="68">
        <f t="shared" si="3"/>
        <v>63</v>
      </c>
    </row>
    <row r="258" ht="15.75" customHeight="1" spans="1:10">
      <c r="A258" s="62">
        <v>21102</v>
      </c>
      <c r="B258" s="64" t="s">
        <v>638</v>
      </c>
      <c r="C258" s="60">
        <v>1093.33</v>
      </c>
      <c r="D258" s="60">
        <v>452.78</v>
      </c>
      <c r="E258" s="60">
        <v>49.79</v>
      </c>
      <c r="F258" s="60">
        <v>0.23</v>
      </c>
      <c r="G258" s="61">
        <v>590.53</v>
      </c>
      <c r="H258" s="66"/>
      <c r="I258" s="66"/>
      <c r="J258" s="68">
        <f t="shared" si="3"/>
        <v>590.53</v>
      </c>
    </row>
    <row r="259" ht="15.75" customHeight="1" spans="1:10">
      <c r="A259" s="62">
        <v>2110299</v>
      </c>
      <c r="B259" s="65" t="s">
        <v>639</v>
      </c>
      <c r="C259" s="60">
        <v>1093.33</v>
      </c>
      <c r="D259" s="60">
        <v>452.78</v>
      </c>
      <c r="E259" s="60">
        <v>49.79</v>
      </c>
      <c r="F259" s="60">
        <v>0.23</v>
      </c>
      <c r="G259" s="61">
        <v>590.53</v>
      </c>
      <c r="H259" s="66"/>
      <c r="I259" s="66"/>
      <c r="J259" s="68">
        <f t="shared" si="3"/>
        <v>590.53</v>
      </c>
    </row>
    <row r="260" ht="15.75" customHeight="1" spans="1:10">
      <c r="A260" s="62">
        <v>21103</v>
      </c>
      <c r="B260" s="64" t="s">
        <v>640</v>
      </c>
      <c r="C260" s="60">
        <v>3160</v>
      </c>
      <c r="D260" s="60">
        <v>0</v>
      </c>
      <c r="E260" s="60">
        <v>0</v>
      </c>
      <c r="F260" s="60">
        <v>0</v>
      </c>
      <c r="G260" s="61">
        <v>3160</v>
      </c>
      <c r="H260" s="66"/>
      <c r="I260" s="66"/>
      <c r="J260" s="68">
        <f t="shared" si="3"/>
        <v>3160</v>
      </c>
    </row>
    <row r="261" ht="15.75" customHeight="1" spans="1:10">
      <c r="A261" s="62">
        <v>2110302</v>
      </c>
      <c r="B261" s="65" t="s">
        <v>641</v>
      </c>
      <c r="C261" s="60">
        <v>131</v>
      </c>
      <c r="D261" s="60">
        <v>0</v>
      </c>
      <c r="E261" s="60">
        <v>0</v>
      </c>
      <c r="F261" s="60">
        <v>0</v>
      </c>
      <c r="G261" s="61">
        <v>131</v>
      </c>
      <c r="H261" s="66"/>
      <c r="I261" s="66"/>
      <c r="J261" s="68">
        <f t="shared" si="3"/>
        <v>131</v>
      </c>
    </row>
    <row r="262" ht="15.75" customHeight="1" spans="1:10">
      <c r="A262" s="62">
        <v>2110399</v>
      </c>
      <c r="B262" s="65" t="s">
        <v>642</v>
      </c>
      <c r="C262" s="60">
        <v>3029</v>
      </c>
      <c r="D262" s="60">
        <v>0</v>
      </c>
      <c r="E262" s="60">
        <v>0</v>
      </c>
      <c r="F262" s="60">
        <v>0</v>
      </c>
      <c r="G262" s="61">
        <v>3029</v>
      </c>
      <c r="H262" s="66"/>
      <c r="I262" s="66"/>
      <c r="J262" s="68">
        <f t="shared" si="3"/>
        <v>3029</v>
      </c>
    </row>
    <row r="263" ht="15.75" customHeight="1" spans="1:10">
      <c r="A263" s="62">
        <v>21104</v>
      </c>
      <c r="B263" s="64" t="s">
        <v>643</v>
      </c>
      <c r="C263" s="60">
        <v>2845</v>
      </c>
      <c r="D263" s="60">
        <v>0</v>
      </c>
      <c r="E263" s="60">
        <v>0</v>
      </c>
      <c r="F263" s="60">
        <v>0</v>
      </c>
      <c r="G263" s="61">
        <v>2845</v>
      </c>
      <c r="H263" s="66"/>
      <c r="I263" s="66"/>
      <c r="J263" s="68">
        <f t="shared" ref="J263:J326" si="4">G263-H263</f>
        <v>2845</v>
      </c>
    </row>
    <row r="264" ht="15.75" customHeight="1" spans="1:10">
      <c r="A264" s="62">
        <v>2110401</v>
      </c>
      <c r="B264" s="65" t="s">
        <v>644</v>
      </c>
      <c r="C264" s="60">
        <v>40</v>
      </c>
      <c r="D264" s="60">
        <v>0</v>
      </c>
      <c r="E264" s="60">
        <v>0</v>
      </c>
      <c r="F264" s="60">
        <v>0</v>
      </c>
      <c r="G264" s="61">
        <v>40</v>
      </c>
      <c r="H264" s="66"/>
      <c r="I264" s="66"/>
      <c r="J264" s="68">
        <f t="shared" si="4"/>
        <v>40</v>
      </c>
    </row>
    <row r="265" ht="15.75" customHeight="1" spans="1:10">
      <c r="A265" s="62">
        <v>2110402</v>
      </c>
      <c r="B265" s="65" t="s">
        <v>645</v>
      </c>
      <c r="C265" s="60">
        <v>2795</v>
      </c>
      <c r="D265" s="60">
        <v>0</v>
      </c>
      <c r="E265" s="60">
        <v>0</v>
      </c>
      <c r="F265" s="60">
        <v>0</v>
      </c>
      <c r="G265" s="61">
        <v>2795</v>
      </c>
      <c r="H265" s="66"/>
      <c r="I265" s="66"/>
      <c r="J265" s="68">
        <f t="shared" si="4"/>
        <v>2795</v>
      </c>
    </row>
    <row r="266" ht="15.75" customHeight="1" spans="1:10">
      <c r="A266" s="62">
        <v>2110499</v>
      </c>
      <c r="B266" s="65" t="s">
        <v>646</v>
      </c>
      <c r="C266" s="60">
        <v>10</v>
      </c>
      <c r="D266" s="60">
        <v>0</v>
      </c>
      <c r="E266" s="60">
        <v>0</v>
      </c>
      <c r="F266" s="60">
        <v>0</v>
      </c>
      <c r="G266" s="61">
        <v>10</v>
      </c>
      <c r="H266" s="66"/>
      <c r="I266" s="66"/>
      <c r="J266" s="68">
        <f t="shared" si="4"/>
        <v>10</v>
      </c>
    </row>
    <row r="267" ht="15.75" customHeight="1" spans="1:10">
      <c r="A267" s="62">
        <v>21105</v>
      </c>
      <c r="B267" s="64" t="s">
        <v>647</v>
      </c>
      <c r="C267" s="60">
        <v>180</v>
      </c>
      <c r="D267" s="60">
        <v>0</v>
      </c>
      <c r="E267" s="60">
        <v>0</v>
      </c>
      <c r="F267" s="60">
        <v>0</v>
      </c>
      <c r="G267" s="61">
        <v>180</v>
      </c>
      <c r="H267" s="66"/>
      <c r="I267" s="66"/>
      <c r="J267" s="68">
        <f t="shared" si="4"/>
        <v>180</v>
      </c>
    </row>
    <row r="268" ht="15.75" customHeight="1" spans="1:10">
      <c r="A268" s="62">
        <v>2110501</v>
      </c>
      <c r="B268" s="65" t="s">
        <v>648</v>
      </c>
      <c r="C268" s="60">
        <v>30</v>
      </c>
      <c r="D268" s="60">
        <v>0</v>
      </c>
      <c r="E268" s="60">
        <v>0</v>
      </c>
      <c r="F268" s="60">
        <v>0</v>
      </c>
      <c r="G268" s="61">
        <v>30</v>
      </c>
      <c r="H268" s="66"/>
      <c r="I268" s="66"/>
      <c r="J268" s="68">
        <f t="shared" si="4"/>
        <v>30</v>
      </c>
    </row>
    <row r="269" ht="15.75" customHeight="1" spans="1:10">
      <c r="A269" s="62">
        <v>2110599</v>
      </c>
      <c r="B269" s="65" t="s">
        <v>649</v>
      </c>
      <c r="C269" s="60">
        <v>150</v>
      </c>
      <c r="D269" s="60">
        <v>0</v>
      </c>
      <c r="E269" s="60">
        <v>0</v>
      </c>
      <c r="F269" s="60">
        <v>0</v>
      </c>
      <c r="G269" s="61">
        <v>150</v>
      </c>
      <c r="H269" s="66"/>
      <c r="I269" s="66"/>
      <c r="J269" s="68">
        <f t="shared" si="4"/>
        <v>150</v>
      </c>
    </row>
    <row r="270" ht="15.75" customHeight="1" spans="1:10">
      <c r="A270" s="62">
        <v>21111</v>
      </c>
      <c r="B270" s="64" t="s">
        <v>650</v>
      </c>
      <c r="C270" s="60">
        <v>8</v>
      </c>
      <c r="D270" s="60">
        <v>0</v>
      </c>
      <c r="E270" s="60">
        <v>0</v>
      </c>
      <c r="F270" s="60">
        <v>0</v>
      </c>
      <c r="G270" s="61">
        <v>8</v>
      </c>
      <c r="H270" s="66"/>
      <c r="I270" s="66"/>
      <c r="J270" s="68">
        <f t="shared" si="4"/>
        <v>8</v>
      </c>
    </row>
    <row r="271" ht="15.75" customHeight="1" spans="1:10">
      <c r="A271" s="62">
        <v>2111199</v>
      </c>
      <c r="B271" s="65" t="s">
        <v>651</v>
      </c>
      <c r="C271" s="60">
        <v>8</v>
      </c>
      <c r="D271" s="60">
        <v>0</v>
      </c>
      <c r="E271" s="60">
        <v>0</v>
      </c>
      <c r="F271" s="60">
        <v>0</v>
      </c>
      <c r="G271" s="61">
        <v>8</v>
      </c>
      <c r="H271" s="66"/>
      <c r="I271" s="66"/>
      <c r="J271" s="68">
        <f t="shared" si="4"/>
        <v>8</v>
      </c>
    </row>
    <row r="272" ht="15.75" customHeight="1" spans="1:10">
      <c r="A272" s="62">
        <v>21114</v>
      </c>
      <c r="B272" s="64" t="s">
        <v>652</v>
      </c>
      <c r="C272" s="60">
        <v>130</v>
      </c>
      <c r="D272" s="60">
        <v>0</v>
      </c>
      <c r="E272" s="60">
        <v>0</v>
      </c>
      <c r="F272" s="60">
        <v>0</v>
      </c>
      <c r="G272" s="61">
        <v>130</v>
      </c>
      <c r="H272" s="66"/>
      <c r="I272" s="66"/>
      <c r="J272" s="68">
        <f t="shared" si="4"/>
        <v>130</v>
      </c>
    </row>
    <row r="273" ht="15.75" customHeight="1" spans="1:10">
      <c r="A273" s="62">
        <v>2111413</v>
      </c>
      <c r="B273" s="65" t="s">
        <v>653</v>
      </c>
      <c r="C273" s="60">
        <v>130</v>
      </c>
      <c r="D273" s="60">
        <v>0</v>
      </c>
      <c r="E273" s="60">
        <v>0</v>
      </c>
      <c r="F273" s="60">
        <v>0</v>
      </c>
      <c r="G273" s="61">
        <v>130</v>
      </c>
      <c r="H273" s="66"/>
      <c r="I273" s="66"/>
      <c r="J273" s="68">
        <f t="shared" si="4"/>
        <v>130</v>
      </c>
    </row>
    <row r="274" ht="15.75" customHeight="1" spans="1:10">
      <c r="A274" s="62">
        <v>21199</v>
      </c>
      <c r="B274" s="64" t="s">
        <v>654</v>
      </c>
      <c r="C274" s="60">
        <v>1029.22</v>
      </c>
      <c r="D274" s="60">
        <v>169.55</v>
      </c>
      <c r="E274" s="60">
        <v>25.67</v>
      </c>
      <c r="F274" s="60">
        <v>0</v>
      </c>
      <c r="G274" s="61">
        <v>834</v>
      </c>
      <c r="H274" s="66"/>
      <c r="I274" s="66"/>
      <c r="J274" s="68">
        <f t="shared" si="4"/>
        <v>834</v>
      </c>
    </row>
    <row r="275" ht="15.75" customHeight="1" spans="1:10">
      <c r="A275" s="62">
        <v>2119901</v>
      </c>
      <c r="B275" s="65" t="s">
        <v>654</v>
      </c>
      <c r="C275" s="60">
        <v>1029.22</v>
      </c>
      <c r="D275" s="60">
        <v>169.55</v>
      </c>
      <c r="E275" s="60">
        <v>25.67</v>
      </c>
      <c r="F275" s="60">
        <v>0</v>
      </c>
      <c r="G275" s="61">
        <v>834</v>
      </c>
      <c r="H275" s="66"/>
      <c r="I275" s="66"/>
      <c r="J275" s="68">
        <f t="shared" si="4"/>
        <v>834</v>
      </c>
    </row>
    <row r="276" ht="15.75" customHeight="1" spans="1:10">
      <c r="A276" s="62">
        <v>212</v>
      </c>
      <c r="B276" s="63" t="s">
        <v>655</v>
      </c>
      <c r="C276" s="60">
        <f>59262.6-3900</f>
        <v>55362.6</v>
      </c>
      <c r="D276" s="60">
        <v>7092.95</v>
      </c>
      <c r="E276" s="60">
        <v>725.14</v>
      </c>
      <c r="F276" s="60">
        <v>41.93</v>
      </c>
      <c r="G276" s="61">
        <f>51402.58-3900</f>
        <v>47502.58</v>
      </c>
      <c r="H276" s="66"/>
      <c r="I276" s="66"/>
      <c r="J276" s="68">
        <f t="shared" si="4"/>
        <v>47502.58</v>
      </c>
    </row>
    <row r="277" ht="15.75" customHeight="1" spans="1:10">
      <c r="A277" s="62">
        <v>21201</v>
      </c>
      <c r="B277" s="64" t="s">
        <v>656</v>
      </c>
      <c r="C277" s="60">
        <v>16095.82</v>
      </c>
      <c r="D277" s="60">
        <v>4585.28</v>
      </c>
      <c r="E277" s="60">
        <v>445.7</v>
      </c>
      <c r="F277" s="60">
        <v>34.91</v>
      </c>
      <c r="G277" s="61">
        <v>11029.93</v>
      </c>
      <c r="H277" s="66"/>
      <c r="I277" s="66"/>
      <c r="J277" s="68">
        <f t="shared" si="4"/>
        <v>11029.93</v>
      </c>
    </row>
    <row r="278" ht="15.75" customHeight="1" spans="1:10">
      <c r="A278" s="62">
        <v>2120101</v>
      </c>
      <c r="B278" s="65" t="s">
        <v>657</v>
      </c>
      <c r="C278" s="60">
        <v>2673</v>
      </c>
      <c r="D278" s="60">
        <v>2408.6</v>
      </c>
      <c r="E278" s="60">
        <v>234.5</v>
      </c>
      <c r="F278" s="60">
        <v>29.9</v>
      </c>
      <c r="G278" s="61">
        <v>0</v>
      </c>
      <c r="H278" s="66"/>
      <c r="I278" s="66"/>
      <c r="J278" s="68">
        <f t="shared" si="4"/>
        <v>0</v>
      </c>
    </row>
    <row r="279" ht="15.75" customHeight="1" spans="1:10">
      <c r="A279" s="62">
        <v>2120102</v>
      </c>
      <c r="B279" s="65" t="s">
        <v>658</v>
      </c>
      <c r="C279" s="60">
        <v>365</v>
      </c>
      <c r="D279" s="60">
        <v>0</v>
      </c>
      <c r="E279" s="60">
        <v>0</v>
      </c>
      <c r="F279" s="60">
        <v>0</v>
      </c>
      <c r="G279" s="61">
        <v>365</v>
      </c>
      <c r="H279" s="66"/>
      <c r="I279" s="66"/>
      <c r="J279" s="68">
        <f t="shared" si="4"/>
        <v>365</v>
      </c>
    </row>
    <row r="280" ht="15.75" customHeight="1" spans="1:10">
      <c r="A280" s="62">
        <v>2120103</v>
      </c>
      <c r="B280" s="65" t="s">
        <v>659</v>
      </c>
      <c r="C280" s="60">
        <v>0.13</v>
      </c>
      <c r="D280" s="60">
        <v>0</v>
      </c>
      <c r="E280" s="60">
        <v>0</v>
      </c>
      <c r="F280" s="60">
        <v>0.13</v>
      </c>
      <c r="G280" s="61">
        <v>0</v>
      </c>
      <c r="H280" s="66"/>
      <c r="I280" s="66"/>
      <c r="J280" s="68">
        <f t="shared" si="4"/>
        <v>0</v>
      </c>
    </row>
    <row r="281" ht="15.75" customHeight="1" spans="1:10">
      <c r="A281" s="62">
        <v>2120104</v>
      </c>
      <c r="B281" s="65" t="s">
        <v>660</v>
      </c>
      <c r="C281" s="60">
        <v>4657.24</v>
      </c>
      <c r="D281" s="60">
        <v>1545.48</v>
      </c>
      <c r="E281" s="60">
        <v>150.87</v>
      </c>
      <c r="F281" s="60">
        <v>1.18</v>
      </c>
      <c r="G281" s="61">
        <v>2959.71</v>
      </c>
      <c r="H281" s="66"/>
      <c r="I281" s="66"/>
      <c r="J281" s="68">
        <f t="shared" si="4"/>
        <v>2959.71</v>
      </c>
    </row>
    <row r="282" ht="15.75" customHeight="1" spans="1:10">
      <c r="A282" s="62">
        <v>2120106</v>
      </c>
      <c r="B282" s="65" t="s">
        <v>661</v>
      </c>
      <c r="C282" s="60">
        <v>456.06</v>
      </c>
      <c r="D282" s="60">
        <v>206.78</v>
      </c>
      <c r="E282" s="60">
        <v>20.58</v>
      </c>
      <c r="F282" s="60">
        <v>0</v>
      </c>
      <c r="G282" s="61">
        <v>228.7</v>
      </c>
      <c r="H282" s="66"/>
      <c r="I282" s="66"/>
      <c r="J282" s="68">
        <f t="shared" si="4"/>
        <v>228.7</v>
      </c>
    </row>
    <row r="283" ht="15.75" customHeight="1" spans="1:10">
      <c r="A283" s="62">
        <v>2120199</v>
      </c>
      <c r="B283" s="65" t="s">
        <v>662</v>
      </c>
      <c r="C283" s="60">
        <v>7944.39</v>
      </c>
      <c r="D283" s="60">
        <v>424.42</v>
      </c>
      <c r="E283" s="60">
        <v>39.75</v>
      </c>
      <c r="F283" s="60">
        <v>3.7</v>
      </c>
      <c r="G283" s="61">
        <v>7476.52</v>
      </c>
      <c r="H283" s="66"/>
      <c r="I283" s="66"/>
      <c r="J283" s="68">
        <f t="shared" si="4"/>
        <v>7476.52</v>
      </c>
    </row>
    <row r="284" ht="15.75" customHeight="1" spans="1:10">
      <c r="A284" s="62">
        <v>21202</v>
      </c>
      <c r="B284" s="64" t="s">
        <v>663</v>
      </c>
      <c r="C284" s="60">
        <v>2140.24</v>
      </c>
      <c r="D284" s="60">
        <v>289.07</v>
      </c>
      <c r="E284" s="60">
        <v>21.31</v>
      </c>
      <c r="F284" s="60">
        <v>0.56</v>
      </c>
      <c r="G284" s="61">
        <v>1829.3</v>
      </c>
      <c r="H284" s="66"/>
      <c r="I284" s="66"/>
      <c r="J284" s="68">
        <f t="shared" si="4"/>
        <v>1829.3</v>
      </c>
    </row>
    <row r="285" ht="15.75" customHeight="1" spans="1:10">
      <c r="A285" s="62">
        <v>2120201</v>
      </c>
      <c r="B285" s="65" t="s">
        <v>663</v>
      </c>
      <c r="C285" s="60">
        <v>2140.24</v>
      </c>
      <c r="D285" s="60">
        <v>289.07</v>
      </c>
      <c r="E285" s="60">
        <v>21.31</v>
      </c>
      <c r="F285" s="60">
        <v>0.56</v>
      </c>
      <c r="G285" s="61">
        <v>1829.3</v>
      </c>
      <c r="H285" s="66"/>
      <c r="I285" s="66"/>
      <c r="J285" s="68">
        <f t="shared" si="4"/>
        <v>1829.3</v>
      </c>
    </row>
    <row r="286" ht="15.75" customHeight="1" spans="1:10">
      <c r="A286" s="62">
        <v>21203</v>
      </c>
      <c r="B286" s="64" t="s">
        <v>664</v>
      </c>
      <c r="C286" s="60">
        <v>19940.92</v>
      </c>
      <c r="D286" s="60">
        <v>942.94</v>
      </c>
      <c r="E286" s="60">
        <v>118.07</v>
      </c>
      <c r="F286" s="60">
        <v>0</v>
      </c>
      <c r="G286" s="61">
        <v>18879.91</v>
      </c>
      <c r="H286" s="66"/>
      <c r="I286" s="66"/>
      <c r="J286" s="68">
        <f t="shared" si="4"/>
        <v>18879.91</v>
      </c>
    </row>
    <row r="287" ht="15.75" customHeight="1" spans="1:10">
      <c r="A287" s="62">
        <v>2120303</v>
      </c>
      <c r="B287" s="65" t="s">
        <v>665</v>
      </c>
      <c r="C287" s="60">
        <v>15355.45</v>
      </c>
      <c r="D287" s="60">
        <v>498.47</v>
      </c>
      <c r="E287" s="60">
        <v>77.45</v>
      </c>
      <c r="F287" s="60">
        <v>0</v>
      </c>
      <c r="G287" s="61">
        <v>14779.53</v>
      </c>
      <c r="H287" s="66"/>
      <c r="I287" s="66"/>
      <c r="J287" s="68">
        <f t="shared" si="4"/>
        <v>14779.53</v>
      </c>
    </row>
    <row r="288" ht="15.75" customHeight="1" spans="1:10">
      <c r="A288" s="62">
        <v>2120399</v>
      </c>
      <c r="B288" s="65" t="s">
        <v>666</v>
      </c>
      <c r="C288" s="60">
        <v>4585.47</v>
      </c>
      <c r="D288" s="60">
        <v>444.47</v>
      </c>
      <c r="E288" s="60">
        <v>40.62</v>
      </c>
      <c r="F288" s="60">
        <v>0</v>
      </c>
      <c r="G288" s="61">
        <v>4100.38</v>
      </c>
      <c r="H288" s="66"/>
      <c r="I288" s="66"/>
      <c r="J288" s="68">
        <f t="shared" si="4"/>
        <v>4100.38</v>
      </c>
    </row>
    <row r="289" ht="15.75" customHeight="1" spans="1:10">
      <c r="A289" s="62">
        <v>21205</v>
      </c>
      <c r="B289" s="64" t="s">
        <v>667</v>
      </c>
      <c r="C289" s="60">
        <v>15029.95</v>
      </c>
      <c r="D289" s="60">
        <v>933.74</v>
      </c>
      <c r="E289" s="60">
        <v>96.47</v>
      </c>
      <c r="F289" s="60">
        <v>5.81</v>
      </c>
      <c r="G289" s="61">
        <v>13993.93</v>
      </c>
      <c r="H289" s="66"/>
      <c r="I289" s="66"/>
      <c r="J289" s="68">
        <f t="shared" si="4"/>
        <v>13993.93</v>
      </c>
    </row>
    <row r="290" ht="15.75" customHeight="1" spans="1:10">
      <c r="A290" s="62">
        <v>2120501</v>
      </c>
      <c r="B290" s="65" t="s">
        <v>667</v>
      </c>
      <c r="C290" s="60">
        <v>15029.95</v>
      </c>
      <c r="D290" s="60">
        <v>933.74</v>
      </c>
      <c r="E290" s="60">
        <v>96.47</v>
      </c>
      <c r="F290" s="60">
        <v>5.81</v>
      </c>
      <c r="G290" s="61">
        <v>13993.93</v>
      </c>
      <c r="H290" s="66"/>
      <c r="I290" s="66"/>
      <c r="J290" s="68">
        <f t="shared" si="4"/>
        <v>13993.93</v>
      </c>
    </row>
    <row r="291" ht="15.75" customHeight="1" spans="1:10">
      <c r="A291" s="62">
        <v>21206</v>
      </c>
      <c r="B291" s="64" t="s">
        <v>668</v>
      </c>
      <c r="C291" s="60">
        <v>471.76</v>
      </c>
      <c r="D291" s="60">
        <v>341.92</v>
      </c>
      <c r="E291" s="60">
        <v>43.59</v>
      </c>
      <c r="F291" s="60">
        <v>0.65</v>
      </c>
      <c r="G291" s="61">
        <v>85.6</v>
      </c>
      <c r="H291" s="66"/>
      <c r="I291" s="66"/>
      <c r="J291" s="68">
        <f t="shared" si="4"/>
        <v>85.6</v>
      </c>
    </row>
    <row r="292" ht="15.75" customHeight="1" spans="1:10">
      <c r="A292" s="62">
        <v>2120601</v>
      </c>
      <c r="B292" s="65" t="s">
        <v>669</v>
      </c>
      <c r="C292" s="60">
        <v>471.76</v>
      </c>
      <c r="D292" s="60">
        <v>341.92</v>
      </c>
      <c r="E292" s="60">
        <v>43.59</v>
      </c>
      <c r="F292" s="60">
        <v>0.65</v>
      </c>
      <c r="G292" s="61">
        <v>85.6</v>
      </c>
      <c r="H292" s="66"/>
      <c r="I292" s="66"/>
      <c r="J292" s="68">
        <f t="shared" si="4"/>
        <v>85.6</v>
      </c>
    </row>
    <row r="293" ht="15.75" customHeight="1" spans="1:10">
      <c r="A293" s="62">
        <v>21299</v>
      </c>
      <c r="B293" s="64" t="s">
        <v>670</v>
      </c>
      <c r="C293" s="60">
        <v>1683.91</v>
      </c>
      <c r="D293" s="60">
        <v>0</v>
      </c>
      <c r="E293" s="60">
        <v>0</v>
      </c>
      <c r="F293" s="60">
        <v>0</v>
      </c>
      <c r="G293" s="61">
        <v>1683.91</v>
      </c>
      <c r="H293" s="66"/>
      <c r="I293" s="66"/>
      <c r="J293" s="68">
        <f t="shared" si="4"/>
        <v>1683.91</v>
      </c>
    </row>
    <row r="294" ht="15.75" customHeight="1" spans="1:10">
      <c r="A294" s="62">
        <v>2129901</v>
      </c>
      <c r="B294" s="65" t="s">
        <v>670</v>
      </c>
      <c r="C294" s="60">
        <v>1683.91</v>
      </c>
      <c r="D294" s="60">
        <v>0</v>
      </c>
      <c r="E294" s="60">
        <v>0</v>
      </c>
      <c r="F294" s="60">
        <v>0</v>
      </c>
      <c r="G294" s="61">
        <v>1683.91</v>
      </c>
      <c r="H294" s="66"/>
      <c r="I294" s="66"/>
      <c r="J294" s="68">
        <f t="shared" si="4"/>
        <v>1683.91</v>
      </c>
    </row>
    <row r="295" ht="15.75" customHeight="1" spans="1:10">
      <c r="A295" s="62">
        <v>213</v>
      </c>
      <c r="B295" s="63" t="s">
        <v>223</v>
      </c>
      <c r="C295" s="60">
        <v>60056.61</v>
      </c>
      <c r="D295" s="60">
        <v>7524.64</v>
      </c>
      <c r="E295" s="60">
        <v>751.31</v>
      </c>
      <c r="F295" s="60">
        <v>70.4</v>
      </c>
      <c r="G295" s="61">
        <v>51710.26</v>
      </c>
      <c r="H295" s="66">
        <f>VLOOKUP(A295,表六!A$6:C$35,3,FALSE)</f>
        <v>9613</v>
      </c>
      <c r="I295" s="66"/>
      <c r="J295" s="68">
        <f t="shared" si="4"/>
        <v>42097.26</v>
      </c>
    </row>
    <row r="296" ht="15.75" customHeight="1" spans="1:10">
      <c r="A296" s="62">
        <v>21301</v>
      </c>
      <c r="B296" s="64" t="s">
        <v>671</v>
      </c>
      <c r="C296" s="60">
        <v>19802.34</v>
      </c>
      <c r="D296" s="60">
        <v>4378.69</v>
      </c>
      <c r="E296" s="60">
        <v>411.17</v>
      </c>
      <c r="F296" s="60">
        <v>51.95</v>
      </c>
      <c r="G296" s="61">
        <v>14960.53</v>
      </c>
      <c r="H296" s="66">
        <f>VLOOKUP(A296,表六!A$6:C$35,3,FALSE)</f>
        <v>4321</v>
      </c>
      <c r="I296" s="66"/>
      <c r="J296" s="68">
        <f t="shared" si="4"/>
        <v>10639.53</v>
      </c>
    </row>
    <row r="297" ht="15.75" customHeight="1" spans="1:10">
      <c r="A297" s="62">
        <v>2130101</v>
      </c>
      <c r="B297" s="65" t="s">
        <v>672</v>
      </c>
      <c r="C297" s="60">
        <v>1177.47</v>
      </c>
      <c r="D297" s="60">
        <v>1003.62</v>
      </c>
      <c r="E297" s="60">
        <v>104.37</v>
      </c>
      <c r="F297" s="60">
        <v>26.97</v>
      </c>
      <c r="G297" s="61">
        <v>42.51</v>
      </c>
      <c r="H297" s="66"/>
      <c r="I297" s="66"/>
      <c r="J297" s="68">
        <f t="shared" si="4"/>
        <v>42.51</v>
      </c>
    </row>
    <row r="298" ht="15.75" customHeight="1" spans="1:10">
      <c r="A298" s="62">
        <v>2130104</v>
      </c>
      <c r="B298" s="65" t="s">
        <v>673</v>
      </c>
      <c r="C298" s="60">
        <v>4078.74</v>
      </c>
      <c r="D298" s="60">
        <v>3375.07</v>
      </c>
      <c r="E298" s="60">
        <v>296.3</v>
      </c>
      <c r="F298" s="60">
        <v>24.98</v>
      </c>
      <c r="G298" s="61">
        <v>382.39</v>
      </c>
      <c r="H298" s="66"/>
      <c r="I298" s="66"/>
      <c r="J298" s="68">
        <f t="shared" si="4"/>
        <v>382.39</v>
      </c>
    </row>
    <row r="299" ht="15.75" customHeight="1" spans="1:10">
      <c r="A299" s="62">
        <v>2130106</v>
      </c>
      <c r="B299" s="65" t="s">
        <v>674</v>
      </c>
      <c r="C299" s="60">
        <v>156.3</v>
      </c>
      <c r="D299" s="60">
        <v>0</v>
      </c>
      <c r="E299" s="60">
        <v>0</v>
      </c>
      <c r="F299" s="60">
        <v>0</v>
      </c>
      <c r="G299" s="61">
        <v>156.3</v>
      </c>
      <c r="H299" s="66"/>
      <c r="I299" s="66"/>
      <c r="J299" s="68">
        <f t="shared" si="4"/>
        <v>156.3</v>
      </c>
    </row>
    <row r="300" ht="15.75" customHeight="1" spans="1:10">
      <c r="A300" s="62">
        <v>2130108</v>
      </c>
      <c r="B300" s="65" t="s">
        <v>675</v>
      </c>
      <c r="C300" s="60">
        <v>573.88</v>
      </c>
      <c r="D300" s="60">
        <v>0</v>
      </c>
      <c r="E300" s="60">
        <v>0</v>
      </c>
      <c r="F300" s="60">
        <v>0</v>
      </c>
      <c r="G300" s="61">
        <v>573.88</v>
      </c>
      <c r="H300" s="66"/>
      <c r="I300" s="66"/>
      <c r="J300" s="68">
        <f t="shared" si="4"/>
        <v>573.88</v>
      </c>
    </row>
    <row r="301" ht="15.75" customHeight="1" spans="1:10">
      <c r="A301" s="62">
        <v>2130109</v>
      </c>
      <c r="B301" s="65" t="s">
        <v>676</v>
      </c>
      <c r="C301" s="60">
        <v>62.5</v>
      </c>
      <c r="D301" s="60">
        <v>0</v>
      </c>
      <c r="E301" s="60">
        <v>0</v>
      </c>
      <c r="F301" s="60">
        <v>0</v>
      </c>
      <c r="G301" s="61">
        <v>62.5</v>
      </c>
      <c r="H301" s="66"/>
      <c r="I301" s="66"/>
      <c r="J301" s="68">
        <f t="shared" si="4"/>
        <v>62.5</v>
      </c>
    </row>
    <row r="302" ht="15.75" customHeight="1" spans="1:10">
      <c r="A302" s="62">
        <v>2130110</v>
      </c>
      <c r="B302" s="65" t="s">
        <v>677</v>
      </c>
      <c r="C302" s="60">
        <v>74.3</v>
      </c>
      <c r="D302" s="60">
        <v>0</v>
      </c>
      <c r="E302" s="60">
        <v>0</v>
      </c>
      <c r="F302" s="60">
        <v>0</v>
      </c>
      <c r="G302" s="61">
        <v>74.3</v>
      </c>
      <c r="H302" s="66"/>
      <c r="I302" s="66"/>
      <c r="J302" s="68">
        <f t="shared" si="4"/>
        <v>74.3</v>
      </c>
    </row>
    <row r="303" ht="15.75" customHeight="1" spans="1:10">
      <c r="A303" s="62">
        <v>2130111</v>
      </c>
      <c r="B303" s="65" t="s">
        <v>678</v>
      </c>
      <c r="C303" s="60">
        <v>300</v>
      </c>
      <c r="D303" s="60">
        <v>0</v>
      </c>
      <c r="E303" s="60">
        <v>0</v>
      </c>
      <c r="F303" s="60">
        <v>0</v>
      </c>
      <c r="G303" s="61">
        <v>300</v>
      </c>
      <c r="H303" s="66"/>
      <c r="I303" s="66"/>
      <c r="J303" s="68">
        <f t="shared" si="4"/>
        <v>300</v>
      </c>
    </row>
    <row r="304" ht="15.75" customHeight="1" spans="1:10">
      <c r="A304" s="62">
        <v>2130122</v>
      </c>
      <c r="B304" s="65" t="s">
        <v>679</v>
      </c>
      <c r="C304" s="60">
        <v>528</v>
      </c>
      <c r="D304" s="60">
        <v>0</v>
      </c>
      <c r="E304" s="60">
        <v>0</v>
      </c>
      <c r="F304" s="60">
        <v>0</v>
      </c>
      <c r="G304" s="61">
        <v>528</v>
      </c>
      <c r="H304" s="66"/>
      <c r="I304" s="66"/>
      <c r="J304" s="68">
        <f t="shared" si="4"/>
        <v>528</v>
      </c>
    </row>
    <row r="305" ht="15.75" customHeight="1" spans="1:10">
      <c r="A305" s="62">
        <v>2130126</v>
      </c>
      <c r="B305" s="65" t="s">
        <v>680</v>
      </c>
      <c r="C305" s="60">
        <v>2524.15</v>
      </c>
      <c r="D305" s="60">
        <v>0</v>
      </c>
      <c r="E305" s="60">
        <v>10.5</v>
      </c>
      <c r="F305" s="60">
        <v>0</v>
      </c>
      <c r="G305" s="61">
        <v>2513.65</v>
      </c>
      <c r="H305" s="66"/>
      <c r="I305" s="66"/>
      <c r="J305" s="68">
        <f t="shared" si="4"/>
        <v>2513.65</v>
      </c>
    </row>
    <row r="306" ht="15.75" customHeight="1" spans="1:10">
      <c r="A306" s="62">
        <v>2130135</v>
      </c>
      <c r="B306" s="65" t="s">
        <v>681</v>
      </c>
      <c r="C306" s="60">
        <v>12</v>
      </c>
      <c r="D306" s="60">
        <v>0</v>
      </c>
      <c r="E306" s="60">
        <v>0</v>
      </c>
      <c r="F306" s="60">
        <v>0</v>
      </c>
      <c r="G306" s="61">
        <v>12</v>
      </c>
      <c r="H306" s="66"/>
      <c r="I306" s="66"/>
      <c r="J306" s="68">
        <f t="shared" si="4"/>
        <v>12</v>
      </c>
    </row>
    <row r="307" ht="15.75" customHeight="1" spans="1:10">
      <c r="A307" s="62">
        <v>2130142</v>
      </c>
      <c r="B307" s="65" t="s">
        <v>682</v>
      </c>
      <c r="C307" s="60">
        <v>1690</v>
      </c>
      <c r="D307" s="60">
        <v>0</v>
      </c>
      <c r="E307" s="60">
        <v>0</v>
      </c>
      <c r="F307" s="60">
        <v>0</v>
      </c>
      <c r="G307" s="61">
        <v>1690</v>
      </c>
      <c r="H307" s="66"/>
      <c r="I307" s="66"/>
      <c r="J307" s="68">
        <f t="shared" si="4"/>
        <v>1690</v>
      </c>
    </row>
    <row r="308" ht="15.75" customHeight="1" spans="1:10">
      <c r="A308" s="62">
        <v>2130153</v>
      </c>
      <c r="B308" s="65" t="s">
        <v>683</v>
      </c>
      <c r="C308" s="60">
        <v>2160</v>
      </c>
      <c r="D308" s="60">
        <v>0</v>
      </c>
      <c r="E308" s="60">
        <v>0</v>
      </c>
      <c r="F308" s="60">
        <v>0</v>
      </c>
      <c r="G308" s="61">
        <v>2160</v>
      </c>
      <c r="H308" s="66"/>
      <c r="I308" s="66"/>
      <c r="J308" s="68">
        <f t="shared" si="4"/>
        <v>2160</v>
      </c>
    </row>
    <row r="309" ht="15.75" customHeight="1" spans="1:10">
      <c r="A309" s="62">
        <v>2130199</v>
      </c>
      <c r="B309" s="65" t="s">
        <v>684</v>
      </c>
      <c r="C309" s="60">
        <v>6465</v>
      </c>
      <c r="D309" s="60">
        <v>0</v>
      </c>
      <c r="E309" s="60">
        <v>0</v>
      </c>
      <c r="F309" s="60">
        <v>0</v>
      </c>
      <c r="G309" s="61">
        <v>6465</v>
      </c>
      <c r="H309" s="66">
        <v>4321</v>
      </c>
      <c r="I309" s="66">
        <f>VLOOKUP(A309,'[4]一般转移支付（表八与表十一差额）'!$A$1:$D$28,4,FALSE)</f>
        <v>4321</v>
      </c>
      <c r="J309" s="68">
        <f t="shared" si="4"/>
        <v>2144</v>
      </c>
    </row>
    <row r="310" ht="15.75" customHeight="1" spans="1:10">
      <c r="A310" s="62">
        <v>21302</v>
      </c>
      <c r="B310" s="64" t="s">
        <v>685</v>
      </c>
      <c r="C310" s="60">
        <v>2394.38</v>
      </c>
      <c r="D310" s="60">
        <v>600.99</v>
      </c>
      <c r="E310" s="60">
        <v>83.93</v>
      </c>
      <c r="F310" s="60">
        <v>0.26</v>
      </c>
      <c r="G310" s="61">
        <v>1709.2</v>
      </c>
      <c r="H310" s="66">
        <f>VLOOKUP(A310,表六!A$6:C$35,3,FALSE)</f>
        <v>1070</v>
      </c>
      <c r="I310" s="66"/>
      <c r="J310" s="68">
        <f t="shared" si="4"/>
        <v>639.2</v>
      </c>
    </row>
    <row r="311" ht="15.75" customHeight="1" spans="1:10">
      <c r="A311" s="62">
        <v>2130202</v>
      </c>
      <c r="B311" s="65" t="s">
        <v>686</v>
      </c>
      <c r="C311" s="60">
        <v>15</v>
      </c>
      <c r="D311" s="60">
        <v>0</v>
      </c>
      <c r="E311" s="60">
        <v>0</v>
      </c>
      <c r="F311" s="60">
        <v>0</v>
      </c>
      <c r="G311" s="61">
        <v>15</v>
      </c>
      <c r="H311" s="66"/>
      <c r="I311" s="66"/>
      <c r="J311" s="68">
        <f t="shared" si="4"/>
        <v>15</v>
      </c>
    </row>
    <row r="312" ht="15.75" customHeight="1" spans="1:10">
      <c r="A312" s="62">
        <v>2130204</v>
      </c>
      <c r="B312" s="65" t="s">
        <v>687</v>
      </c>
      <c r="C312" s="60">
        <v>3</v>
      </c>
      <c r="D312" s="60">
        <v>0</v>
      </c>
      <c r="E312" s="60">
        <v>0</v>
      </c>
      <c r="F312" s="60">
        <v>0</v>
      </c>
      <c r="G312" s="61">
        <v>3</v>
      </c>
      <c r="H312" s="66"/>
      <c r="I312" s="66"/>
      <c r="J312" s="68">
        <f t="shared" si="4"/>
        <v>3</v>
      </c>
    </row>
    <row r="313" ht="15.75" customHeight="1" spans="1:10">
      <c r="A313" s="62">
        <v>2130205</v>
      </c>
      <c r="B313" s="65" t="s">
        <v>688</v>
      </c>
      <c r="C313" s="60">
        <v>305.93</v>
      </c>
      <c r="D313" s="60">
        <v>160.41</v>
      </c>
      <c r="E313" s="60">
        <v>5.52</v>
      </c>
      <c r="F313" s="60">
        <v>0</v>
      </c>
      <c r="G313" s="61">
        <v>140</v>
      </c>
      <c r="H313" s="66"/>
      <c r="I313" s="66"/>
      <c r="J313" s="68">
        <f t="shared" si="4"/>
        <v>140</v>
      </c>
    </row>
    <row r="314" ht="15.75" customHeight="1" spans="1:10">
      <c r="A314" s="62">
        <v>2130207</v>
      </c>
      <c r="B314" s="65" t="s">
        <v>689</v>
      </c>
      <c r="C314" s="60">
        <v>1358.32</v>
      </c>
      <c r="D314" s="60">
        <v>28.3</v>
      </c>
      <c r="E314" s="60">
        <v>9.76</v>
      </c>
      <c r="F314" s="60">
        <v>0.26</v>
      </c>
      <c r="G314" s="61">
        <v>1320</v>
      </c>
      <c r="H314" s="66">
        <v>1070</v>
      </c>
      <c r="I314" s="66">
        <f>VLOOKUP(A314,'[4]一般转移支付（表八与表十一差额）'!$A$1:$D$28,4,FALSE)</f>
        <v>1070</v>
      </c>
      <c r="J314" s="68">
        <f t="shared" si="4"/>
        <v>250</v>
      </c>
    </row>
    <row r="315" ht="15.75" customHeight="1" spans="1:10">
      <c r="A315" s="62">
        <v>2130211</v>
      </c>
      <c r="B315" s="65" t="s">
        <v>690</v>
      </c>
      <c r="C315" s="60">
        <v>124.12</v>
      </c>
      <c r="D315" s="60">
        <v>71.27</v>
      </c>
      <c r="E315" s="60">
        <v>7.65</v>
      </c>
      <c r="F315" s="60">
        <v>0</v>
      </c>
      <c r="G315" s="61">
        <v>45.2</v>
      </c>
      <c r="H315" s="66"/>
      <c r="I315" s="66"/>
      <c r="J315" s="68">
        <f t="shared" si="4"/>
        <v>45.2</v>
      </c>
    </row>
    <row r="316" ht="15.75" customHeight="1" spans="1:10">
      <c r="A316" s="62">
        <v>2130212</v>
      </c>
      <c r="B316" s="65" t="s">
        <v>691</v>
      </c>
      <c r="C316" s="60">
        <v>218.48</v>
      </c>
      <c r="D316" s="60">
        <v>158.37</v>
      </c>
      <c r="E316" s="60">
        <v>25.11</v>
      </c>
      <c r="F316" s="60">
        <v>0</v>
      </c>
      <c r="G316" s="61">
        <v>35</v>
      </c>
      <c r="H316" s="66"/>
      <c r="I316" s="66"/>
      <c r="J316" s="68">
        <f t="shared" si="4"/>
        <v>35</v>
      </c>
    </row>
    <row r="317" ht="15.75" customHeight="1" spans="1:10">
      <c r="A317" s="62">
        <v>2130213</v>
      </c>
      <c r="B317" s="65" t="s">
        <v>692</v>
      </c>
      <c r="C317" s="60">
        <v>218.53</v>
      </c>
      <c r="D317" s="60">
        <v>182.64</v>
      </c>
      <c r="E317" s="60">
        <v>35.89</v>
      </c>
      <c r="F317" s="60">
        <v>0</v>
      </c>
      <c r="G317" s="61">
        <v>0</v>
      </c>
      <c r="H317" s="66"/>
      <c r="I317" s="66"/>
      <c r="J317" s="68">
        <f t="shared" si="4"/>
        <v>0</v>
      </c>
    </row>
    <row r="318" ht="15.75" customHeight="1" spans="1:10">
      <c r="A318" s="62">
        <v>2130234</v>
      </c>
      <c r="B318" s="65" t="s">
        <v>693</v>
      </c>
      <c r="C318" s="60">
        <v>40</v>
      </c>
      <c r="D318" s="60">
        <v>0</v>
      </c>
      <c r="E318" s="60">
        <v>0</v>
      </c>
      <c r="F318" s="60">
        <v>0</v>
      </c>
      <c r="G318" s="61">
        <v>40</v>
      </c>
      <c r="H318" s="66"/>
      <c r="I318" s="66"/>
      <c r="J318" s="68">
        <f t="shared" si="4"/>
        <v>40</v>
      </c>
    </row>
    <row r="319" ht="15.75" customHeight="1" spans="1:10">
      <c r="A319" s="62">
        <v>2130299</v>
      </c>
      <c r="B319" s="65" t="s">
        <v>694</v>
      </c>
      <c r="C319" s="60">
        <v>111</v>
      </c>
      <c r="D319" s="60">
        <v>0</v>
      </c>
      <c r="E319" s="60">
        <v>0</v>
      </c>
      <c r="F319" s="60">
        <v>0</v>
      </c>
      <c r="G319" s="61">
        <v>111</v>
      </c>
      <c r="H319" s="66"/>
      <c r="I319" s="66"/>
      <c r="J319" s="68">
        <f t="shared" si="4"/>
        <v>111</v>
      </c>
    </row>
    <row r="320" ht="15.75" customHeight="1" spans="1:10">
      <c r="A320" s="62">
        <v>21303</v>
      </c>
      <c r="B320" s="64" t="s">
        <v>695</v>
      </c>
      <c r="C320" s="60">
        <v>8849.25</v>
      </c>
      <c r="D320" s="60">
        <v>2199.04</v>
      </c>
      <c r="E320" s="60">
        <v>214.71</v>
      </c>
      <c r="F320" s="60">
        <v>18.19</v>
      </c>
      <c r="G320" s="61">
        <v>6417.31</v>
      </c>
      <c r="H320" s="66">
        <f>VLOOKUP(A320,表六!A$6:C$35,3,FALSE)</f>
        <v>2900</v>
      </c>
      <c r="I320" s="66"/>
      <c r="J320" s="68">
        <f t="shared" si="4"/>
        <v>3517.31</v>
      </c>
    </row>
    <row r="321" ht="15.75" customHeight="1" spans="1:10">
      <c r="A321" s="62">
        <v>2130301</v>
      </c>
      <c r="B321" s="65" t="s">
        <v>696</v>
      </c>
      <c r="C321" s="60">
        <v>1826.81</v>
      </c>
      <c r="D321" s="60">
        <v>1656.15</v>
      </c>
      <c r="E321" s="60">
        <v>156.86</v>
      </c>
      <c r="F321" s="60">
        <v>5.8</v>
      </c>
      <c r="G321" s="61">
        <v>8</v>
      </c>
      <c r="H321" s="66"/>
      <c r="I321" s="66"/>
      <c r="J321" s="68">
        <f t="shared" si="4"/>
        <v>8</v>
      </c>
    </row>
    <row r="322" ht="15.75" customHeight="1" spans="1:10">
      <c r="A322" s="62">
        <v>2130302</v>
      </c>
      <c r="B322" s="65" t="s">
        <v>697</v>
      </c>
      <c r="C322" s="60">
        <v>101.36</v>
      </c>
      <c r="D322" s="60">
        <v>0</v>
      </c>
      <c r="E322" s="60">
        <v>0</v>
      </c>
      <c r="F322" s="60">
        <v>11.15</v>
      </c>
      <c r="G322" s="61">
        <v>90.21</v>
      </c>
      <c r="H322" s="66"/>
      <c r="I322" s="66"/>
      <c r="J322" s="68">
        <f t="shared" si="4"/>
        <v>90.21</v>
      </c>
    </row>
    <row r="323" ht="15.75" customHeight="1" spans="1:10">
      <c r="A323" s="62">
        <v>2130304</v>
      </c>
      <c r="B323" s="65" t="s">
        <v>698</v>
      </c>
      <c r="C323" s="60">
        <v>162.1</v>
      </c>
      <c r="D323" s="60">
        <v>0</v>
      </c>
      <c r="E323" s="60">
        <v>0</v>
      </c>
      <c r="F323" s="60">
        <v>0</v>
      </c>
      <c r="G323" s="61">
        <v>162.1</v>
      </c>
      <c r="H323" s="66"/>
      <c r="I323" s="66"/>
      <c r="J323" s="68">
        <f t="shared" si="4"/>
        <v>162.1</v>
      </c>
    </row>
    <row r="324" ht="15.75" customHeight="1" spans="1:10">
      <c r="A324" s="62">
        <v>2130305</v>
      </c>
      <c r="B324" s="65" t="s">
        <v>699</v>
      </c>
      <c r="C324" s="60">
        <v>1084</v>
      </c>
      <c r="D324" s="60">
        <v>0</v>
      </c>
      <c r="E324" s="60">
        <v>0</v>
      </c>
      <c r="F324" s="60">
        <v>0</v>
      </c>
      <c r="G324" s="61">
        <v>1084</v>
      </c>
      <c r="H324" s="66">
        <v>1079</v>
      </c>
      <c r="I324" s="66">
        <f>VLOOKUP(A324,'[4]一般转移支付（表八与表十一差额）'!$A$1:$D$28,4,FALSE)</f>
        <v>1079</v>
      </c>
      <c r="J324" s="68">
        <f t="shared" si="4"/>
        <v>5</v>
      </c>
    </row>
    <row r="325" ht="15.75" customHeight="1" spans="1:10">
      <c r="A325" s="62">
        <v>2130306</v>
      </c>
      <c r="B325" s="65" t="s">
        <v>700</v>
      </c>
      <c r="C325" s="60">
        <v>801.98</v>
      </c>
      <c r="D325" s="60">
        <v>542.89</v>
      </c>
      <c r="E325" s="60">
        <v>57.85</v>
      </c>
      <c r="F325" s="60">
        <v>1.24</v>
      </c>
      <c r="G325" s="61">
        <v>200</v>
      </c>
      <c r="H325" s="66"/>
      <c r="I325" s="66"/>
      <c r="J325" s="68">
        <f t="shared" si="4"/>
        <v>200</v>
      </c>
    </row>
    <row r="326" ht="15.75" customHeight="1" spans="1:10">
      <c r="A326" s="62">
        <v>2130309</v>
      </c>
      <c r="B326" s="65" t="s">
        <v>701</v>
      </c>
      <c r="C326" s="60">
        <v>117</v>
      </c>
      <c r="D326" s="60">
        <v>0</v>
      </c>
      <c r="E326" s="60">
        <v>0</v>
      </c>
      <c r="F326" s="60">
        <v>0</v>
      </c>
      <c r="G326" s="61">
        <v>117</v>
      </c>
      <c r="H326" s="66"/>
      <c r="I326" s="66"/>
      <c r="J326" s="68">
        <f t="shared" si="4"/>
        <v>117</v>
      </c>
    </row>
    <row r="327" ht="15.75" customHeight="1" spans="1:10">
      <c r="A327" s="62">
        <v>2130310</v>
      </c>
      <c r="B327" s="65" t="s">
        <v>702</v>
      </c>
      <c r="C327" s="60">
        <v>40</v>
      </c>
      <c r="D327" s="60">
        <v>0</v>
      </c>
      <c r="E327" s="60">
        <v>0</v>
      </c>
      <c r="F327" s="60">
        <v>0</v>
      </c>
      <c r="G327" s="61">
        <v>40</v>
      </c>
      <c r="H327" s="66"/>
      <c r="I327" s="66"/>
      <c r="J327" s="68">
        <f t="shared" ref="J327:J355" si="5">G327-H327</f>
        <v>40</v>
      </c>
    </row>
    <row r="328" ht="15.75" customHeight="1" spans="1:10">
      <c r="A328" s="62">
        <v>2130314</v>
      </c>
      <c r="B328" s="65" t="s">
        <v>703</v>
      </c>
      <c r="C328" s="60">
        <v>925</v>
      </c>
      <c r="D328" s="60">
        <v>0</v>
      </c>
      <c r="E328" s="60">
        <v>0</v>
      </c>
      <c r="F328" s="60">
        <v>0</v>
      </c>
      <c r="G328" s="61">
        <v>925</v>
      </c>
      <c r="H328" s="66"/>
      <c r="I328" s="66"/>
      <c r="J328" s="68">
        <f t="shared" si="5"/>
        <v>925</v>
      </c>
    </row>
    <row r="329" ht="15.75" customHeight="1" spans="1:10">
      <c r="A329" s="62">
        <v>2130315</v>
      </c>
      <c r="B329" s="65" t="s">
        <v>704</v>
      </c>
      <c r="C329" s="60">
        <v>180</v>
      </c>
      <c r="D329" s="60">
        <v>0</v>
      </c>
      <c r="E329" s="60">
        <v>0</v>
      </c>
      <c r="F329" s="60">
        <v>0</v>
      </c>
      <c r="G329" s="61">
        <v>180</v>
      </c>
      <c r="H329" s="66"/>
      <c r="I329" s="66"/>
      <c r="J329" s="68">
        <f t="shared" si="5"/>
        <v>180</v>
      </c>
    </row>
    <row r="330" ht="15.75" customHeight="1" spans="1:10">
      <c r="A330" s="62">
        <v>2130316</v>
      </c>
      <c r="B330" s="65" t="s">
        <v>705</v>
      </c>
      <c r="C330" s="60">
        <v>190</v>
      </c>
      <c r="D330" s="60">
        <v>0</v>
      </c>
      <c r="E330" s="60">
        <v>0</v>
      </c>
      <c r="F330" s="60">
        <v>0</v>
      </c>
      <c r="G330" s="61">
        <v>190</v>
      </c>
      <c r="H330" s="66"/>
      <c r="I330" s="66"/>
      <c r="J330" s="68">
        <f t="shared" si="5"/>
        <v>190</v>
      </c>
    </row>
    <row r="331" ht="15.75" customHeight="1" spans="1:10">
      <c r="A331" s="62">
        <v>2130319</v>
      </c>
      <c r="B331" s="65" t="s">
        <v>706</v>
      </c>
      <c r="C331" s="60">
        <v>100</v>
      </c>
      <c r="D331" s="60">
        <v>0</v>
      </c>
      <c r="E331" s="60">
        <v>0</v>
      </c>
      <c r="F331" s="60">
        <v>0</v>
      </c>
      <c r="G331" s="61">
        <v>100</v>
      </c>
      <c r="H331" s="66"/>
      <c r="I331" s="66"/>
      <c r="J331" s="68">
        <f t="shared" si="5"/>
        <v>100</v>
      </c>
    </row>
    <row r="332" ht="15.75" customHeight="1" spans="1:10">
      <c r="A332" s="62">
        <v>2130321</v>
      </c>
      <c r="B332" s="65" t="s">
        <v>707</v>
      </c>
      <c r="C332" s="60">
        <v>9</v>
      </c>
      <c r="D332" s="60">
        <v>0</v>
      </c>
      <c r="E332" s="60">
        <v>0</v>
      </c>
      <c r="F332" s="60">
        <v>0</v>
      </c>
      <c r="G332" s="61">
        <v>9</v>
      </c>
      <c r="H332" s="66"/>
      <c r="I332" s="66"/>
      <c r="J332" s="68">
        <f t="shared" si="5"/>
        <v>9</v>
      </c>
    </row>
    <row r="333" ht="15.75" customHeight="1" spans="1:10">
      <c r="A333" s="62">
        <v>2130333</v>
      </c>
      <c r="B333" s="65" t="s">
        <v>708</v>
      </c>
      <c r="C333" s="60">
        <v>15</v>
      </c>
      <c r="D333" s="60">
        <v>0</v>
      </c>
      <c r="E333" s="60">
        <v>0</v>
      </c>
      <c r="F333" s="60">
        <v>0</v>
      </c>
      <c r="G333" s="61">
        <v>15</v>
      </c>
      <c r="H333" s="66"/>
      <c r="I333" s="66"/>
      <c r="J333" s="68">
        <f t="shared" si="5"/>
        <v>15</v>
      </c>
    </row>
    <row r="334" ht="15.75" customHeight="1" spans="1:10">
      <c r="A334" s="62">
        <v>2130334</v>
      </c>
      <c r="B334" s="65" t="s">
        <v>709</v>
      </c>
      <c r="C334" s="60">
        <v>800</v>
      </c>
      <c r="D334" s="60">
        <v>0</v>
      </c>
      <c r="E334" s="60">
        <v>0</v>
      </c>
      <c r="F334" s="60">
        <v>0</v>
      </c>
      <c r="G334" s="61">
        <v>800</v>
      </c>
      <c r="H334" s="66"/>
      <c r="I334" s="66"/>
      <c r="J334" s="68">
        <f t="shared" si="5"/>
        <v>800</v>
      </c>
    </row>
    <row r="335" ht="15.75" customHeight="1" spans="1:10">
      <c r="A335" s="62">
        <v>2130335</v>
      </c>
      <c r="B335" s="65" t="s">
        <v>710</v>
      </c>
      <c r="C335" s="60">
        <v>214</v>
      </c>
      <c r="D335" s="60">
        <v>0</v>
      </c>
      <c r="E335" s="60">
        <v>0</v>
      </c>
      <c r="F335" s="60">
        <v>0</v>
      </c>
      <c r="G335" s="61">
        <v>214</v>
      </c>
      <c r="H335" s="66"/>
      <c r="I335" s="66"/>
      <c r="J335" s="68">
        <f t="shared" si="5"/>
        <v>214</v>
      </c>
    </row>
    <row r="336" ht="15.75" customHeight="1" spans="1:10">
      <c r="A336" s="62">
        <v>2130399</v>
      </c>
      <c r="B336" s="65" t="s">
        <v>711</v>
      </c>
      <c r="C336" s="60">
        <v>2283</v>
      </c>
      <c r="D336" s="60">
        <v>0</v>
      </c>
      <c r="E336" s="60">
        <v>0</v>
      </c>
      <c r="F336" s="60">
        <v>0</v>
      </c>
      <c r="G336" s="61">
        <v>2283</v>
      </c>
      <c r="H336" s="66">
        <v>1821</v>
      </c>
      <c r="I336" s="66">
        <f>VLOOKUP(A336,'[4]一般转移支付（表八与表十一差额）'!$A$1:$D$28,4,FALSE)</f>
        <v>1821</v>
      </c>
      <c r="J336" s="68">
        <f t="shared" si="5"/>
        <v>462</v>
      </c>
    </row>
    <row r="337" ht="15.75" customHeight="1" spans="1:10">
      <c r="A337" s="62">
        <v>21305</v>
      </c>
      <c r="B337" s="64" t="s">
        <v>712</v>
      </c>
      <c r="C337" s="60">
        <v>3383.97</v>
      </c>
      <c r="D337" s="60">
        <v>150.68</v>
      </c>
      <c r="E337" s="60">
        <v>17.94</v>
      </c>
      <c r="F337" s="60">
        <v>0</v>
      </c>
      <c r="G337" s="61">
        <v>3215.35</v>
      </c>
      <c r="H337" s="66">
        <f>VLOOKUP(A337,表六!A$6:C$35,3,FALSE)</f>
        <v>900</v>
      </c>
      <c r="I337" s="66"/>
      <c r="J337" s="68">
        <f t="shared" si="5"/>
        <v>2315.35</v>
      </c>
    </row>
    <row r="338" ht="15.75" customHeight="1" spans="1:10">
      <c r="A338" s="62">
        <v>2130501</v>
      </c>
      <c r="B338" s="65" t="s">
        <v>713</v>
      </c>
      <c r="C338" s="60">
        <v>271.97</v>
      </c>
      <c r="D338" s="60">
        <v>150.68</v>
      </c>
      <c r="E338" s="60">
        <v>17.94</v>
      </c>
      <c r="F338" s="60">
        <v>0</v>
      </c>
      <c r="G338" s="61">
        <v>103.35</v>
      </c>
      <c r="H338" s="66"/>
      <c r="I338" s="66"/>
      <c r="J338" s="68">
        <f t="shared" si="5"/>
        <v>103.35</v>
      </c>
    </row>
    <row r="339" ht="15.75" customHeight="1" spans="1:10">
      <c r="A339" s="62">
        <v>2130504</v>
      </c>
      <c r="B339" s="65" t="s">
        <v>714</v>
      </c>
      <c r="C339" s="60">
        <v>500</v>
      </c>
      <c r="D339" s="60">
        <v>0</v>
      </c>
      <c r="E339" s="60">
        <v>0</v>
      </c>
      <c r="F339" s="60">
        <v>0</v>
      </c>
      <c r="G339" s="61">
        <v>500</v>
      </c>
      <c r="H339" s="66"/>
      <c r="I339" s="66"/>
      <c r="J339" s="68">
        <f t="shared" si="5"/>
        <v>500</v>
      </c>
    </row>
    <row r="340" ht="15.75" customHeight="1" spans="1:10">
      <c r="A340" s="62">
        <v>2130599</v>
      </c>
      <c r="B340" s="65" t="s">
        <v>715</v>
      </c>
      <c r="C340" s="60">
        <v>2612</v>
      </c>
      <c r="D340" s="60">
        <v>0</v>
      </c>
      <c r="E340" s="60">
        <v>0</v>
      </c>
      <c r="F340" s="60">
        <v>0</v>
      </c>
      <c r="G340" s="61">
        <v>2612</v>
      </c>
      <c r="H340" s="66">
        <v>900</v>
      </c>
      <c r="I340" s="66">
        <f>VLOOKUP(A340,'[4]一般转移支付（表八与表十一差额）'!$A$1:$D$28,4,FALSE)</f>
        <v>900</v>
      </c>
      <c r="J340" s="68">
        <f t="shared" si="5"/>
        <v>1712</v>
      </c>
    </row>
    <row r="341" ht="15.75" customHeight="1" spans="1:10">
      <c r="A341" s="62">
        <v>21307</v>
      </c>
      <c r="B341" s="64" t="s">
        <v>716</v>
      </c>
      <c r="C341" s="60">
        <v>11393.87</v>
      </c>
      <c r="D341" s="60">
        <v>0</v>
      </c>
      <c r="E341" s="60">
        <v>0</v>
      </c>
      <c r="F341" s="60">
        <v>0</v>
      </c>
      <c r="G341" s="61">
        <v>11393.87</v>
      </c>
      <c r="H341" s="66"/>
      <c r="I341" s="66"/>
      <c r="J341" s="68">
        <f t="shared" si="5"/>
        <v>11393.87</v>
      </c>
    </row>
    <row r="342" ht="15.75" customHeight="1" spans="1:10">
      <c r="A342" s="62">
        <v>2130701</v>
      </c>
      <c r="B342" s="65" t="s">
        <v>717</v>
      </c>
      <c r="C342" s="60">
        <v>2200</v>
      </c>
      <c r="D342" s="60">
        <v>0</v>
      </c>
      <c r="E342" s="60">
        <v>0</v>
      </c>
      <c r="F342" s="60">
        <v>0</v>
      </c>
      <c r="G342" s="61">
        <v>2200</v>
      </c>
      <c r="H342" s="66"/>
      <c r="I342" s="66"/>
      <c r="J342" s="68">
        <f t="shared" si="5"/>
        <v>2200</v>
      </c>
    </row>
    <row r="343" ht="15.75" customHeight="1" spans="1:10">
      <c r="A343" s="62">
        <v>2130705</v>
      </c>
      <c r="B343" s="65" t="s">
        <v>718</v>
      </c>
      <c r="C343" s="60">
        <v>8622.41</v>
      </c>
      <c r="D343" s="60">
        <v>0</v>
      </c>
      <c r="E343" s="60">
        <v>0</v>
      </c>
      <c r="F343" s="60">
        <v>0</v>
      </c>
      <c r="G343" s="61">
        <v>8622.41</v>
      </c>
      <c r="H343" s="66"/>
      <c r="I343" s="66"/>
      <c r="J343" s="68">
        <f t="shared" si="5"/>
        <v>8622.41</v>
      </c>
    </row>
    <row r="344" ht="15.75" customHeight="1" spans="1:10">
      <c r="A344" s="62">
        <v>2130706</v>
      </c>
      <c r="B344" s="65" t="s">
        <v>719</v>
      </c>
      <c r="C344" s="60">
        <v>426.99</v>
      </c>
      <c r="D344" s="60">
        <v>0</v>
      </c>
      <c r="E344" s="60">
        <v>0</v>
      </c>
      <c r="F344" s="60">
        <v>0</v>
      </c>
      <c r="G344" s="61">
        <v>426.99</v>
      </c>
      <c r="H344" s="66"/>
      <c r="I344" s="66"/>
      <c r="J344" s="68">
        <f t="shared" si="5"/>
        <v>426.99</v>
      </c>
    </row>
    <row r="345" ht="15.75" customHeight="1" spans="1:10">
      <c r="A345" s="62">
        <v>2130799</v>
      </c>
      <c r="B345" s="65" t="s">
        <v>720</v>
      </c>
      <c r="C345" s="60">
        <v>144.47</v>
      </c>
      <c r="D345" s="60">
        <v>0</v>
      </c>
      <c r="E345" s="60">
        <v>0</v>
      </c>
      <c r="F345" s="60">
        <v>0</v>
      </c>
      <c r="G345" s="61">
        <v>144.47</v>
      </c>
      <c r="H345" s="66"/>
      <c r="I345" s="66"/>
      <c r="J345" s="68">
        <f t="shared" si="5"/>
        <v>144.47</v>
      </c>
    </row>
    <row r="346" ht="15.75" customHeight="1" spans="1:10">
      <c r="A346" s="62">
        <v>21308</v>
      </c>
      <c r="B346" s="64" t="s">
        <v>721</v>
      </c>
      <c r="C346" s="60">
        <v>991.8</v>
      </c>
      <c r="D346" s="60">
        <v>195.24</v>
      </c>
      <c r="E346" s="60">
        <v>23.56</v>
      </c>
      <c r="F346" s="60">
        <v>0</v>
      </c>
      <c r="G346" s="61">
        <v>773</v>
      </c>
      <c r="H346" s="66">
        <f>VLOOKUP(A346,表六!A$6:C$35,3,FALSE)</f>
        <v>313</v>
      </c>
      <c r="I346" s="66"/>
      <c r="J346" s="68">
        <f t="shared" si="5"/>
        <v>460</v>
      </c>
    </row>
    <row r="347" ht="15.75" customHeight="1" spans="1:10">
      <c r="A347" s="62">
        <v>2130803</v>
      </c>
      <c r="B347" s="65" t="s">
        <v>722</v>
      </c>
      <c r="C347" s="60">
        <v>368</v>
      </c>
      <c r="D347" s="60">
        <v>0</v>
      </c>
      <c r="E347" s="60">
        <v>0</v>
      </c>
      <c r="F347" s="60">
        <v>0</v>
      </c>
      <c r="G347" s="61">
        <v>368</v>
      </c>
      <c r="H347" s="66">
        <v>313</v>
      </c>
      <c r="I347" s="66">
        <f>VLOOKUP(A347,'[4]一般转移支付（表八与表十一差额）'!$A$1:$D$28,4,FALSE)</f>
        <v>313</v>
      </c>
      <c r="J347" s="68">
        <f t="shared" si="5"/>
        <v>55</v>
      </c>
    </row>
    <row r="348" ht="15.75" customHeight="1" spans="1:10">
      <c r="A348" s="62">
        <v>2130804</v>
      </c>
      <c r="B348" s="65" t="s">
        <v>723</v>
      </c>
      <c r="C348" s="60">
        <v>148</v>
      </c>
      <c r="D348" s="60">
        <v>0</v>
      </c>
      <c r="E348" s="60">
        <v>0</v>
      </c>
      <c r="F348" s="60">
        <v>0</v>
      </c>
      <c r="G348" s="61">
        <v>148</v>
      </c>
      <c r="H348" s="66"/>
      <c r="I348" s="66"/>
      <c r="J348" s="68">
        <f t="shared" si="5"/>
        <v>148</v>
      </c>
    </row>
    <row r="349" ht="15.75" customHeight="1" spans="1:10">
      <c r="A349" s="62">
        <v>2130899</v>
      </c>
      <c r="B349" s="65" t="s">
        <v>724</v>
      </c>
      <c r="C349" s="60">
        <v>475.8</v>
      </c>
      <c r="D349" s="60">
        <v>195.24</v>
      </c>
      <c r="E349" s="60">
        <v>23.56</v>
      </c>
      <c r="F349" s="60">
        <v>0</v>
      </c>
      <c r="G349" s="61">
        <v>257</v>
      </c>
      <c r="H349" s="66"/>
      <c r="I349" s="66"/>
      <c r="J349" s="68">
        <f t="shared" si="5"/>
        <v>257</v>
      </c>
    </row>
    <row r="350" ht="15.75" customHeight="1" spans="1:10">
      <c r="A350" s="62">
        <v>21309</v>
      </c>
      <c r="B350" s="64" t="s">
        <v>725</v>
      </c>
      <c r="C350" s="60">
        <v>241</v>
      </c>
      <c r="D350" s="60">
        <v>0</v>
      </c>
      <c r="E350" s="60">
        <v>0</v>
      </c>
      <c r="F350" s="60">
        <v>0</v>
      </c>
      <c r="G350" s="61">
        <v>241</v>
      </c>
      <c r="H350" s="66">
        <f>VLOOKUP(A350,表六!A$6:C$35,3,FALSE)</f>
        <v>241</v>
      </c>
      <c r="I350" s="66"/>
      <c r="J350" s="68">
        <f t="shared" si="5"/>
        <v>0</v>
      </c>
    </row>
    <row r="351" ht="15.75" customHeight="1" spans="1:10">
      <c r="A351" s="62">
        <v>2130901</v>
      </c>
      <c r="B351" s="65" t="s">
        <v>726</v>
      </c>
      <c r="C351" s="60">
        <v>241</v>
      </c>
      <c r="D351" s="60">
        <v>0</v>
      </c>
      <c r="E351" s="60">
        <v>0</v>
      </c>
      <c r="F351" s="60">
        <v>0</v>
      </c>
      <c r="G351" s="61">
        <v>241</v>
      </c>
      <c r="H351" s="66">
        <v>241</v>
      </c>
      <c r="I351" s="66">
        <f>VLOOKUP(A351,'[4]一般转移支付（表八与表十一差额）'!$A$1:$D$28,4,FALSE)</f>
        <v>241</v>
      </c>
      <c r="J351" s="68">
        <f t="shared" si="5"/>
        <v>0</v>
      </c>
    </row>
    <row r="352" ht="15.75" customHeight="1" spans="1:10">
      <c r="A352" s="62">
        <v>21399</v>
      </c>
      <c r="B352" s="64" t="s">
        <v>727</v>
      </c>
      <c r="C352" s="60">
        <v>13000</v>
      </c>
      <c r="D352" s="60">
        <v>0</v>
      </c>
      <c r="E352" s="60">
        <v>0</v>
      </c>
      <c r="F352" s="60">
        <v>0</v>
      </c>
      <c r="G352" s="61">
        <v>13000</v>
      </c>
      <c r="H352" s="66"/>
      <c r="I352" s="66"/>
      <c r="J352" s="68">
        <f t="shared" si="5"/>
        <v>13000</v>
      </c>
    </row>
    <row r="353" ht="15.75" customHeight="1" spans="1:10">
      <c r="A353" s="62">
        <v>2139999</v>
      </c>
      <c r="B353" s="65" t="s">
        <v>727</v>
      </c>
      <c r="C353" s="60">
        <v>13000</v>
      </c>
      <c r="D353" s="60">
        <v>0</v>
      </c>
      <c r="E353" s="60">
        <v>0</v>
      </c>
      <c r="F353" s="60">
        <v>0</v>
      </c>
      <c r="G353" s="61">
        <v>13000</v>
      </c>
      <c r="H353" s="66"/>
      <c r="I353" s="66"/>
      <c r="J353" s="68">
        <f t="shared" si="5"/>
        <v>13000</v>
      </c>
    </row>
    <row r="354" ht="15.75" customHeight="1" spans="1:10">
      <c r="A354" s="62">
        <v>214</v>
      </c>
      <c r="B354" s="63" t="s">
        <v>230</v>
      </c>
      <c r="C354" s="60">
        <f>23760.53-9130-1779</f>
        <v>12851.53</v>
      </c>
      <c r="D354" s="60">
        <v>4842.48</v>
      </c>
      <c r="E354" s="60">
        <v>458.32</v>
      </c>
      <c r="F354" s="60">
        <v>133.76</v>
      </c>
      <c r="G354" s="61">
        <f>18325.97-9130-1779</f>
        <v>7416.97</v>
      </c>
      <c r="H354" s="66">
        <f>VLOOKUP(A354,表六!A$6:C$35,3,FALSE)</f>
        <v>3733</v>
      </c>
      <c r="I354" s="66"/>
      <c r="J354" s="68">
        <f t="shared" si="5"/>
        <v>3683.97</v>
      </c>
    </row>
    <row r="355" ht="15.75" customHeight="1" spans="1:10">
      <c r="A355" s="62">
        <v>21401</v>
      </c>
      <c r="B355" s="64" t="s">
        <v>728</v>
      </c>
      <c r="C355" s="60">
        <v>9704.53</v>
      </c>
      <c r="D355" s="60">
        <v>4842.48</v>
      </c>
      <c r="E355" s="60">
        <v>458.32</v>
      </c>
      <c r="F355" s="60">
        <v>133.76</v>
      </c>
      <c r="G355" s="61">
        <f>4269.97-1779</f>
        <v>2490.97</v>
      </c>
      <c r="H355" s="66">
        <f>VLOOKUP(A355,表六!A$6:C$35,3,FALSE)</f>
        <v>132</v>
      </c>
      <c r="I355" s="66"/>
      <c r="J355" s="68">
        <f t="shared" si="5"/>
        <v>2358.97</v>
      </c>
    </row>
    <row r="356" ht="15.75" customHeight="1" spans="1:10">
      <c r="A356" s="62">
        <v>2140101</v>
      </c>
      <c r="B356" s="65" t="s">
        <v>729</v>
      </c>
      <c r="C356" s="60">
        <v>667.56</v>
      </c>
      <c r="D356" s="60">
        <v>534.18</v>
      </c>
      <c r="E356" s="60">
        <v>52.32</v>
      </c>
      <c r="F356" s="60">
        <v>25.33</v>
      </c>
      <c r="G356" s="61">
        <v>55.73</v>
      </c>
      <c r="H356" s="66"/>
      <c r="I356" s="66"/>
      <c r="J356" s="68">
        <f t="shared" ref="J356:J389" si="6">G356-H356</f>
        <v>55.73</v>
      </c>
    </row>
    <row r="357" ht="15.75" customHeight="1" spans="1:10">
      <c r="A357" s="62">
        <v>2140104</v>
      </c>
      <c r="B357" s="65" t="s">
        <v>730</v>
      </c>
      <c r="C357" s="60">
        <v>250</v>
      </c>
      <c r="D357" s="60">
        <v>0</v>
      </c>
      <c r="E357" s="60">
        <v>0</v>
      </c>
      <c r="F357" s="60">
        <v>0</v>
      </c>
      <c r="G357" s="61">
        <v>250</v>
      </c>
      <c r="H357" s="66"/>
      <c r="I357" s="66"/>
      <c r="J357" s="68">
        <f t="shared" si="6"/>
        <v>250</v>
      </c>
    </row>
    <row r="358" ht="15.75" customHeight="1" spans="1:10">
      <c r="A358" s="62">
        <v>2140106</v>
      </c>
      <c r="B358" s="65" t="s">
        <v>731</v>
      </c>
      <c r="C358" s="60">
        <v>2502.36</v>
      </c>
      <c r="D358" s="60">
        <v>0</v>
      </c>
      <c r="E358" s="60">
        <v>0</v>
      </c>
      <c r="F358" s="60">
        <v>0</v>
      </c>
      <c r="G358" s="61">
        <f>2502.36-1779</f>
        <v>723.36</v>
      </c>
      <c r="H358" s="133">
        <v>1911</v>
      </c>
      <c r="I358" s="66">
        <f>VLOOKUP(A358,'[4]一般转移支付（表八与表十一差额）'!$A$1:$D$28,4,FALSE)</f>
        <v>1911</v>
      </c>
      <c r="J358" s="68">
        <f t="shared" si="6"/>
        <v>-1187.64</v>
      </c>
    </row>
    <row r="359" ht="15.75" customHeight="1" spans="1:10">
      <c r="A359" s="62">
        <v>2140112</v>
      </c>
      <c r="B359" s="65" t="s">
        <v>732</v>
      </c>
      <c r="C359" s="60">
        <v>3543.63</v>
      </c>
      <c r="D359" s="60">
        <v>1944.71</v>
      </c>
      <c r="E359" s="60">
        <v>179.91</v>
      </c>
      <c r="F359" s="60">
        <v>11.13</v>
      </c>
      <c r="G359" s="61">
        <v>1407.88</v>
      </c>
      <c r="H359" s="66"/>
      <c r="I359" s="66"/>
      <c r="J359" s="68">
        <f t="shared" si="6"/>
        <v>1407.88</v>
      </c>
    </row>
    <row r="360" ht="15.75" customHeight="1" spans="1:10">
      <c r="A360" s="62">
        <v>2140199</v>
      </c>
      <c r="B360" s="65" t="s">
        <v>733</v>
      </c>
      <c r="C360" s="60">
        <v>2740.85</v>
      </c>
      <c r="D360" s="60">
        <v>2363.59</v>
      </c>
      <c r="E360" s="60">
        <v>226.09</v>
      </c>
      <c r="F360" s="60">
        <v>97.17</v>
      </c>
      <c r="G360" s="61">
        <v>54</v>
      </c>
      <c r="H360" s="66"/>
      <c r="I360" s="66"/>
      <c r="J360" s="68">
        <f t="shared" si="6"/>
        <v>54</v>
      </c>
    </row>
    <row r="361" ht="15.75" customHeight="1" spans="1:10">
      <c r="A361" s="62">
        <v>21406</v>
      </c>
      <c r="B361" s="64" t="s">
        <v>734</v>
      </c>
      <c r="C361" s="60">
        <v>12863</v>
      </c>
      <c r="D361" s="60">
        <v>0</v>
      </c>
      <c r="E361" s="60">
        <v>0</v>
      </c>
      <c r="F361" s="60">
        <v>0</v>
      </c>
      <c r="G361" s="61">
        <f>12863-9130</f>
        <v>3733</v>
      </c>
      <c r="H361" s="66">
        <f>VLOOKUP(A361,表六!A$6:C$35,3,FALSE)</f>
        <v>3733</v>
      </c>
      <c r="I361" s="66"/>
      <c r="J361" s="68">
        <f t="shared" si="6"/>
        <v>0</v>
      </c>
    </row>
    <row r="362" ht="15.75" customHeight="1" spans="1:10">
      <c r="A362" s="62">
        <v>2140601</v>
      </c>
      <c r="B362" s="65" t="s">
        <v>735</v>
      </c>
      <c r="C362" s="60">
        <v>10598</v>
      </c>
      <c r="D362" s="60">
        <v>0</v>
      </c>
      <c r="E362" s="60">
        <v>0</v>
      </c>
      <c r="F362" s="60">
        <v>0</v>
      </c>
      <c r="G362" s="61">
        <f>10598-9130</f>
        <v>1468</v>
      </c>
      <c r="H362" s="133">
        <v>10598</v>
      </c>
      <c r="I362" s="66">
        <f>VLOOKUP(A362,'[4]一般转移支付（表八与表十一差额）'!$A$1:$D$28,4,FALSE)+1468</f>
        <v>10598</v>
      </c>
      <c r="J362" s="68">
        <f t="shared" si="6"/>
        <v>-9130</v>
      </c>
    </row>
    <row r="363" ht="15.75" customHeight="1" spans="1:10">
      <c r="A363" s="62">
        <v>2140602</v>
      </c>
      <c r="B363" s="65" t="s">
        <v>736</v>
      </c>
      <c r="C363" s="60">
        <v>2265</v>
      </c>
      <c r="D363" s="60">
        <v>0</v>
      </c>
      <c r="E363" s="60">
        <v>0</v>
      </c>
      <c r="F363" s="60">
        <v>0</v>
      </c>
      <c r="G363" s="61">
        <v>2265</v>
      </c>
      <c r="H363" s="66">
        <v>2265</v>
      </c>
      <c r="I363" s="66">
        <f>VLOOKUP(A363,'[4]一般转移支付（表八与表十一差额）'!$A$1:$D$28,4,FALSE)</f>
        <v>2265</v>
      </c>
      <c r="J363" s="68">
        <f t="shared" si="6"/>
        <v>0</v>
      </c>
    </row>
    <row r="364" ht="15.75" customHeight="1" spans="1:10">
      <c r="A364" s="62">
        <v>21499</v>
      </c>
      <c r="B364" s="64" t="s">
        <v>737</v>
      </c>
      <c r="C364" s="60">
        <v>1193</v>
      </c>
      <c r="D364" s="60">
        <v>0</v>
      </c>
      <c r="E364" s="60">
        <v>0</v>
      </c>
      <c r="F364" s="60">
        <v>0</v>
      </c>
      <c r="G364" s="61">
        <v>1193</v>
      </c>
      <c r="H364" s="66"/>
      <c r="I364" s="66"/>
      <c r="J364" s="68">
        <f t="shared" si="6"/>
        <v>1193</v>
      </c>
    </row>
    <row r="365" ht="15.75" customHeight="1" spans="1:10">
      <c r="A365" s="62">
        <v>2149901</v>
      </c>
      <c r="B365" s="65" t="s">
        <v>738</v>
      </c>
      <c r="C365" s="60">
        <v>1193</v>
      </c>
      <c r="D365" s="60">
        <v>0</v>
      </c>
      <c r="E365" s="60">
        <v>0</v>
      </c>
      <c r="F365" s="60">
        <v>0</v>
      </c>
      <c r="G365" s="61">
        <v>1193</v>
      </c>
      <c r="H365" s="66"/>
      <c r="I365" s="66"/>
      <c r="J365" s="68">
        <f t="shared" si="6"/>
        <v>1193</v>
      </c>
    </row>
    <row r="366" ht="15.75" customHeight="1" spans="1:10">
      <c r="A366" s="62">
        <v>215</v>
      </c>
      <c r="B366" s="63" t="s">
        <v>739</v>
      </c>
      <c r="C366" s="60">
        <v>8902.91</v>
      </c>
      <c r="D366" s="60">
        <v>1423.4</v>
      </c>
      <c r="E366" s="60">
        <v>94.05</v>
      </c>
      <c r="F366" s="60">
        <v>31.56</v>
      </c>
      <c r="G366" s="61">
        <v>7353.9</v>
      </c>
      <c r="H366" s="66"/>
      <c r="I366" s="66"/>
      <c r="J366" s="68">
        <f t="shared" si="6"/>
        <v>7353.9</v>
      </c>
    </row>
    <row r="367" ht="15.75" customHeight="1" spans="1:10">
      <c r="A367" s="62">
        <v>21507</v>
      </c>
      <c r="B367" s="64" t="s">
        <v>740</v>
      </c>
      <c r="C367" s="60">
        <v>2436.67</v>
      </c>
      <c r="D367" s="60">
        <v>356.93</v>
      </c>
      <c r="E367" s="60">
        <v>14.43</v>
      </c>
      <c r="F367" s="60">
        <v>16.31</v>
      </c>
      <c r="G367" s="61">
        <v>2049</v>
      </c>
      <c r="H367" s="66"/>
      <c r="I367" s="66"/>
      <c r="J367" s="68">
        <f t="shared" si="6"/>
        <v>2049</v>
      </c>
    </row>
    <row r="368" ht="15.75" customHeight="1" spans="1:10">
      <c r="A368" s="62">
        <v>2150701</v>
      </c>
      <c r="B368" s="65" t="s">
        <v>741</v>
      </c>
      <c r="C368" s="60">
        <v>387.67</v>
      </c>
      <c r="D368" s="60">
        <v>356.93</v>
      </c>
      <c r="E368" s="60">
        <v>14.43</v>
      </c>
      <c r="F368" s="60">
        <v>16.31</v>
      </c>
      <c r="G368" s="61">
        <v>0</v>
      </c>
      <c r="H368" s="66"/>
      <c r="I368" s="66"/>
      <c r="J368" s="68">
        <f t="shared" si="6"/>
        <v>0</v>
      </c>
    </row>
    <row r="369" ht="15.75" customHeight="1" spans="1:10">
      <c r="A369" s="62">
        <v>2150799</v>
      </c>
      <c r="B369" s="65" t="s">
        <v>742</v>
      </c>
      <c r="C369" s="60">
        <v>2049</v>
      </c>
      <c r="D369" s="60">
        <v>0</v>
      </c>
      <c r="E369" s="60">
        <v>0</v>
      </c>
      <c r="F369" s="60">
        <v>0</v>
      </c>
      <c r="G369" s="61">
        <v>2049</v>
      </c>
      <c r="H369" s="66"/>
      <c r="I369" s="66"/>
      <c r="J369" s="68">
        <f t="shared" si="6"/>
        <v>2049</v>
      </c>
    </row>
    <row r="370" ht="15.75" customHeight="1" spans="1:10">
      <c r="A370" s="62">
        <v>21508</v>
      </c>
      <c r="B370" s="64" t="s">
        <v>743</v>
      </c>
      <c r="C370" s="60">
        <v>6466.24</v>
      </c>
      <c r="D370" s="60">
        <v>1066.47</v>
      </c>
      <c r="E370" s="60">
        <v>79.62</v>
      </c>
      <c r="F370" s="60">
        <v>15.25</v>
      </c>
      <c r="G370" s="61">
        <v>5304.9</v>
      </c>
      <c r="H370" s="66"/>
      <c r="I370" s="66"/>
      <c r="J370" s="68">
        <f t="shared" si="6"/>
        <v>5304.9</v>
      </c>
    </row>
    <row r="371" ht="15.75" customHeight="1" spans="1:10">
      <c r="A371" s="62">
        <v>2150801</v>
      </c>
      <c r="B371" s="65" t="s">
        <v>744</v>
      </c>
      <c r="C371" s="60">
        <v>1121.53</v>
      </c>
      <c r="D371" s="60">
        <v>1030.96</v>
      </c>
      <c r="E371" s="60">
        <v>75.32</v>
      </c>
      <c r="F371" s="60">
        <v>15.25</v>
      </c>
      <c r="G371" s="61">
        <v>0</v>
      </c>
      <c r="H371" s="66"/>
      <c r="I371" s="66"/>
      <c r="J371" s="68">
        <f t="shared" si="6"/>
        <v>0</v>
      </c>
    </row>
    <row r="372" ht="15.75" customHeight="1" spans="1:10">
      <c r="A372" s="62">
        <v>2150899</v>
      </c>
      <c r="B372" s="65" t="s">
        <v>745</v>
      </c>
      <c r="C372" s="60">
        <v>5344.71</v>
      </c>
      <c r="D372" s="60">
        <v>35.51</v>
      </c>
      <c r="E372" s="60">
        <v>4.3</v>
      </c>
      <c r="F372" s="60">
        <v>0</v>
      </c>
      <c r="G372" s="61">
        <v>5304.9</v>
      </c>
      <c r="H372" s="66"/>
      <c r="I372" s="66"/>
      <c r="J372" s="68">
        <f t="shared" si="6"/>
        <v>5304.9</v>
      </c>
    </row>
    <row r="373" ht="15.75" customHeight="1" spans="1:10">
      <c r="A373" s="62">
        <v>216</v>
      </c>
      <c r="B373" s="63" t="s">
        <v>746</v>
      </c>
      <c r="C373" s="60">
        <v>1308.15</v>
      </c>
      <c r="D373" s="60">
        <v>829.87</v>
      </c>
      <c r="E373" s="60">
        <v>131.54</v>
      </c>
      <c r="F373" s="60">
        <v>27.9</v>
      </c>
      <c r="G373" s="61">
        <v>318.84</v>
      </c>
      <c r="H373" s="66"/>
      <c r="I373" s="66"/>
      <c r="J373" s="68">
        <f t="shared" si="6"/>
        <v>318.84</v>
      </c>
    </row>
    <row r="374" ht="15.75" customHeight="1" spans="1:10">
      <c r="A374" s="62">
        <v>21602</v>
      </c>
      <c r="B374" s="64" t="s">
        <v>747</v>
      </c>
      <c r="C374" s="60">
        <v>1308.15</v>
      </c>
      <c r="D374" s="60">
        <v>829.87</v>
      </c>
      <c r="E374" s="60">
        <v>131.54</v>
      </c>
      <c r="F374" s="60">
        <v>27.9</v>
      </c>
      <c r="G374" s="61">
        <v>318.84</v>
      </c>
      <c r="H374" s="66"/>
      <c r="I374" s="66"/>
      <c r="J374" s="68">
        <f t="shared" si="6"/>
        <v>318.84</v>
      </c>
    </row>
    <row r="375" ht="15.75" customHeight="1" spans="1:10">
      <c r="A375" s="62">
        <v>2160201</v>
      </c>
      <c r="B375" s="65" t="s">
        <v>748</v>
      </c>
      <c r="C375" s="60">
        <v>467.54</v>
      </c>
      <c r="D375" s="60">
        <v>385.6</v>
      </c>
      <c r="E375" s="60">
        <v>35.76</v>
      </c>
      <c r="F375" s="60">
        <v>27.34</v>
      </c>
      <c r="G375" s="61">
        <v>18.84</v>
      </c>
      <c r="H375" s="66"/>
      <c r="I375" s="66"/>
      <c r="J375" s="68">
        <f t="shared" si="6"/>
        <v>18.84</v>
      </c>
    </row>
    <row r="376" ht="15.75" customHeight="1" spans="1:10">
      <c r="A376" s="62">
        <v>2160250</v>
      </c>
      <c r="B376" s="65" t="s">
        <v>749</v>
      </c>
      <c r="C376" s="60">
        <v>497.37</v>
      </c>
      <c r="D376" s="60">
        <v>436.03</v>
      </c>
      <c r="E376" s="60">
        <v>60.78</v>
      </c>
      <c r="F376" s="60">
        <v>0.56</v>
      </c>
      <c r="G376" s="61">
        <v>0</v>
      </c>
      <c r="H376" s="66"/>
      <c r="I376" s="66"/>
      <c r="J376" s="68">
        <f t="shared" si="6"/>
        <v>0</v>
      </c>
    </row>
    <row r="377" ht="15.75" customHeight="1" spans="1:10">
      <c r="A377" s="62">
        <v>2160299</v>
      </c>
      <c r="B377" s="65" t="s">
        <v>750</v>
      </c>
      <c r="C377" s="60">
        <v>343.24</v>
      </c>
      <c r="D377" s="60">
        <v>8.24</v>
      </c>
      <c r="E377" s="60">
        <v>35</v>
      </c>
      <c r="F377" s="60">
        <v>0</v>
      </c>
      <c r="G377" s="61">
        <v>300</v>
      </c>
      <c r="H377" s="66"/>
      <c r="I377" s="66"/>
      <c r="J377" s="68">
        <f t="shared" si="6"/>
        <v>300</v>
      </c>
    </row>
    <row r="378" ht="15.75" customHeight="1" spans="1:10">
      <c r="A378" s="62">
        <v>217</v>
      </c>
      <c r="B378" s="63" t="s">
        <v>751</v>
      </c>
      <c r="C378" s="60">
        <v>15</v>
      </c>
      <c r="D378" s="60">
        <v>0</v>
      </c>
      <c r="E378" s="60">
        <v>0</v>
      </c>
      <c r="F378" s="60">
        <v>0</v>
      </c>
      <c r="G378" s="61">
        <v>15</v>
      </c>
      <c r="H378" s="66"/>
      <c r="I378" s="66"/>
      <c r="J378" s="68">
        <f t="shared" si="6"/>
        <v>15</v>
      </c>
    </row>
    <row r="379" ht="15.75" customHeight="1" spans="1:10">
      <c r="A379" s="62">
        <v>21702</v>
      </c>
      <c r="B379" s="64" t="s">
        <v>752</v>
      </c>
      <c r="C379" s="60">
        <v>15</v>
      </c>
      <c r="D379" s="60">
        <v>0</v>
      </c>
      <c r="E379" s="60">
        <v>0</v>
      </c>
      <c r="F379" s="60">
        <v>0</v>
      </c>
      <c r="G379" s="61">
        <v>15</v>
      </c>
      <c r="H379" s="66"/>
      <c r="I379" s="66"/>
      <c r="J379" s="68">
        <f t="shared" si="6"/>
        <v>15</v>
      </c>
    </row>
    <row r="380" ht="15.75" customHeight="1" spans="1:10">
      <c r="A380" s="62">
        <v>2170299</v>
      </c>
      <c r="B380" s="65" t="s">
        <v>753</v>
      </c>
      <c r="C380" s="60">
        <v>15</v>
      </c>
      <c r="D380" s="60">
        <v>0</v>
      </c>
      <c r="E380" s="60">
        <v>0</v>
      </c>
      <c r="F380" s="60">
        <v>0</v>
      </c>
      <c r="G380" s="61">
        <v>15</v>
      </c>
      <c r="H380" s="66"/>
      <c r="I380" s="66"/>
      <c r="J380" s="68">
        <f t="shared" si="6"/>
        <v>15</v>
      </c>
    </row>
    <row r="381" ht="15.75" customHeight="1" spans="1:10">
      <c r="A381" s="62">
        <v>219</v>
      </c>
      <c r="B381" s="63" t="s">
        <v>754</v>
      </c>
      <c r="C381" s="60">
        <v>300</v>
      </c>
      <c r="D381" s="60">
        <v>0</v>
      </c>
      <c r="E381" s="60">
        <v>0</v>
      </c>
      <c r="F381" s="60">
        <v>0</v>
      </c>
      <c r="G381" s="61">
        <v>300</v>
      </c>
      <c r="H381" s="66"/>
      <c r="I381" s="66"/>
      <c r="J381" s="68">
        <f t="shared" si="6"/>
        <v>300</v>
      </c>
    </row>
    <row r="382" ht="15.75" customHeight="1" spans="1:10">
      <c r="A382" s="62">
        <v>21999</v>
      </c>
      <c r="B382" s="64" t="s">
        <v>755</v>
      </c>
      <c r="C382" s="60">
        <v>300</v>
      </c>
      <c r="D382" s="60">
        <v>0</v>
      </c>
      <c r="E382" s="60">
        <v>0</v>
      </c>
      <c r="F382" s="60">
        <v>0</v>
      </c>
      <c r="G382" s="61">
        <v>300</v>
      </c>
      <c r="H382" s="66"/>
      <c r="I382" s="66"/>
      <c r="J382" s="68">
        <f t="shared" si="6"/>
        <v>300</v>
      </c>
    </row>
    <row r="383" ht="15.75" customHeight="1" spans="1:10">
      <c r="A383" s="58"/>
      <c r="B383" s="65" t="s">
        <v>755</v>
      </c>
      <c r="C383" s="60">
        <v>300</v>
      </c>
      <c r="D383" s="60">
        <v>0</v>
      </c>
      <c r="E383" s="60">
        <v>0</v>
      </c>
      <c r="F383" s="60">
        <v>0</v>
      </c>
      <c r="G383" s="61">
        <v>300</v>
      </c>
      <c r="H383" s="66"/>
      <c r="I383" s="66"/>
      <c r="J383" s="68">
        <f t="shared" si="6"/>
        <v>300</v>
      </c>
    </row>
    <row r="384" ht="15.75" customHeight="1" spans="1:10">
      <c r="A384" s="62">
        <v>220</v>
      </c>
      <c r="B384" s="63" t="s">
        <v>756</v>
      </c>
      <c r="C384" s="60">
        <v>11245.4</v>
      </c>
      <c r="D384" s="60">
        <v>8401.65</v>
      </c>
      <c r="E384" s="60">
        <v>968.2</v>
      </c>
      <c r="F384" s="60">
        <v>32.35</v>
      </c>
      <c r="G384" s="61">
        <v>1843.2</v>
      </c>
      <c r="H384" s="66"/>
      <c r="I384" s="66"/>
      <c r="J384" s="68">
        <f t="shared" si="6"/>
        <v>1843.2</v>
      </c>
    </row>
    <row r="385" ht="15.75" customHeight="1" spans="1:10">
      <c r="A385" s="62">
        <v>22001</v>
      </c>
      <c r="B385" s="64" t="s">
        <v>757</v>
      </c>
      <c r="C385" s="60">
        <v>11086.94</v>
      </c>
      <c r="D385" s="60">
        <v>8311.31</v>
      </c>
      <c r="E385" s="60">
        <v>961.21</v>
      </c>
      <c r="F385" s="60">
        <v>32.22</v>
      </c>
      <c r="G385" s="61">
        <v>1782.2</v>
      </c>
      <c r="H385" s="66"/>
      <c r="I385" s="66"/>
      <c r="J385" s="68">
        <f t="shared" si="6"/>
        <v>1782.2</v>
      </c>
    </row>
    <row r="386" ht="15.75" customHeight="1" spans="1:10">
      <c r="A386" s="62">
        <v>2200101</v>
      </c>
      <c r="B386" s="65" t="s">
        <v>758</v>
      </c>
      <c r="C386" s="60">
        <v>9304.74</v>
      </c>
      <c r="D386" s="60">
        <v>8311.31</v>
      </c>
      <c r="E386" s="60">
        <v>961.21</v>
      </c>
      <c r="F386" s="60">
        <v>32.22</v>
      </c>
      <c r="G386" s="61">
        <v>0</v>
      </c>
      <c r="H386" s="66"/>
      <c r="I386" s="66"/>
      <c r="J386" s="68">
        <f t="shared" si="6"/>
        <v>0</v>
      </c>
    </row>
    <row r="387" ht="15.75" customHeight="1" spans="1:10">
      <c r="A387" s="62">
        <v>2200102</v>
      </c>
      <c r="B387" s="65" t="s">
        <v>759</v>
      </c>
      <c r="C387" s="60">
        <v>370</v>
      </c>
      <c r="D387" s="60">
        <v>0</v>
      </c>
      <c r="E387" s="60">
        <v>0</v>
      </c>
      <c r="F387" s="60">
        <v>0</v>
      </c>
      <c r="G387" s="61">
        <v>370</v>
      </c>
      <c r="H387" s="66"/>
      <c r="I387" s="66"/>
      <c r="J387" s="68">
        <f t="shared" si="6"/>
        <v>370</v>
      </c>
    </row>
    <row r="388" ht="15.75" customHeight="1" spans="1:10">
      <c r="A388" s="62">
        <v>2200103</v>
      </c>
      <c r="B388" s="65" t="s">
        <v>760</v>
      </c>
      <c r="C388" s="60">
        <v>70</v>
      </c>
      <c r="D388" s="60">
        <v>0</v>
      </c>
      <c r="E388" s="60">
        <v>0</v>
      </c>
      <c r="F388" s="60">
        <v>0</v>
      </c>
      <c r="G388" s="61">
        <v>70</v>
      </c>
      <c r="H388" s="66"/>
      <c r="I388" s="66"/>
      <c r="J388" s="68">
        <f t="shared" si="6"/>
        <v>70</v>
      </c>
    </row>
    <row r="389" ht="15.75" customHeight="1" spans="1:10">
      <c r="A389" s="62">
        <v>2200104</v>
      </c>
      <c r="B389" s="65" t="s">
        <v>761</v>
      </c>
      <c r="C389" s="60">
        <v>30</v>
      </c>
      <c r="D389" s="60">
        <v>0</v>
      </c>
      <c r="E389" s="60">
        <v>0</v>
      </c>
      <c r="F389" s="60">
        <v>0</v>
      </c>
      <c r="G389" s="61">
        <v>30</v>
      </c>
      <c r="H389" s="66"/>
      <c r="I389" s="66"/>
      <c r="J389" s="68">
        <f t="shared" si="6"/>
        <v>30</v>
      </c>
    </row>
    <row r="390" ht="15.75" customHeight="1" spans="1:10">
      <c r="A390" s="62">
        <v>2200106</v>
      </c>
      <c r="B390" s="65" t="s">
        <v>762</v>
      </c>
      <c r="C390" s="60">
        <v>300</v>
      </c>
      <c r="D390" s="60">
        <v>0</v>
      </c>
      <c r="E390" s="60">
        <v>0</v>
      </c>
      <c r="F390" s="60">
        <v>0</v>
      </c>
      <c r="G390" s="61">
        <v>300</v>
      </c>
      <c r="H390" s="66"/>
      <c r="I390" s="66"/>
      <c r="J390" s="68">
        <f t="shared" ref="J390:J425" si="7">G390-H390</f>
        <v>300</v>
      </c>
    </row>
    <row r="391" ht="15.75" customHeight="1" spans="1:10">
      <c r="A391" s="62">
        <v>2200109</v>
      </c>
      <c r="B391" s="65" t="s">
        <v>763</v>
      </c>
      <c r="C391" s="60">
        <v>200</v>
      </c>
      <c r="D391" s="60">
        <v>0</v>
      </c>
      <c r="E391" s="60">
        <v>0</v>
      </c>
      <c r="F391" s="60">
        <v>0</v>
      </c>
      <c r="G391" s="61">
        <v>200</v>
      </c>
      <c r="H391" s="66"/>
      <c r="I391" s="66"/>
      <c r="J391" s="68">
        <f t="shared" si="7"/>
        <v>200</v>
      </c>
    </row>
    <row r="392" ht="15.75" customHeight="1" spans="1:10">
      <c r="A392" s="62">
        <v>2200112</v>
      </c>
      <c r="B392" s="65" t="s">
        <v>764</v>
      </c>
      <c r="C392" s="60">
        <v>30</v>
      </c>
      <c r="D392" s="60">
        <v>0</v>
      </c>
      <c r="E392" s="60">
        <v>0</v>
      </c>
      <c r="F392" s="60">
        <v>0</v>
      </c>
      <c r="G392" s="61">
        <v>30</v>
      </c>
      <c r="H392" s="66"/>
      <c r="I392" s="66"/>
      <c r="J392" s="68">
        <f t="shared" si="7"/>
        <v>30</v>
      </c>
    </row>
    <row r="393" ht="15.75" customHeight="1" spans="1:10">
      <c r="A393" s="62">
        <v>2200113</v>
      </c>
      <c r="B393" s="65" t="s">
        <v>765</v>
      </c>
      <c r="C393" s="60">
        <v>513.2</v>
      </c>
      <c r="D393" s="60">
        <v>0</v>
      </c>
      <c r="E393" s="60">
        <v>0</v>
      </c>
      <c r="F393" s="60">
        <v>0</v>
      </c>
      <c r="G393" s="61">
        <v>513.2</v>
      </c>
      <c r="H393" s="66"/>
      <c r="I393" s="66"/>
      <c r="J393" s="68">
        <f t="shared" si="7"/>
        <v>513.2</v>
      </c>
    </row>
    <row r="394" ht="15.75" customHeight="1" spans="1:10">
      <c r="A394" s="62">
        <v>2200114</v>
      </c>
      <c r="B394" s="65" t="s">
        <v>766</v>
      </c>
      <c r="C394" s="60">
        <v>30</v>
      </c>
      <c r="D394" s="60">
        <v>0</v>
      </c>
      <c r="E394" s="60">
        <v>0</v>
      </c>
      <c r="F394" s="60">
        <v>0</v>
      </c>
      <c r="G394" s="61">
        <v>30</v>
      </c>
      <c r="H394" s="66"/>
      <c r="I394" s="66"/>
      <c r="J394" s="68">
        <f t="shared" si="7"/>
        <v>30</v>
      </c>
    </row>
    <row r="395" ht="15.75" customHeight="1" spans="1:10">
      <c r="A395" s="62">
        <v>2200150</v>
      </c>
      <c r="B395" s="65" t="s">
        <v>767</v>
      </c>
      <c r="C395" s="60">
        <v>219</v>
      </c>
      <c r="D395" s="60">
        <v>0</v>
      </c>
      <c r="E395" s="60">
        <v>0</v>
      </c>
      <c r="F395" s="60">
        <v>0</v>
      </c>
      <c r="G395" s="61">
        <v>219</v>
      </c>
      <c r="H395" s="66"/>
      <c r="I395" s="66"/>
      <c r="J395" s="68">
        <f t="shared" si="7"/>
        <v>219</v>
      </c>
    </row>
    <row r="396" ht="15.75" customHeight="1" spans="1:10">
      <c r="A396" s="62">
        <v>2200199</v>
      </c>
      <c r="B396" s="65" t="s">
        <v>768</v>
      </c>
      <c r="C396" s="60">
        <v>20</v>
      </c>
      <c r="D396" s="60">
        <v>0</v>
      </c>
      <c r="E396" s="60">
        <v>0</v>
      </c>
      <c r="F396" s="60">
        <v>0</v>
      </c>
      <c r="G396" s="61">
        <v>20</v>
      </c>
      <c r="H396" s="66"/>
      <c r="I396" s="66"/>
      <c r="J396" s="68">
        <f t="shared" si="7"/>
        <v>20</v>
      </c>
    </row>
    <row r="397" ht="15.75" customHeight="1" spans="1:10">
      <c r="A397" s="62">
        <v>22005</v>
      </c>
      <c r="B397" s="64" t="s">
        <v>769</v>
      </c>
      <c r="C397" s="60">
        <v>158.46</v>
      </c>
      <c r="D397" s="60">
        <v>90.34</v>
      </c>
      <c r="E397" s="60">
        <v>6.99</v>
      </c>
      <c r="F397" s="60">
        <v>0.13</v>
      </c>
      <c r="G397" s="61">
        <v>61</v>
      </c>
      <c r="H397" s="66"/>
      <c r="I397" s="66"/>
      <c r="J397" s="68">
        <f t="shared" si="7"/>
        <v>61</v>
      </c>
    </row>
    <row r="398" ht="15.75" customHeight="1" spans="1:10">
      <c r="A398" s="62">
        <v>2200504</v>
      </c>
      <c r="B398" s="65" t="s">
        <v>770</v>
      </c>
      <c r="C398" s="60">
        <v>158.46</v>
      </c>
      <c r="D398" s="60">
        <v>90.34</v>
      </c>
      <c r="E398" s="60">
        <v>6.99</v>
      </c>
      <c r="F398" s="60">
        <v>0.13</v>
      </c>
      <c r="G398" s="61">
        <v>61</v>
      </c>
      <c r="H398" s="66"/>
      <c r="I398" s="66"/>
      <c r="J398" s="68">
        <f t="shared" si="7"/>
        <v>61</v>
      </c>
    </row>
    <row r="399" ht="15.75" customHeight="1" spans="1:10">
      <c r="A399" s="62">
        <v>221</v>
      </c>
      <c r="B399" s="63" t="s">
        <v>233</v>
      </c>
      <c r="C399" s="60">
        <v>4451</v>
      </c>
      <c r="D399" s="60">
        <v>0</v>
      </c>
      <c r="E399" s="60">
        <v>0</v>
      </c>
      <c r="F399" s="60">
        <v>0</v>
      </c>
      <c r="G399" s="61">
        <v>4451</v>
      </c>
      <c r="H399" s="66">
        <f>VLOOKUP(A399,表六!A$6:C$35,3,FALSE)</f>
        <v>4451</v>
      </c>
      <c r="I399" s="66"/>
      <c r="J399" s="68">
        <f t="shared" si="7"/>
        <v>0</v>
      </c>
    </row>
    <row r="400" ht="15.75" customHeight="1" spans="1:10">
      <c r="A400" s="62">
        <v>22101</v>
      </c>
      <c r="B400" s="64" t="s">
        <v>771</v>
      </c>
      <c r="C400" s="60">
        <v>4451</v>
      </c>
      <c r="D400" s="60">
        <v>0</v>
      </c>
      <c r="E400" s="60">
        <v>0</v>
      </c>
      <c r="F400" s="60">
        <v>0</v>
      </c>
      <c r="G400" s="61">
        <v>4451</v>
      </c>
      <c r="H400" s="66">
        <f>VLOOKUP(A400,表六!A$6:C$35,3,FALSE)</f>
        <v>4451</v>
      </c>
      <c r="I400" s="66"/>
      <c r="J400" s="68">
        <f t="shared" si="7"/>
        <v>0</v>
      </c>
    </row>
    <row r="401" ht="15.75" customHeight="1" spans="1:10">
      <c r="A401" s="62">
        <v>2210199</v>
      </c>
      <c r="B401" s="65" t="s">
        <v>772</v>
      </c>
      <c r="C401" s="60">
        <v>4451</v>
      </c>
      <c r="D401" s="60">
        <v>0</v>
      </c>
      <c r="E401" s="60">
        <v>0</v>
      </c>
      <c r="F401" s="60">
        <v>0</v>
      </c>
      <c r="G401" s="61">
        <v>4451</v>
      </c>
      <c r="H401" s="66">
        <v>4451</v>
      </c>
      <c r="I401" s="66">
        <f>VLOOKUP(A401,'[4]一般转移支付（表八与表十一差额）'!$A$1:$D$28,4,FALSE)</f>
        <v>4451</v>
      </c>
      <c r="J401" s="68">
        <f t="shared" si="7"/>
        <v>0</v>
      </c>
    </row>
    <row r="402" ht="15.75" customHeight="1" spans="1:10">
      <c r="A402" s="62">
        <v>224</v>
      </c>
      <c r="B402" s="63" t="s">
        <v>773</v>
      </c>
      <c r="C402" s="60">
        <v>5512.97</v>
      </c>
      <c r="D402" s="60">
        <v>1163.8</v>
      </c>
      <c r="E402" s="60">
        <v>134.79</v>
      </c>
      <c r="F402" s="60">
        <v>2.55</v>
      </c>
      <c r="G402" s="61">
        <v>4211.83</v>
      </c>
      <c r="H402" s="66"/>
      <c r="I402" s="66"/>
      <c r="J402" s="68">
        <f t="shared" si="7"/>
        <v>4211.83</v>
      </c>
    </row>
    <row r="403" ht="15.75" customHeight="1" spans="1:10">
      <c r="A403" s="62">
        <v>22401</v>
      </c>
      <c r="B403" s="64" t="s">
        <v>774</v>
      </c>
      <c r="C403" s="60">
        <v>2627.97</v>
      </c>
      <c r="D403" s="60">
        <v>1163.8</v>
      </c>
      <c r="E403" s="60">
        <v>134.79</v>
      </c>
      <c r="F403" s="60">
        <v>2.55</v>
      </c>
      <c r="G403" s="61">
        <v>1326.83</v>
      </c>
      <c r="H403" s="66"/>
      <c r="I403" s="66"/>
      <c r="J403" s="68">
        <f t="shared" si="7"/>
        <v>1326.83</v>
      </c>
    </row>
    <row r="404" ht="15.75" customHeight="1" spans="1:10">
      <c r="A404" s="62">
        <v>2240101</v>
      </c>
      <c r="B404" s="65" t="s">
        <v>476</v>
      </c>
      <c r="C404" s="60">
        <v>1521.49</v>
      </c>
      <c r="D404" s="60">
        <v>1163.8</v>
      </c>
      <c r="E404" s="60">
        <v>134.79</v>
      </c>
      <c r="F404" s="60">
        <v>2.55</v>
      </c>
      <c r="G404" s="61">
        <v>220.35</v>
      </c>
      <c r="H404" s="66"/>
      <c r="I404" s="66"/>
      <c r="J404" s="68">
        <f t="shared" si="7"/>
        <v>220.35</v>
      </c>
    </row>
    <row r="405" ht="15.75" customHeight="1" spans="1:10">
      <c r="A405" s="62">
        <v>2240106</v>
      </c>
      <c r="B405" s="65" t="s">
        <v>775</v>
      </c>
      <c r="C405" s="60">
        <v>415.88</v>
      </c>
      <c r="D405" s="60">
        <v>0</v>
      </c>
      <c r="E405" s="60">
        <v>0</v>
      </c>
      <c r="F405" s="60">
        <v>0</v>
      </c>
      <c r="G405" s="61">
        <v>415.88</v>
      </c>
      <c r="H405" s="66"/>
      <c r="I405" s="66"/>
      <c r="J405" s="68">
        <f t="shared" si="7"/>
        <v>415.88</v>
      </c>
    </row>
    <row r="406" ht="15.75" customHeight="1" spans="1:10">
      <c r="A406" s="62">
        <v>2240108</v>
      </c>
      <c r="B406" s="65" t="s">
        <v>776</v>
      </c>
      <c r="C406" s="60">
        <v>200</v>
      </c>
      <c r="D406" s="60">
        <v>0</v>
      </c>
      <c r="E406" s="60">
        <v>0</v>
      </c>
      <c r="F406" s="60">
        <v>0</v>
      </c>
      <c r="G406" s="61">
        <v>200</v>
      </c>
      <c r="H406" s="66"/>
      <c r="I406" s="66"/>
      <c r="J406" s="68">
        <f t="shared" si="7"/>
        <v>200</v>
      </c>
    </row>
    <row r="407" ht="15.75" customHeight="1" spans="1:10">
      <c r="A407" s="62">
        <v>2240199</v>
      </c>
      <c r="B407" s="65" t="s">
        <v>777</v>
      </c>
      <c r="C407" s="60">
        <v>490.6</v>
      </c>
      <c r="D407" s="60">
        <v>0</v>
      </c>
      <c r="E407" s="60">
        <v>0</v>
      </c>
      <c r="F407" s="60">
        <v>0</v>
      </c>
      <c r="G407" s="61">
        <v>490.6</v>
      </c>
      <c r="H407" s="66"/>
      <c r="I407" s="66"/>
      <c r="J407" s="68">
        <f t="shared" si="7"/>
        <v>490.6</v>
      </c>
    </row>
    <row r="408" ht="15.75" customHeight="1" spans="1:10">
      <c r="A408" s="62">
        <v>22402</v>
      </c>
      <c r="B408" s="64" t="s">
        <v>778</v>
      </c>
      <c r="C408" s="60">
        <v>1980</v>
      </c>
      <c r="D408" s="60">
        <v>0</v>
      </c>
      <c r="E408" s="60">
        <v>0</v>
      </c>
      <c r="F408" s="60">
        <v>0</v>
      </c>
      <c r="G408" s="61">
        <v>1980</v>
      </c>
      <c r="H408" s="66"/>
      <c r="I408" s="66"/>
      <c r="J408" s="68">
        <f t="shared" si="7"/>
        <v>1980</v>
      </c>
    </row>
    <row r="409" ht="15.75" customHeight="1" spans="1:10">
      <c r="A409" s="62">
        <v>2240204</v>
      </c>
      <c r="B409" s="65" t="s">
        <v>779</v>
      </c>
      <c r="C409" s="60">
        <v>255</v>
      </c>
      <c r="D409" s="60">
        <v>0</v>
      </c>
      <c r="E409" s="60">
        <v>0</v>
      </c>
      <c r="F409" s="60">
        <v>0</v>
      </c>
      <c r="G409" s="61">
        <v>255</v>
      </c>
      <c r="H409" s="66"/>
      <c r="I409" s="66"/>
      <c r="J409" s="68">
        <f t="shared" si="7"/>
        <v>255</v>
      </c>
    </row>
    <row r="410" ht="15.75" customHeight="1" spans="1:10">
      <c r="A410" s="62">
        <v>2240299</v>
      </c>
      <c r="B410" s="65" t="s">
        <v>780</v>
      </c>
      <c r="C410" s="60">
        <v>1725</v>
      </c>
      <c r="D410" s="60">
        <v>0</v>
      </c>
      <c r="E410" s="60">
        <v>0</v>
      </c>
      <c r="F410" s="60">
        <v>0</v>
      </c>
      <c r="G410" s="61">
        <v>1725</v>
      </c>
      <c r="H410" s="66"/>
      <c r="I410" s="66"/>
      <c r="J410" s="68">
        <f t="shared" si="7"/>
        <v>1725</v>
      </c>
    </row>
    <row r="411" ht="15.75" customHeight="1" spans="1:10">
      <c r="A411" s="62">
        <v>22406</v>
      </c>
      <c r="B411" s="64" t="s">
        <v>781</v>
      </c>
      <c r="C411" s="60">
        <v>855</v>
      </c>
      <c r="D411" s="60">
        <v>0</v>
      </c>
      <c r="E411" s="60">
        <v>0</v>
      </c>
      <c r="F411" s="60">
        <v>0</v>
      </c>
      <c r="G411" s="61">
        <v>855</v>
      </c>
      <c r="H411" s="66"/>
      <c r="I411" s="66"/>
      <c r="J411" s="68">
        <f t="shared" si="7"/>
        <v>855</v>
      </c>
    </row>
    <row r="412" ht="15.75" customHeight="1" spans="1:10">
      <c r="A412" s="62">
        <v>2240601</v>
      </c>
      <c r="B412" s="65" t="s">
        <v>782</v>
      </c>
      <c r="C412" s="60">
        <v>835</v>
      </c>
      <c r="D412" s="60">
        <v>0</v>
      </c>
      <c r="E412" s="60">
        <v>0</v>
      </c>
      <c r="F412" s="60">
        <v>0</v>
      </c>
      <c r="G412" s="61">
        <v>835</v>
      </c>
      <c r="H412" s="66"/>
      <c r="I412" s="66"/>
      <c r="J412" s="68">
        <f t="shared" si="7"/>
        <v>835</v>
      </c>
    </row>
    <row r="413" ht="15.75" customHeight="1" spans="1:10">
      <c r="A413" s="62">
        <v>2240699</v>
      </c>
      <c r="B413" s="65" t="s">
        <v>783</v>
      </c>
      <c r="C413" s="60">
        <v>20</v>
      </c>
      <c r="D413" s="60">
        <v>0</v>
      </c>
      <c r="E413" s="60">
        <v>0</v>
      </c>
      <c r="F413" s="60">
        <v>0</v>
      </c>
      <c r="G413" s="61">
        <v>20</v>
      </c>
      <c r="H413" s="66"/>
      <c r="I413" s="66"/>
      <c r="J413" s="68">
        <f t="shared" si="7"/>
        <v>20</v>
      </c>
    </row>
    <row r="414" ht="15.75" customHeight="1" spans="1:10">
      <c r="A414" s="62">
        <v>22407</v>
      </c>
      <c r="B414" s="64" t="s">
        <v>784</v>
      </c>
      <c r="C414" s="60">
        <v>50</v>
      </c>
      <c r="D414" s="60">
        <v>0</v>
      </c>
      <c r="E414" s="60">
        <v>0</v>
      </c>
      <c r="F414" s="60">
        <v>0</v>
      </c>
      <c r="G414" s="61">
        <v>50</v>
      </c>
      <c r="H414" s="66"/>
      <c r="I414" s="66"/>
      <c r="J414" s="68">
        <f t="shared" si="7"/>
        <v>50</v>
      </c>
    </row>
    <row r="415" ht="15.75" customHeight="1" spans="1:10">
      <c r="A415" s="62">
        <v>2240702</v>
      </c>
      <c r="B415" s="65" t="s">
        <v>785</v>
      </c>
      <c r="C415" s="60">
        <v>50</v>
      </c>
      <c r="D415" s="60">
        <v>0</v>
      </c>
      <c r="E415" s="60">
        <v>0</v>
      </c>
      <c r="F415" s="60">
        <v>0</v>
      </c>
      <c r="G415" s="61">
        <v>50</v>
      </c>
      <c r="H415" s="66"/>
      <c r="I415" s="66"/>
      <c r="J415" s="68">
        <f t="shared" si="7"/>
        <v>50</v>
      </c>
    </row>
    <row r="416" ht="15.75" customHeight="1" spans="1:10">
      <c r="A416" s="62">
        <v>227</v>
      </c>
      <c r="B416" s="63" t="s">
        <v>786</v>
      </c>
      <c r="C416" s="60">
        <v>3000</v>
      </c>
      <c r="D416" s="60">
        <v>0</v>
      </c>
      <c r="E416" s="60">
        <v>0</v>
      </c>
      <c r="F416" s="60">
        <v>0</v>
      </c>
      <c r="G416" s="61">
        <v>3000</v>
      </c>
      <c r="H416" s="66"/>
      <c r="I416" s="66"/>
      <c r="J416" s="68">
        <f t="shared" si="7"/>
        <v>3000</v>
      </c>
    </row>
    <row r="417" ht="15.75" customHeight="1" spans="1:10">
      <c r="A417" s="62">
        <v>229</v>
      </c>
      <c r="B417" s="63" t="s">
        <v>787</v>
      </c>
      <c r="C417" s="60">
        <v>31153</v>
      </c>
      <c r="D417" s="60">
        <v>0</v>
      </c>
      <c r="E417" s="60">
        <v>0</v>
      </c>
      <c r="F417" s="60">
        <v>0</v>
      </c>
      <c r="G417" s="61">
        <v>31153</v>
      </c>
      <c r="H417" s="66"/>
      <c r="I417" s="66"/>
      <c r="J417" s="68">
        <f t="shared" si="7"/>
        <v>31153</v>
      </c>
    </row>
    <row r="418" ht="15.75" customHeight="1" spans="1:10">
      <c r="A418" s="62">
        <v>22902</v>
      </c>
      <c r="B418" s="64" t="s">
        <v>788</v>
      </c>
      <c r="C418" s="60">
        <v>15000</v>
      </c>
      <c r="D418" s="60">
        <v>0</v>
      </c>
      <c r="E418" s="60">
        <v>0</v>
      </c>
      <c r="F418" s="60">
        <v>0</v>
      </c>
      <c r="G418" s="61">
        <v>15000</v>
      </c>
      <c r="H418" s="66"/>
      <c r="I418" s="66"/>
      <c r="J418" s="68">
        <f t="shared" si="7"/>
        <v>15000</v>
      </c>
    </row>
    <row r="419" ht="15.75" customHeight="1" spans="1:10">
      <c r="A419" s="62">
        <v>22999</v>
      </c>
      <c r="B419" s="64" t="s">
        <v>787</v>
      </c>
      <c r="C419" s="60">
        <v>16153</v>
      </c>
      <c r="D419" s="60">
        <v>0</v>
      </c>
      <c r="E419" s="60">
        <v>0</v>
      </c>
      <c r="F419" s="60">
        <v>0</v>
      </c>
      <c r="G419" s="61">
        <v>16153</v>
      </c>
      <c r="H419" s="66"/>
      <c r="I419" s="66"/>
      <c r="J419" s="68">
        <f t="shared" si="7"/>
        <v>16153</v>
      </c>
    </row>
    <row r="420" ht="15.75" customHeight="1" spans="1:10">
      <c r="A420" s="62">
        <v>2299901</v>
      </c>
      <c r="B420" s="65" t="s">
        <v>787</v>
      </c>
      <c r="C420" s="60">
        <v>16153</v>
      </c>
      <c r="D420" s="60">
        <v>0</v>
      </c>
      <c r="E420" s="60">
        <v>0</v>
      </c>
      <c r="F420" s="60">
        <v>0</v>
      </c>
      <c r="G420" s="61">
        <v>16153</v>
      </c>
      <c r="H420" s="66"/>
      <c r="I420" s="66"/>
      <c r="J420" s="68">
        <f t="shared" si="7"/>
        <v>16153</v>
      </c>
    </row>
    <row r="421" ht="15.75" customHeight="1" spans="1:10">
      <c r="A421" s="62">
        <v>232</v>
      </c>
      <c r="B421" s="63" t="s">
        <v>789</v>
      </c>
      <c r="C421" s="60">
        <v>16025</v>
      </c>
      <c r="D421" s="60">
        <v>0</v>
      </c>
      <c r="E421" s="60">
        <v>0</v>
      </c>
      <c r="F421" s="60">
        <v>0</v>
      </c>
      <c r="G421" s="61">
        <v>16025</v>
      </c>
      <c r="H421" s="66"/>
      <c r="I421" s="66"/>
      <c r="J421" s="68">
        <f t="shared" si="7"/>
        <v>16025</v>
      </c>
    </row>
    <row r="422" ht="15.75" customHeight="1" spans="1:10">
      <c r="A422" s="62">
        <v>23203</v>
      </c>
      <c r="B422" s="64" t="s">
        <v>790</v>
      </c>
      <c r="C422" s="60">
        <v>16025</v>
      </c>
      <c r="D422" s="60">
        <v>0</v>
      </c>
      <c r="E422" s="60">
        <v>0</v>
      </c>
      <c r="F422" s="60">
        <v>0</v>
      </c>
      <c r="G422" s="61">
        <v>16025</v>
      </c>
      <c r="H422" s="66"/>
      <c r="I422" s="66"/>
      <c r="J422" s="68">
        <f t="shared" si="7"/>
        <v>16025</v>
      </c>
    </row>
    <row r="423" ht="15.75" customHeight="1" spans="1:10">
      <c r="A423" s="62">
        <v>2320301</v>
      </c>
      <c r="B423" s="65" t="s">
        <v>791</v>
      </c>
      <c r="C423" s="60">
        <v>16000</v>
      </c>
      <c r="D423" s="60">
        <v>0</v>
      </c>
      <c r="E423" s="60">
        <v>0</v>
      </c>
      <c r="F423" s="60">
        <v>0</v>
      </c>
      <c r="G423" s="61">
        <v>16000</v>
      </c>
      <c r="H423" s="66"/>
      <c r="I423" s="66"/>
      <c r="J423" s="68">
        <f t="shared" si="7"/>
        <v>16000</v>
      </c>
    </row>
    <row r="424" s="127" customFormat="1" ht="15.75" customHeight="1" spans="1:10">
      <c r="A424" s="134">
        <v>2320302</v>
      </c>
      <c r="B424" s="135" t="s">
        <v>792</v>
      </c>
      <c r="C424" s="136">
        <v>10</v>
      </c>
      <c r="D424" s="136">
        <v>0</v>
      </c>
      <c r="E424" s="136">
        <v>0</v>
      </c>
      <c r="F424" s="136">
        <v>0</v>
      </c>
      <c r="G424" s="137">
        <v>10</v>
      </c>
      <c r="H424" s="138"/>
      <c r="I424" s="138"/>
      <c r="J424" s="139">
        <f t="shared" si="7"/>
        <v>10</v>
      </c>
    </row>
    <row r="425" s="127" customFormat="1" ht="15.75" customHeight="1" spans="1:10">
      <c r="A425" s="134">
        <v>2320303</v>
      </c>
      <c r="B425" s="135" t="s">
        <v>793</v>
      </c>
      <c r="C425" s="136">
        <v>15</v>
      </c>
      <c r="D425" s="136">
        <v>0</v>
      </c>
      <c r="E425" s="136">
        <v>0</v>
      </c>
      <c r="F425" s="136">
        <v>0</v>
      </c>
      <c r="G425" s="137">
        <v>15</v>
      </c>
      <c r="H425" s="138"/>
      <c r="I425" s="138"/>
      <c r="J425" s="139">
        <f t="shared" si="7"/>
        <v>15</v>
      </c>
    </row>
    <row r="426" spans="1:9">
      <c r="A426" s="66"/>
      <c r="B426" s="66"/>
      <c r="C426" s="66"/>
      <c r="D426" s="67"/>
      <c r="E426" s="66"/>
      <c r="F426" s="67"/>
      <c r="G426" s="67"/>
      <c r="H426" s="66"/>
      <c r="I426" s="66"/>
    </row>
    <row r="427" spans="1:9">
      <c r="A427" s="66"/>
      <c r="B427" s="66"/>
      <c r="C427" s="66"/>
      <c r="D427" s="67"/>
      <c r="E427" s="67"/>
      <c r="F427" s="67"/>
      <c r="G427" s="67"/>
      <c r="H427" s="66"/>
      <c r="I427" s="66"/>
    </row>
  </sheetData>
  <autoFilter ref="A6:I425">
    <extLst/>
  </autoFilter>
  <mergeCells count="8">
    <mergeCell ref="A2:G2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13888888888889" right="0.196527777777778" top="0.359027777777778" bottom="0.865277777777778" header="0.313888888888889" footer="0.313888888888889"/>
  <pageSetup paperSize="9" firstPageNumber="10" orientation="portrait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I43"/>
  <sheetViews>
    <sheetView showGridLines="0" showZeros="0" view="pageBreakPreview" zoomScaleNormal="100" workbookViewId="0">
      <selection activeCell="A1" sqref="A1"/>
    </sheetView>
  </sheetViews>
  <sheetFormatPr defaultColWidth="6.875" defaultRowHeight="12.75" customHeight="1"/>
  <cols>
    <col min="1" max="1" width="39.125" style="89" customWidth="1"/>
    <col min="2" max="2" width="13.625" style="89" customWidth="1"/>
    <col min="3" max="3" width="35.75" style="89" customWidth="1"/>
    <col min="4" max="4" width="12.375" style="89" customWidth="1"/>
    <col min="5" max="5" width="32.375" style="89" customWidth="1"/>
    <col min="6" max="6" width="11.875" style="89" customWidth="1"/>
    <col min="7" max="16384" width="6.875" style="89"/>
  </cols>
  <sheetData>
    <row r="1" ht="18" customHeight="1" spans="1:9">
      <c r="A1" s="90" t="s">
        <v>794</v>
      </c>
      <c r="B1" s="90"/>
      <c r="C1" s="90"/>
      <c r="D1" s="90"/>
      <c r="E1" s="90"/>
      <c r="F1" s="91"/>
      <c r="G1" s="92"/>
      <c r="H1" s="92"/>
      <c r="I1" s="92"/>
    </row>
    <row r="2" ht="27" customHeight="1" spans="1:9">
      <c r="A2" s="93" t="s">
        <v>795</v>
      </c>
      <c r="B2" s="93"/>
      <c r="C2" s="93"/>
      <c r="D2" s="93"/>
      <c r="E2" s="93"/>
      <c r="F2" s="93"/>
      <c r="G2" s="92"/>
      <c r="H2" s="92"/>
      <c r="I2" s="92"/>
    </row>
    <row r="3" customHeight="1" spans="1:9">
      <c r="A3" s="93"/>
      <c r="B3" s="93"/>
      <c r="C3" s="94"/>
      <c r="D3" s="94"/>
      <c r="E3" s="94"/>
      <c r="F3" s="95" t="s">
        <v>25</v>
      </c>
      <c r="G3" s="92"/>
      <c r="H3" s="92"/>
      <c r="I3" s="92"/>
    </row>
    <row r="4" ht="15" customHeight="1" spans="1:9">
      <c r="A4" s="96" t="s">
        <v>796</v>
      </c>
      <c r="B4" s="96"/>
      <c r="C4" s="97" t="s">
        <v>797</v>
      </c>
      <c r="D4" s="97"/>
      <c r="E4" s="97"/>
      <c r="F4" s="97"/>
      <c r="G4" s="98"/>
      <c r="H4" s="98"/>
      <c r="I4" s="98"/>
    </row>
    <row r="5" ht="15" customHeight="1" spans="1:9">
      <c r="A5" s="96" t="s">
        <v>798</v>
      </c>
      <c r="B5" s="99" t="s">
        <v>799</v>
      </c>
      <c r="C5" s="97" t="s">
        <v>396</v>
      </c>
      <c r="D5" s="99" t="s">
        <v>799</v>
      </c>
      <c r="E5" s="96" t="s">
        <v>800</v>
      </c>
      <c r="F5" s="100" t="s">
        <v>799</v>
      </c>
      <c r="G5" s="98"/>
      <c r="H5" s="98"/>
      <c r="I5" s="98"/>
    </row>
    <row r="6" ht="15" customHeight="1" spans="1:9">
      <c r="A6" s="101" t="s">
        <v>801</v>
      </c>
      <c r="B6" s="102">
        <f>SUM(B7:B13)</f>
        <v>623409.59</v>
      </c>
      <c r="C6" s="103" t="s">
        <v>802</v>
      </c>
      <c r="D6" s="104">
        <f>SUM(D7,D10)</f>
        <v>288644.71</v>
      </c>
      <c r="E6" s="105" t="s">
        <v>124</v>
      </c>
      <c r="F6" s="104">
        <v>87271.72</v>
      </c>
      <c r="G6" s="98"/>
      <c r="H6" s="98"/>
      <c r="I6" s="98"/>
    </row>
    <row r="7" ht="15" customHeight="1" spans="1:9">
      <c r="A7" s="101" t="s">
        <v>803</v>
      </c>
      <c r="B7" s="104">
        <f>466079.19</f>
        <v>466079.19</v>
      </c>
      <c r="C7" s="103" t="s">
        <v>804</v>
      </c>
      <c r="D7" s="104">
        <v>220697.22</v>
      </c>
      <c r="E7" s="105" t="s">
        <v>125</v>
      </c>
      <c r="F7" s="104">
        <v>29696.19</v>
      </c>
      <c r="G7" s="98"/>
      <c r="H7" s="98"/>
      <c r="I7" s="98"/>
    </row>
    <row r="8" ht="15" customHeight="1" spans="1:9">
      <c r="A8" s="101" t="s">
        <v>805</v>
      </c>
      <c r="B8" s="104">
        <v>3022.93</v>
      </c>
      <c r="C8" s="103" t="s">
        <v>806</v>
      </c>
      <c r="D8" s="104">
        <v>216276.4</v>
      </c>
      <c r="E8" s="105" t="s">
        <v>126</v>
      </c>
      <c r="F8" s="104">
        <v>125994.8</v>
      </c>
      <c r="G8" s="98"/>
      <c r="H8" s="98"/>
      <c r="I8" s="98"/>
    </row>
    <row r="9" ht="15" customHeight="1" spans="1:9">
      <c r="A9" s="106" t="s">
        <v>807</v>
      </c>
      <c r="B9" s="104">
        <v>303.13</v>
      </c>
      <c r="C9" s="103" t="s">
        <v>808</v>
      </c>
      <c r="D9" s="104">
        <v>4420.82</v>
      </c>
      <c r="E9" s="105" t="s">
        <v>127</v>
      </c>
      <c r="F9" s="104">
        <v>10750.27</v>
      </c>
      <c r="G9" s="98"/>
      <c r="H9" s="98"/>
      <c r="I9" s="98"/>
    </row>
    <row r="10" ht="15" customHeight="1" spans="1:9">
      <c r="A10" s="101" t="s">
        <v>809</v>
      </c>
      <c r="B10" s="104">
        <v>53586.34</v>
      </c>
      <c r="C10" s="103" t="s">
        <v>810</v>
      </c>
      <c r="D10" s="104">
        <v>67947.49</v>
      </c>
      <c r="E10" s="105" t="s">
        <v>128</v>
      </c>
      <c r="F10" s="104">
        <v>12491.88</v>
      </c>
      <c r="G10" s="98"/>
      <c r="H10" s="98"/>
      <c r="I10" s="98"/>
    </row>
    <row r="11" ht="15" customHeight="1" spans="1:9">
      <c r="A11" s="101" t="s">
        <v>811</v>
      </c>
      <c r="B11" s="104"/>
      <c r="C11" s="103" t="s">
        <v>812</v>
      </c>
      <c r="D11" s="107">
        <v>67947.49</v>
      </c>
      <c r="E11" s="105" t="s">
        <v>129</v>
      </c>
      <c r="F11" s="104">
        <v>76060.3</v>
      </c>
      <c r="G11" s="98"/>
      <c r="H11" s="98"/>
      <c r="I11" s="98"/>
    </row>
    <row r="12" ht="15" customHeight="1" spans="1:9">
      <c r="A12" s="101" t="s">
        <v>813</v>
      </c>
      <c r="B12" s="104">
        <f>111327-9130-1779</f>
        <v>100418</v>
      </c>
      <c r="C12" s="108"/>
      <c r="D12" s="109"/>
      <c r="E12" s="105" t="s">
        <v>130</v>
      </c>
      <c r="F12" s="104">
        <v>158966.63</v>
      </c>
      <c r="G12" s="98"/>
      <c r="H12" s="98"/>
      <c r="I12" s="98"/>
    </row>
    <row r="13" ht="15" customHeight="1" spans="1:9">
      <c r="A13" s="101" t="s">
        <v>814</v>
      </c>
      <c r="B13" s="104"/>
      <c r="C13" s="103" t="s">
        <v>815</v>
      </c>
      <c r="D13" s="104">
        <f>SUM(D14:D22)</f>
        <v>432587.73</v>
      </c>
      <c r="E13" s="105" t="s">
        <v>131</v>
      </c>
      <c r="F13" s="104">
        <v>10934.69</v>
      </c>
      <c r="G13" s="98"/>
      <c r="H13" s="98"/>
      <c r="I13" s="98"/>
    </row>
    <row r="14" ht="15" customHeight="1" spans="1:9">
      <c r="A14" s="101" t="s">
        <v>816</v>
      </c>
      <c r="B14" s="104"/>
      <c r="C14" s="103" t="s">
        <v>817</v>
      </c>
      <c r="D14" s="104">
        <v>119178.63</v>
      </c>
      <c r="E14" s="105" t="s">
        <v>132</v>
      </c>
      <c r="F14" s="104">
        <v>55362.6</v>
      </c>
      <c r="G14" s="98"/>
      <c r="H14" s="98"/>
      <c r="I14" s="98"/>
    </row>
    <row r="15" ht="15" customHeight="1" spans="1:9">
      <c r="A15" s="101" t="s">
        <v>818</v>
      </c>
      <c r="B15" s="104">
        <v>85178.25</v>
      </c>
      <c r="C15" s="103" t="s">
        <v>819</v>
      </c>
      <c r="D15" s="104">
        <v>133504.28</v>
      </c>
      <c r="E15" s="105" t="s">
        <v>133</v>
      </c>
      <c r="F15" s="104">
        <v>60056.61</v>
      </c>
      <c r="G15" s="98"/>
      <c r="H15" s="98"/>
      <c r="I15" s="98"/>
    </row>
    <row r="16" ht="15" customHeight="1" spans="1:9">
      <c r="A16" s="101" t="s">
        <v>820</v>
      </c>
      <c r="B16" s="104">
        <v>4379.41</v>
      </c>
      <c r="C16" s="103" t="s">
        <v>821</v>
      </c>
      <c r="D16" s="104">
        <v>30704.47</v>
      </c>
      <c r="E16" s="105" t="s">
        <v>134</v>
      </c>
      <c r="F16" s="104">
        <f>23760.53-9130-1779</f>
        <v>12851.53</v>
      </c>
      <c r="G16" s="98"/>
      <c r="H16" s="98"/>
      <c r="I16" s="98"/>
    </row>
    <row r="17" ht="15" customHeight="1" spans="1:9">
      <c r="A17" s="101" t="s">
        <v>822</v>
      </c>
      <c r="B17" s="104">
        <v>0</v>
      </c>
      <c r="C17" s="103" t="s">
        <v>823</v>
      </c>
      <c r="D17" s="104">
        <v>7009.34</v>
      </c>
      <c r="E17" s="105" t="s">
        <v>135</v>
      </c>
      <c r="F17" s="104">
        <v>8902.91</v>
      </c>
      <c r="G17" s="98"/>
      <c r="H17" s="98"/>
      <c r="I17" s="98"/>
    </row>
    <row r="18" ht="15" customHeight="1" spans="1:9">
      <c r="A18" s="101" t="s">
        <v>824</v>
      </c>
      <c r="B18" s="104">
        <v>0</v>
      </c>
      <c r="C18" s="103" t="s">
        <v>825</v>
      </c>
      <c r="D18" s="104">
        <v>0</v>
      </c>
      <c r="E18" s="105" t="s">
        <v>136</v>
      </c>
      <c r="F18" s="104">
        <v>1308.15</v>
      </c>
      <c r="G18" s="98"/>
      <c r="H18" s="98"/>
      <c r="I18" s="98"/>
    </row>
    <row r="19" ht="15" customHeight="1" spans="1:9">
      <c r="A19" s="110" t="s">
        <v>826</v>
      </c>
      <c r="B19" s="104">
        <v>2933.5</v>
      </c>
      <c r="C19" s="103" t="s">
        <v>827</v>
      </c>
      <c r="D19" s="104">
        <v>0</v>
      </c>
      <c r="E19" s="105" t="s">
        <v>137</v>
      </c>
      <c r="F19" s="104">
        <v>15</v>
      </c>
      <c r="G19" s="98"/>
      <c r="H19" s="98"/>
      <c r="I19" s="98"/>
    </row>
    <row r="20" ht="15" customHeight="1" spans="1:9">
      <c r="A20" s="101" t="s">
        <v>828</v>
      </c>
      <c r="B20" s="107">
        <v>6449.9</v>
      </c>
      <c r="C20" s="105" t="s">
        <v>829</v>
      </c>
      <c r="D20" s="104">
        <v>0</v>
      </c>
      <c r="E20" s="105" t="s">
        <v>138</v>
      </c>
      <c r="F20" s="104">
        <v>300</v>
      </c>
      <c r="G20" s="98"/>
      <c r="H20" s="98"/>
      <c r="I20" s="98"/>
    </row>
    <row r="21" ht="15" customHeight="1" spans="1:9">
      <c r="A21" s="111"/>
      <c r="B21" s="112"/>
      <c r="C21" s="105" t="s">
        <v>830</v>
      </c>
      <c r="D21" s="104">
        <f>142417.41-9130-1779</f>
        <v>131508.41</v>
      </c>
      <c r="E21" s="105" t="s">
        <v>139</v>
      </c>
      <c r="F21" s="104">
        <v>11245.4</v>
      </c>
      <c r="G21" s="98"/>
      <c r="H21" s="98"/>
      <c r="I21" s="98"/>
    </row>
    <row r="22" ht="15" customHeight="1" spans="1:9">
      <c r="A22" s="111"/>
      <c r="B22" s="107"/>
      <c r="C22" s="105" t="s">
        <v>831</v>
      </c>
      <c r="D22" s="107">
        <v>10682.6</v>
      </c>
      <c r="E22" s="105" t="s">
        <v>140</v>
      </c>
      <c r="F22" s="104">
        <v>4451</v>
      </c>
      <c r="G22" s="98"/>
      <c r="H22" s="98"/>
      <c r="I22" s="98"/>
    </row>
    <row r="23" ht="15" customHeight="1" spans="1:9">
      <c r="A23" s="111"/>
      <c r="B23" s="107"/>
      <c r="C23" s="113"/>
      <c r="D23" s="109"/>
      <c r="E23" s="105" t="s">
        <v>141</v>
      </c>
      <c r="F23" s="104"/>
      <c r="G23" s="114"/>
      <c r="H23" s="114"/>
      <c r="I23" s="98"/>
    </row>
    <row r="24" ht="15" customHeight="1" spans="1:9">
      <c r="A24" s="115"/>
      <c r="B24" s="112"/>
      <c r="C24" s="105" t="s">
        <v>832</v>
      </c>
      <c r="D24" s="104">
        <v>522.21</v>
      </c>
      <c r="E24" s="105" t="s">
        <v>142</v>
      </c>
      <c r="F24" s="104">
        <v>5512.97</v>
      </c>
      <c r="G24" s="114"/>
      <c r="H24" s="114"/>
      <c r="I24" s="98"/>
    </row>
    <row r="25" ht="15" customHeight="1" spans="1:9">
      <c r="A25" s="115"/>
      <c r="B25" s="107"/>
      <c r="C25" s="105" t="s">
        <v>833</v>
      </c>
      <c r="D25" s="104">
        <v>0</v>
      </c>
      <c r="E25" s="105" t="s">
        <v>143</v>
      </c>
      <c r="F25" s="104">
        <v>3000</v>
      </c>
      <c r="G25" s="114"/>
      <c r="H25" s="98"/>
      <c r="I25" s="98"/>
    </row>
    <row r="26" ht="15" customHeight="1" spans="1:9">
      <c r="A26" s="111"/>
      <c r="B26" s="107"/>
      <c r="C26" s="105" t="s">
        <v>834</v>
      </c>
      <c r="D26" s="107">
        <v>596</v>
      </c>
      <c r="E26" s="105" t="s">
        <v>144</v>
      </c>
      <c r="F26" s="104">
        <v>31153</v>
      </c>
      <c r="G26" s="98"/>
      <c r="H26" s="98"/>
      <c r="I26" s="98"/>
    </row>
    <row r="27" ht="15" customHeight="1" spans="1:9">
      <c r="A27" s="111"/>
      <c r="B27" s="107"/>
      <c r="C27" s="116"/>
      <c r="D27" s="112"/>
      <c r="E27" s="105" t="s">
        <v>145</v>
      </c>
      <c r="F27" s="104">
        <f>260-260</f>
        <v>0</v>
      </c>
      <c r="G27" s="98"/>
      <c r="H27" s="98"/>
      <c r="I27" s="98"/>
    </row>
    <row r="28" ht="15" customHeight="1" spans="1:9">
      <c r="A28" s="111"/>
      <c r="B28" s="107"/>
      <c r="C28" s="116"/>
      <c r="D28" s="107"/>
      <c r="E28" s="105" t="s">
        <v>835</v>
      </c>
      <c r="F28" s="104">
        <f>16000+25</f>
        <v>16025</v>
      </c>
      <c r="G28" s="114"/>
      <c r="H28" s="98"/>
      <c r="I28" s="98"/>
    </row>
    <row r="29" customHeight="1" spans="1:9">
      <c r="A29" s="111"/>
      <c r="B29" s="107"/>
      <c r="C29" s="117"/>
      <c r="D29" s="118"/>
      <c r="E29" s="105" t="s">
        <v>836</v>
      </c>
      <c r="F29" s="104"/>
      <c r="G29" s="114"/>
      <c r="H29" s="98"/>
      <c r="I29" s="98"/>
    </row>
    <row r="30" customHeight="1" spans="1:9">
      <c r="A30" s="111"/>
      <c r="B30" s="118"/>
      <c r="C30" s="117"/>
      <c r="D30" s="118"/>
      <c r="E30" s="119"/>
      <c r="F30" s="104"/>
      <c r="G30" s="98"/>
      <c r="H30" s="98"/>
      <c r="I30" s="98"/>
    </row>
    <row r="31" customHeight="1" spans="1:9">
      <c r="A31" s="111"/>
      <c r="B31" s="118"/>
      <c r="C31" s="117"/>
      <c r="D31" s="118"/>
      <c r="E31" s="119"/>
      <c r="F31" s="104"/>
      <c r="G31" s="98"/>
      <c r="H31" s="98"/>
      <c r="I31" s="98"/>
    </row>
    <row r="32" customHeight="1" spans="1:9">
      <c r="A32" s="111"/>
      <c r="B32" s="118"/>
      <c r="C32" s="117"/>
      <c r="D32" s="118"/>
      <c r="E32" s="119"/>
      <c r="F32" s="104"/>
      <c r="G32" s="98"/>
      <c r="H32" s="114"/>
      <c r="I32" s="114"/>
    </row>
    <row r="33" customHeight="1" spans="1:9">
      <c r="A33" s="111"/>
      <c r="B33" s="118"/>
      <c r="C33" s="117"/>
      <c r="D33" s="120"/>
      <c r="E33" s="119"/>
      <c r="F33" s="107"/>
      <c r="G33" s="114"/>
      <c r="H33" s="114"/>
      <c r="I33" s="98"/>
    </row>
    <row r="34" customHeight="1" spans="1:9">
      <c r="A34" s="121" t="s">
        <v>837</v>
      </c>
      <c r="B34" s="107">
        <f>B6+B14+B15+B16+B19+B20</f>
        <v>722350.65</v>
      </c>
      <c r="C34" s="122" t="s">
        <v>838</v>
      </c>
      <c r="D34" s="104">
        <f>D6+D13+D24+D25+D26</f>
        <v>722350.65</v>
      </c>
      <c r="E34" s="123" t="s">
        <v>838</v>
      </c>
      <c r="F34" s="104">
        <f>SUM(F6:F29)</f>
        <v>722350.65</v>
      </c>
      <c r="G34" s="114"/>
      <c r="H34" s="114"/>
      <c r="I34" s="98"/>
    </row>
    <row r="35" customHeight="1" spans="1:9">
      <c r="A35" s="124"/>
      <c r="B35" s="112"/>
      <c r="C35" s="108"/>
      <c r="D35" s="107"/>
      <c r="E35" s="113"/>
      <c r="F35" s="118"/>
      <c r="G35" s="114"/>
      <c r="H35" s="114"/>
      <c r="I35" s="98"/>
    </row>
    <row r="36" customHeight="1" spans="1:9">
      <c r="A36" s="125"/>
      <c r="B36" s="104"/>
      <c r="C36" s="113"/>
      <c r="D36" s="104"/>
      <c r="E36" s="113"/>
      <c r="F36" s="120"/>
      <c r="G36" s="114"/>
      <c r="H36" s="98"/>
      <c r="I36" s="98"/>
    </row>
    <row r="37" customHeight="1" spans="1:9">
      <c r="A37" s="121" t="s">
        <v>839</v>
      </c>
      <c r="B37" s="107">
        <f>B34</f>
        <v>722350.65</v>
      </c>
      <c r="C37" s="122" t="s">
        <v>840</v>
      </c>
      <c r="D37" s="107">
        <f>D34</f>
        <v>722350.65</v>
      </c>
      <c r="E37" s="122" t="s">
        <v>840</v>
      </c>
      <c r="F37" s="107">
        <f>F34</f>
        <v>722350.65</v>
      </c>
      <c r="G37" s="114"/>
      <c r="H37" s="98"/>
      <c r="I37" s="98"/>
    </row>
    <row r="38" customHeight="1" spans="1:9">
      <c r="A38" s="126"/>
      <c r="B38" s="126"/>
      <c r="C38" s="126"/>
      <c r="D38" s="22"/>
      <c r="E38" s="126"/>
      <c r="F38" s="22"/>
      <c r="G38" s="126"/>
      <c r="H38" s="126"/>
      <c r="I38" s="98"/>
    </row>
    <row r="39" customHeight="1" spans="1:9">
      <c r="A39" s="126"/>
      <c r="B39" s="126"/>
      <c r="C39" s="126"/>
      <c r="D39" s="22"/>
      <c r="E39" s="126"/>
      <c r="F39" s="22"/>
      <c r="G39" s="126"/>
      <c r="H39" s="126"/>
      <c r="I39" s="126"/>
    </row>
    <row r="40" customHeight="1" spans="1:9">
      <c r="A40" s="126"/>
      <c r="B40" s="126"/>
      <c r="C40" s="126"/>
      <c r="D40" s="22"/>
      <c r="E40" s="126"/>
      <c r="F40" s="22"/>
      <c r="G40" s="126"/>
      <c r="H40" s="126"/>
      <c r="I40" s="126"/>
    </row>
    <row r="41" customHeight="1" spans="1:9">
      <c r="A41" s="126"/>
      <c r="B41" s="126"/>
      <c r="C41" s="126"/>
      <c r="D41" s="22"/>
      <c r="E41" s="126"/>
      <c r="F41" s="22"/>
      <c r="G41" s="126"/>
      <c r="H41" s="126"/>
      <c r="I41" s="126"/>
    </row>
    <row r="42" customHeight="1" spans="1:9">
      <c r="A42" s="126"/>
      <c r="B42" s="126"/>
      <c r="C42" s="126"/>
      <c r="D42" s="126"/>
      <c r="E42" s="126"/>
      <c r="F42" s="22"/>
      <c r="G42" s="126"/>
      <c r="H42" s="126"/>
      <c r="I42" s="126"/>
    </row>
    <row r="43" customHeight="1" spans="1:9">
      <c r="A43" s="126"/>
      <c r="B43" s="126"/>
      <c r="C43" s="126"/>
      <c r="D43" s="126"/>
      <c r="E43" s="126"/>
      <c r="F43" s="22"/>
      <c r="G43" s="126"/>
      <c r="H43" s="126"/>
      <c r="I43" s="126"/>
    </row>
  </sheetData>
  <mergeCells count="4">
    <mergeCell ref="A2:F2"/>
    <mergeCell ref="A3:B3"/>
    <mergeCell ref="A4:B4"/>
    <mergeCell ref="C4:F4"/>
  </mergeCells>
  <printOptions horizontalCentered="1"/>
  <pageMargins left="0.786805555555556" right="0.786805555555556" top="0.590277777777778" bottom="0.707638888888889" header="0.196527777777778" footer="0.1375"/>
  <pageSetup paperSize="9" scale="83" firstPageNumber="34" orientation="landscape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V193"/>
  <sheetViews>
    <sheetView showGridLines="0" showZeros="0" workbookViewId="0">
      <selection activeCell="A1" sqref="A1"/>
    </sheetView>
  </sheetViews>
  <sheetFormatPr defaultColWidth="12.375" defaultRowHeight="32.25" customHeight="1"/>
  <cols>
    <col min="1" max="1" width="5.625" customWidth="1"/>
    <col min="2" max="2" width="33.375" customWidth="1"/>
    <col min="3" max="3" width="9.5" customWidth="1"/>
    <col min="4" max="4" width="8.875" customWidth="1"/>
    <col min="5" max="5" width="8.5" customWidth="1"/>
    <col min="6" max="6" width="7.875" customWidth="1"/>
    <col min="7" max="7" width="8.75" customWidth="1"/>
    <col min="8" max="8" width="9" customWidth="1"/>
    <col min="9" max="9" width="8.5" customWidth="1"/>
    <col min="10" max="10" width="7.75" customWidth="1"/>
    <col min="11" max="11" width="8.625" customWidth="1"/>
    <col min="12" max="12" width="6.125" style="69" customWidth="1"/>
    <col min="13" max="13" width="7.875" customWidth="1"/>
    <col min="14" max="14" width="7.75" customWidth="1"/>
    <col min="15" max="15" width="9.125" customWidth="1"/>
  </cols>
  <sheetData>
    <row r="1" ht="17.25" customHeight="1" spans="1:1">
      <c r="A1" s="54" t="s">
        <v>841</v>
      </c>
    </row>
    <row r="2" customHeight="1" spans="1:20">
      <c r="A2" s="55" t="s">
        <v>842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77"/>
      <c r="M2" s="55"/>
      <c r="N2" s="55"/>
      <c r="O2" s="78" t="s">
        <v>25</v>
      </c>
      <c r="P2" s="78"/>
      <c r="Q2" s="78"/>
      <c r="R2" s="78"/>
      <c r="S2" s="78"/>
      <c r="T2" s="78"/>
    </row>
    <row r="3" s="68" customFormat="1" ht="20.1" customHeight="1" spans="1:22">
      <c r="A3" s="57" t="s">
        <v>843</v>
      </c>
      <c r="B3" s="57" t="s">
        <v>844</v>
      </c>
      <c r="C3" s="57" t="s">
        <v>204</v>
      </c>
      <c r="D3" s="70" t="s">
        <v>401</v>
      </c>
      <c r="E3" s="57"/>
      <c r="F3" s="57"/>
      <c r="G3" s="57"/>
      <c r="H3" s="57"/>
      <c r="I3" s="57"/>
      <c r="J3" s="79"/>
      <c r="K3" s="57" t="s">
        <v>402</v>
      </c>
      <c r="L3" s="80" t="s">
        <v>403</v>
      </c>
      <c r="M3" s="81"/>
      <c r="N3" s="81"/>
      <c r="O3" s="57" t="s">
        <v>404</v>
      </c>
      <c r="P3" s="78"/>
      <c r="Q3" s="78"/>
      <c r="R3" s="78"/>
      <c r="S3" s="78"/>
      <c r="T3" s="78"/>
      <c r="U3" s="78"/>
      <c r="V3" s="78"/>
    </row>
    <row r="4" s="68" customFormat="1" ht="35.25" customHeight="1" spans="1:22">
      <c r="A4" s="57"/>
      <c r="B4" s="71"/>
      <c r="C4" s="71"/>
      <c r="D4" s="72" t="s">
        <v>845</v>
      </c>
      <c r="E4" s="73" t="s">
        <v>846</v>
      </c>
      <c r="F4" s="73" t="s">
        <v>847</v>
      </c>
      <c r="G4" s="73" t="s">
        <v>848</v>
      </c>
      <c r="H4" s="73" t="s">
        <v>849</v>
      </c>
      <c r="I4" s="82" t="s">
        <v>850</v>
      </c>
      <c r="J4" s="82" t="s">
        <v>851</v>
      </c>
      <c r="K4" s="71"/>
      <c r="L4" s="83" t="s">
        <v>852</v>
      </c>
      <c r="M4" s="57" t="s">
        <v>853</v>
      </c>
      <c r="N4" s="79" t="s">
        <v>854</v>
      </c>
      <c r="O4" s="57"/>
      <c r="P4" s="78"/>
      <c r="Q4" s="78"/>
      <c r="R4" s="78"/>
      <c r="S4" s="78"/>
      <c r="T4" s="78"/>
      <c r="U4" s="78"/>
      <c r="V4" s="78"/>
    </row>
    <row r="5" s="68" customFormat="1" ht="20.1" customHeight="1" spans="1:22">
      <c r="A5" s="59"/>
      <c r="B5" s="59" t="s">
        <v>204</v>
      </c>
      <c r="C5" s="74">
        <f t="shared" ref="C5:O5" si="0">SUM(C6:C190)</f>
        <v>338794.88</v>
      </c>
      <c r="D5" s="74">
        <f t="shared" si="0"/>
        <v>58270.22</v>
      </c>
      <c r="E5" s="74">
        <f t="shared" si="0"/>
        <v>22153.61</v>
      </c>
      <c r="F5" s="74">
        <f t="shared" si="0"/>
        <v>1286.12</v>
      </c>
      <c r="G5" s="74">
        <f t="shared" si="0"/>
        <v>26622.24</v>
      </c>
      <c r="H5" s="74">
        <f t="shared" si="0"/>
        <v>44369.52</v>
      </c>
      <c r="I5" s="74">
        <f t="shared" si="0"/>
        <v>16197.31</v>
      </c>
      <c r="J5" s="74">
        <f t="shared" si="0"/>
        <v>32575.24</v>
      </c>
      <c r="K5" s="74">
        <f t="shared" si="0"/>
        <v>65275.35</v>
      </c>
      <c r="L5" s="84">
        <f t="shared" si="0"/>
        <v>324.41</v>
      </c>
      <c r="M5" s="74">
        <f t="shared" si="0"/>
        <v>741.69</v>
      </c>
      <c r="N5" s="74">
        <f t="shared" si="0"/>
        <v>2693.7</v>
      </c>
      <c r="O5" s="74">
        <f t="shared" si="0"/>
        <v>68285.47</v>
      </c>
      <c r="P5" s="78"/>
      <c r="Q5" s="78"/>
      <c r="R5" s="78"/>
      <c r="S5" s="78"/>
      <c r="T5" s="78"/>
      <c r="U5" s="78"/>
      <c r="V5" s="78"/>
    </row>
    <row r="6" s="68" customFormat="1" ht="20.25" customHeight="1" spans="1:22">
      <c r="A6" s="75" t="s">
        <v>855</v>
      </c>
      <c r="B6" s="76" t="s">
        <v>856</v>
      </c>
      <c r="C6" s="74">
        <f t="shared" ref="C6:C37" si="1">SUM(D6:O6)</f>
        <v>1787.64</v>
      </c>
      <c r="D6" s="74">
        <v>260.47</v>
      </c>
      <c r="E6" s="74">
        <v>194.3</v>
      </c>
      <c r="F6" s="74">
        <v>20.02</v>
      </c>
      <c r="G6" s="74">
        <v>13.31</v>
      </c>
      <c r="H6" s="74">
        <v>248.43</v>
      </c>
      <c r="I6" s="85">
        <v>109.79</v>
      </c>
      <c r="J6" s="74">
        <v>456.91</v>
      </c>
      <c r="K6" s="86">
        <v>236.96</v>
      </c>
      <c r="L6" s="84">
        <v>0</v>
      </c>
      <c r="M6" s="74">
        <v>4.03</v>
      </c>
      <c r="N6" s="74">
        <v>25.42</v>
      </c>
      <c r="O6" s="74">
        <v>218</v>
      </c>
      <c r="P6" s="78"/>
      <c r="Q6" s="78"/>
      <c r="R6" s="78"/>
      <c r="S6" s="78"/>
      <c r="T6" s="78"/>
      <c r="U6" s="78"/>
      <c r="V6" s="78"/>
    </row>
    <row r="7" s="68" customFormat="1" ht="20.25" customHeight="1" spans="1:22">
      <c r="A7" s="75" t="s">
        <v>857</v>
      </c>
      <c r="B7" s="76" t="s">
        <v>858</v>
      </c>
      <c r="C7" s="74">
        <f t="shared" si="1"/>
        <v>216.66</v>
      </c>
      <c r="D7" s="74">
        <v>33.58</v>
      </c>
      <c r="E7" s="74">
        <v>16.33</v>
      </c>
      <c r="F7" s="74">
        <v>1.59</v>
      </c>
      <c r="G7" s="74">
        <v>11</v>
      </c>
      <c r="H7" s="74">
        <v>26.72</v>
      </c>
      <c r="I7" s="85">
        <v>14.61</v>
      </c>
      <c r="J7" s="74">
        <v>53.48</v>
      </c>
      <c r="K7" s="86">
        <v>20.04</v>
      </c>
      <c r="L7" s="84">
        <v>0</v>
      </c>
      <c r="M7" s="74">
        <v>0</v>
      </c>
      <c r="N7" s="74">
        <v>2.51</v>
      </c>
      <c r="O7" s="74">
        <v>36.8</v>
      </c>
      <c r="P7" s="78"/>
      <c r="Q7" s="78"/>
      <c r="R7" s="78"/>
      <c r="S7" s="78"/>
      <c r="T7" s="78"/>
      <c r="U7" s="78"/>
      <c r="V7" s="78"/>
    </row>
    <row r="8" s="68" customFormat="1" ht="20.25" customHeight="1" spans="1:22">
      <c r="A8" s="75" t="s">
        <v>859</v>
      </c>
      <c r="B8" s="76" t="s">
        <v>860</v>
      </c>
      <c r="C8" s="74">
        <f t="shared" si="1"/>
        <v>426.11</v>
      </c>
      <c r="D8" s="74">
        <v>62.93</v>
      </c>
      <c r="E8" s="74">
        <v>43.61</v>
      </c>
      <c r="F8" s="74">
        <v>3.73</v>
      </c>
      <c r="G8" s="74">
        <v>13.35</v>
      </c>
      <c r="H8" s="74">
        <v>55.33</v>
      </c>
      <c r="I8" s="85">
        <v>27.57</v>
      </c>
      <c r="J8" s="74">
        <v>99.79</v>
      </c>
      <c r="K8" s="86">
        <v>42.78</v>
      </c>
      <c r="L8" s="84">
        <v>0</v>
      </c>
      <c r="M8" s="74">
        <v>0.39</v>
      </c>
      <c r="N8" s="74">
        <v>6.63</v>
      </c>
      <c r="O8" s="74">
        <v>70</v>
      </c>
      <c r="P8" s="78"/>
      <c r="Q8" s="78"/>
      <c r="R8" s="78"/>
      <c r="S8" s="78"/>
      <c r="T8" s="78"/>
      <c r="U8" s="78"/>
      <c r="V8" s="78"/>
    </row>
    <row r="9" s="68" customFormat="1" ht="20.25" customHeight="1" spans="1:22">
      <c r="A9" s="75" t="s">
        <v>861</v>
      </c>
      <c r="B9" s="76" t="s">
        <v>862</v>
      </c>
      <c r="C9" s="74">
        <f t="shared" si="1"/>
        <v>1381.37</v>
      </c>
      <c r="D9" s="74">
        <v>204.91</v>
      </c>
      <c r="E9" s="74">
        <v>143.01</v>
      </c>
      <c r="F9" s="74">
        <v>15.17</v>
      </c>
      <c r="G9" s="74">
        <v>17.7</v>
      </c>
      <c r="H9" s="74">
        <v>184.1</v>
      </c>
      <c r="I9" s="85">
        <v>84.39</v>
      </c>
      <c r="J9" s="74">
        <v>341.7</v>
      </c>
      <c r="K9" s="86">
        <v>127.98</v>
      </c>
      <c r="L9" s="84">
        <v>7.55</v>
      </c>
      <c r="M9" s="74">
        <v>2.12</v>
      </c>
      <c r="N9" s="74">
        <v>17.28</v>
      </c>
      <c r="O9" s="74">
        <v>235.46</v>
      </c>
      <c r="P9" s="78"/>
      <c r="Q9" s="78"/>
      <c r="R9" s="78"/>
      <c r="S9" s="78"/>
      <c r="T9" s="78"/>
      <c r="U9" s="78"/>
      <c r="V9" s="78"/>
    </row>
    <row r="10" s="68" customFormat="1" ht="20.25" customHeight="1" spans="1:22">
      <c r="A10" s="75" t="s">
        <v>863</v>
      </c>
      <c r="B10" s="76" t="s">
        <v>864</v>
      </c>
      <c r="C10" s="74">
        <f t="shared" si="1"/>
        <v>534.32</v>
      </c>
      <c r="D10" s="74">
        <v>74.38</v>
      </c>
      <c r="E10" s="74">
        <v>57.77</v>
      </c>
      <c r="F10" s="74">
        <v>5.95</v>
      </c>
      <c r="G10" s="74">
        <v>2.23</v>
      </c>
      <c r="H10" s="74">
        <v>64.44</v>
      </c>
      <c r="I10" s="85">
        <v>30.88</v>
      </c>
      <c r="J10" s="74">
        <v>118.92</v>
      </c>
      <c r="K10" s="86">
        <v>48</v>
      </c>
      <c r="L10" s="84">
        <v>0</v>
      </c>
      <c r="M10" s="74">
        <v>0.62</v>
      </c>
      <c r="N10" s="74">
        <v>6.13</v>
      </c>
      <c r="O10" s="74">
        <v>125</v>
      </c>
      <c r="P10" s="78"/>
      <c r="Q10" s="78"/>
      <c r="R10" s="78"/>
      <c r="S10" s="78"/>
      <c r="T10" s="78"/>
      <c r="U10" s="78"/>
      <c r="V10" s="78"/>
    </row>
    <row r="11" s="68" customFormat="1" ht="20.25" customHeight="1" spans="1:22">
      <c r="A11" s="75" t="s">
        <v>865</v>
      </c>
      <c r="B11" s="76" t="s">
        <v>866</v>
      </c>
      <c r="C11" s="74">
        <f t="shared" si="1"/>
        <v>104.81</v>
      </c>
      <c r="D11" s="74">
        <v>18.96</v>
      </c>
      <c r="E11" s="74">
        <v>7.92</v>
      </c>
      <c r="F11" s="74">
        <v>0.82</v>
      </c>
      <c r="G11" s="74">
        <v>6.46</v>
      </c>
      <c r="H11" s="74">
        <v>12.25</v>
      </c>
      <c r="I11" s="85">
        <v>7.09</v>
      </c>
      <c r="J11" s="74">
        <v>19.95</v>
      </c>
      <c r="K11" s="86">
        <v>17.91</v>
      </c>
      <c r="L11" s="84">
        <v>0</v>
      </c>
      <c r="M11" s="74">
        <v>0</v>
      </c>
      <c r="N11" s="74">
        <v>1.45</v>
      </c>
      <c r="O11" s="74">
        <v>12</v>
      </c>
      <c r="P11" s="78"/>
      <c r="Q11" s="78"/>
      <c r="R11" s="78"/>
      <c r="S11" s="78"/>
      <c r="T11" s="78"/>
      <c r="U11" s="78"/>
      <c r="V11" s="78"/>
    </row>
    <row r="12" s="68" customFormat="1" ht="20.25" customHeight="1" spans="1:22">
      <c r="A12" s="75" t="s">
        <v>867</v>
      </c>
      <c r="B12" s="76" t="s">
        <v>868</v>
      </c>
      <c r="C12" s="74">
        <f t="shared" si="1"/>
        <v>879.05</v>
      </c>
      <c r="D12" s="74">
        <v>117.11</v>
      </c>
      <c r="E12" s="74">
        <v>93.21</v>
      </c>
      <c r="F12" s="74">
        <v>8.88</v>
      </c>
      <c r="G12" s="74">
        <v>6.8</v>
      </c>
      <c r="H12" s="74">
        <v>104.52</v>
      </c>
      <c r="I12" s="85">
        <v>50.48</v>
      </c>
      <c r="J12" s="74">
        <v>202.88</v>
      </c>
      <c r="K12" s="86">
        <v>76.41</v>
      </c>
      <c r="L12" s="84">
        <v>0</v>
      </c>
      <c r="M12" s="74">
        <v>0.91</v>
      </c>
      <c r="N12" s="74">
        <v>10.85</v>
      </c>
      <c r="O12" s="74">
        <v>207</v>
      </c>
      <c r="P12" s="78"/>
      <c r="Q12" s="78"/>
      <c r="R12" s="78"/>
      <c r="S12" s="78"/>
      <c r="T12" s="78"/>
      <c r="U12" s="78"/>
      <c r="V12" s="78"/>
    </row>
    <row r="13" s="68" customFormat="1" ht="20.25" customHeight="1" spans="1:22">
      <c r="A13" s="75" t="s">
        <v>869</v>
      </c>
      <c r="B13" s="76" t="s">
        <v>870</v>
      </c>
      <c r="C13" s="74">
        <f t="shared" si="1"/>
        <v>286.18</v>
      </c>
      <c r="D13" s="74">
        <v>49.44</v>
      </c>
      <c r="E13" s="74">
        <v>25.26</v>
      </c>
      <c r="F13" s="74">
        <v>3.03</v>
      </c>
      <c r="G13" s="74">
        <v>8.98</v>
      </c>
      <c r="H13" s="74">
        <v>48.22</v>
      </c>
      <c r="I13" s="85">
        <v>18.93</v>
      </c>
      <c r="J13" s="74">
        <v>85.98</v>
      </c>
      <c r="K13" s="86">
        <v>30.43</v>
      </c>
      <c r="L13" s="84">
        <v>0</v>
      </c>
      <c r="M13" s="74">
        <v>0.88</v>
      </c>
      <c r="N13" s="74">
        <v>5.03</v>
      </c>
      <c r="O13" s="74">
        <v>10</v>
      </c>
      <c r="P13" s="78"/>
      <c r="Q13" s="78"/>
      <c r="R13" s="78"/>
      <c r="S13" s="78"/>
      <c r="T13" s="78"/>
      <c r="U13" s="78"/>
      <c r="V13" s="78"/>
    </row>
    <row r="14" s="68" customFormat="1" ht="20.25" customHeight="1" spans="1:22">
      <c r="A14" s="75" t="s">
        <v>871</v>
      </c>
      <c r="B14" s="76" t="s">
        <v>872</v>
      </c>
      <c r="C14" s="74">
        <f t="shared" si="1"/>
        <v>204.68</v>
      </c>
      <c r="D14" s="74">
        <v>23.89</v>
      </c>
      <c r="E14" s="74">
        <v>19.05</v>
      </c>
      <c r="F14" s="74">
        <v>1.99</v>
      </c>
      <c r="G14" s="74">
        <v>0</v>
      </c>
      <c r="H14" s="74">
        <v>18.56</v>
      </c>
      <c r="I14" s="85">
        <v>9.88</v>
      </c>
      <c r="J14" s="74">
        <v>30.79</v>
      </c>
      <c r="K14" s="86">
        <v>20.33</v>
      </c>
      <c r="L14" s="84">
        <v>0</v>
      </c>
      <c r="M14" s="74">
        <v>0</v>
      </c>
      <c r="N14" s="74">
        <v>2.19</v>
      </c>
      <c r="O14" s="74">
        <v>78</v>
      </c>
      <c r="P14" s="78"/>
      <c r="Q14" s="78"/>
      <c r="R14" s="78"/>
      <c r="S14" s="78"/>
      <c r="T14" s="78"/>
      <c r="U14" s="78"/>
      <c r="V14" s="78"/>
    </row>
    <row r="15" s="68" customFormat="1" ht="20.25" customHeight="1" spans="1:22">
      <c r="A15" s="75" t="s">
        <v>873</v>
      </c>
      <c r="B15" s="76" t="s">
        <v>874</v>
      </c>
      <c r="C15" s="74">
        <f t="shared" si="1"/>
        <v>170.96</v>
      </c>
      <c r="D15" s="74">
        <v>18.11</v>
      </c>
      <c r="E15" s="74">
        <v>16.14</v>
      </c>
      <c r="F15" s="74">
        <v>1.51</v>
      </c>
      <c r="G15" s="74">
        <v>0</v>
      </c>
      <c r="H15" s="74">
        <v>15.26</v>
      </c>
      <c r="I15" s="85">
        <v>8.31</v>
      </c>
      <c r="J15" s="74">
        <v>28.04</v>
      </c>
      <c r="K15" s="86">
        <v>19.4</v>
      </c>
      <c r="L15" s="84">
        <v>0</v>
      </c>
      <c r="M15" s="74">
        <v>0</v>
      </c>
      <c r="N15" s="74">
        <v>1.68</v>
      </c>
      <c r="O15" s="74">
        <v>62.51</v>
      </c>
      <c r="P15" s="78"/>
      <c r="Q15" s="78"/>
      <c r="R15" s="78"/>
      <c r="S15" s="78"/>
      <c r="T15" s="78"/>
      <c r="U15" s="78"/>
      <c r="V15" s="78"/>
    </row>
    <row r="16" s="68" customFormat="1" ht="20.25" customHeight="1" spans="1:15">
      <c r="A16" s="75" t="s">
        <v>875</v>
      </c>
      <c r="B16" s="76" t="s">
        <v>876</v>
      </c>
      <c r="C16" s="74">
        <f t="shared" si="1"/>
        <v>2159.1</v>
      </c>
      <c r="D16" s="74">
        <v>325.94</v>
      </c>
      <c r="E16" s="74">
        <v>195</v>
      </c>
      <c r="F16" s="74">
        <v>24.93</v>
      </c>
      <c r="G16" s="74">
        <v>10.12</v>
      </c>
      <c r="H16" s="74">
        <v>274.98</v>
      </c>
      <c r="I16" s="85">
        <v>121.26</v>
      </c>
      <c r="J16" s="74">
        <v>548.99</v>
      </c>
      <c r="K16" s="86">
        <v>248.77</v>
      </c>
      <c r="L16" s="84">
        <v>12.67</v>
      </c>
      <c r="M16" s="74">
        <v>6.54</v>
      </c>
      <c r="N16" s="74">
        <v>28.57</v>
      </c>
      <c r="O16" s="74">
        <v>361.33</v>
      </c>
    </row>
    <row r="17" s="68" customFormat="1" ht="20.25" customHeight="1" spans="1:15">
      <c r="A17" s="75" t="s">
        <v>877</v>
      </c>
      <c r="B17" s="76" t="s">
        <v>878</v>
      </c>
      <c r="C17" s="74">
        <f t="shared" si="1"/>
        <v>1614.92</v>
      </c>
      <c r="D17" s="74">
        <v>242.24</v>
      </c>
      <c r="E17" s="74">
        <v>149.31</v>
      </c>
      <c r="F17" s="74">
        <v>19.97</v>
      </c>
      <c r="G17" s="74">
        <v>2.16</v>
      </c>
      <c r="H17" s="74">
        <v>219.93</v>
      </c>
      <c r="I17" s="85">
        <v>95.13</v>
      </c>
      <c r="J17" s="74">
        <v>455.75</v>
      </c>
      <c r="K17" s="86">
        <v>177.53</v>
      </c>
      <c r="L17" s="84">
        <v>12.79</v>
      </c>
      <c r="M17" s="74">
        <v>5.3</v>
      </c>
      <c r="N17" s="74">
        <v>22.42</v>
      </c>
      <c r="O17" s="74">
        <v>212.39</v>
      </c>
    </row>
    <row r="18" s="68" customFormat="1" ht="20.25" customHeight="1" spans="1:15">
      <c r="A18" s="75" t="s">
        <v>879</v>
      </c>
      <c r="B18" s="76" t="s">
        <v>880</v>
      </c>
      <c r="C18" s="74">
        <f t="shared" si="1"/>
        <v>2406.22</v>
      </c>
      <c r="D18" s="74">
        <v>336.21</v>
      </c>
      <c r="E18" s="74">
        <v>249.1</v>
      </c>
      <c r="F18" s="74">
        <v>28.02</v>
      </c>
      <c r="G18" s="74">
        <v>0</v>
      </c>
      <c r="H18" s="74">
        <v>333.1</v>
      </c>
      <c r="I18" s="85">
        <v>156.32</v>
      </c>
      <c r="J18" s="74">
        <v>737.36</v>
      </c>
      <c r="K18" s="86">
        <v>293.54</v>
      </c>
      <c r="L18" s="84">
        <v>0</v>
      </c>
      <c r="M18" s="74">
        <v>4.99</v>
      </c>
      <c r="N18" s="74">
        <v>35.58</v>
      </c>
      <c r="O18" s="74">
        <v>232</v>
      </c>
    </row>
    <row r="19" s="68" customFormat="1" ht="20.25" customHeight="1" spans="1:15">
      <c r="A19" s="75" t="s">
        <v>881</v>
      </c>
      <c r="B19" s="76" t="s">
        <v>882</v>
      </c>
      <c r="C19" s="74">
        <f t="shared" si="1"/>
        <v>157.96</v>
      </c>
      <c r="D19" s="74">
        <v>23.59</v>
      </c>
      <c r="E19" s="74">
        <v>18.87</v>
      </c>
      <c r="F19" s="74">
        <v>1.97</v>
      </c>
      <c r="G19" s="74">
        <v>0</v>
      </c>
      <c r="H19" s="74">
        <v>19.54</v>
      </c>
      <c r="I19" s="85">
        <v>9.52</v>
      </c>
      <c r="J19" s="74">
        <v>36.2</v>
      </c>
      <c r="K19" s="86">
        <v>18.11</v>
      </c>
      <c r="L19" s="84">
        <v>0</v>
      </c>
      <c r="M19" s="74">
        <v>0.13</v>
      </c>
      <c r="N19" s="74">
        <v>2.03</v>
      </c>
      <c r="O19" s="74">
        <v>28</v>
      </c>
    </row>
    <row r="20" s="68" customFormat="1" ht="20.25" customHeight="1" spans="1:15">
      <c r="A20" s="75" t="s">
        <v>883</v>
      </c>
      <c r="B20" s="76" t="s">
        <v>884</v>
      </c>
      <c r="C20" s="74">
        <f t="shared" si="1"/>
        <v>1212.53</v>
      </c>
      <c r="D20" s="74">
        <v>77.62</v>
      </c>
      <c r="E20" s="74">
        <v>31.86</v>
      </c>
      <c r="F20" s="74">
        <v>2.59</v>
      </c>
      <c r="G20" s="74">
        <v>31.61</v>
      </c>
      <c r="H20" s="74">
        <v>59.99</v>
      </c>
      <c r="I20" s="85">
        <v>32.4</v>
      </c>
      <c r="J20" s="74">
        <v>106.12</v>
      </c>
      <c r="K20" s="86">
        <v>51.91</v>
      </c>
      <c r="L20" s="84">
        <v>0</v>
      </c>
      <c r="M20" s="74">
        <v>0</v>
      </c>
      <c r="N20" s="74">
        <v>6.55</v>
      </c>
      <c r="O20" s="74">
        <v>811.88</v>
      </c>
    </row>
    <row r="21" s="68" customFormat="1" ht="20.25" customHeight="1" spans="1:15">
      <c r="A21" s="75" t="s">
        <v>885</v>
      </c>
      <c r="B21" s="76" t="s">
        <v>886</v>
      </c>
      <c r="C21" s="74">
        <f t="shared" si="1"/>
        <v>261.39</v>
      </c>
      <c r="D21" s="74">
        <v>40.63</v>
      </c>
      <c r="E21" s="74">
        <v>29.42</v>
      </c>
      <c r="F21" s="74">
        <v>2.65</v>
      </c>
      <c r="G21" s="74">
        <v>6.67</v>
      </c>
      <c r="H21" s="74">
        <v>37.3</v>
      </c>
      <c r="I21" s="85">
        <v>17.56</v>
      </c>
      <c r="J21" s="74">
        <v>66.74</v>
      </c>
      <c r="K21" s="86">
        <v>26.14</v>
      </c>
      <c r="L21" s="84">
        <v>0</v>
      </c>
      <c r="M21" s="74">
        <v>0.39</v>
      </c>
      <c r="N21" s="74">
        <v>3.89</v>
      </c>
      <c r="O21" s="74">
        <v>30</v>
      </c>
    </row>
    <row r="22" s="68" customFormat="1" ht="20.25" customHeight="1" spans="1:15">
      <c r="A22" s="75" t="s">
        <v>887</v>
      </c>
      <c r="B22" s="76" t="s">
        <v>888</v>
      </c>
      <c r="C22" s="74">
        <f t="shared" si="1"/>
        <v>805.84</v>
      </c>
      <c r="D22" s="74">
        <v>91.5</v>
      </c>
      <c r="E22" s="74">
        <v>43.03</v>
      </c>
      <c r="F22" s="74">
        <v>4.1</v>
      </c>
      <c r="G22" s="74">
        <v>27.71</v>
      </c>
      <c r="H22" s="74">
        <v>83.72</v>
      </c>
      <c r="I22" s="85">
        <v>35.97</v>
      </c>
      <c r="J22" s="74">
        <v>151.63</v>
      </c>
      <c r="K22" s="86">
        <v>53.12</v>
      </c>
      <c r="L22" s="84">
        <v>0</v>
      </c>
      <c r="M22" s="74">
        <v>1.28</v>
      </c>
      <c r="N22" s="74">
        <v>6.72</v>
      </c>
      <c r="O22" s="74">
        <v>307.06</v>
      </c>
    </row>
    <row r="23" s="68" customFormat="1" ht="20.25" customHeight="1" spans="1:15">
      <c r="A23" s="75" t="s">
        <v>889</v>
      </c>
      <c r="B23" s="76" t="s">
        <v>890</v>
      </c>
      <c r="C23" s="74">
        <f t="shared" si="1"/>
        <v>1018.77</v>
      </c>
      <c r="D23" s="74">
        <v>133.8</v>
      </c>
      <c r="E23" s="74">
        <v>84.95</v>
      </c>
      <c r="F23" s="74">
        <v>8.55</v>
      </c>
      <c r="G23" s="74">
        <v>24.38</v>
      </c>
      <c r="H23" s="74">
        <v>143.04</v>
      </c>
      <c r="I23" s="85">
        <v>55.69</v>
      </c>
      <c r="J23" s="74">
        <v>257.28</v>
      </c>
      <c r="K23" s="86">
        <v>75.94</v>
      </c>
      <c r="L23" s="84">
        <v>0</v>
      </c>
      <c r="M23" s="74">
        <v>2.84</v>
      </c>
      <c r="N23" s="74">
        <v>11.3</v>
      </c>
      <c r="O23" s="74">
        <v>221</v>
      </c>
    </row>
    <row r="24" s="68" customFormat="1" ht="20.25" customHeight="1" spans="1:15">
      <c r="A24" s="75" t="s">
        <v>891</v>
      </c>
      <c r="B24" s="76" t="s">
        <v>892</v>
      </c>
      <c r="C24" s="74">
        <f t="shared" si="1"/>
        <v>3889.78</v>
      </c>
      <c r="D24" s="74">
        <v>579.31</v>
      </c>
      <c r="E24" s="74">
        <v>403.7</v>
      </c>
      <c r="F24" s="74">
        <v>47.92</v>
      </c>
      <c r="G24" s="74">
        <v>1.98</v>
      </c>
      <c r="H24" s="74">
        <v>522.22</v>
      </c>
      <c r="I24" s="85">
        <v>240.88</v>
      </c>
      <c r="J24" s="74">
        <v>1012.33</v>
      </c>
      <c r="K24" s="86">
        <v>316.32</v>
      </c>
      <c r="L24" s="84">
        <v>0</v>
      </c>
      <c r="M24" s="74">
        <v>5.95</v>
      </c>
      <c r="N24" s="74">
        <v>48.86</v>
      </c>
      <c r="O24" s="74">
        <v>710.31</v>
      </c>
    </row>
    <row r="25" s="68" customFormat="1" ht="20.25" customHeight="1" spans="1:15">
      <c r="A25" s="75" t="s">
        <v>893</v>
      </c>
      <c r="B25" s="76" t="s">
        <v>894</v>
      </c>
      <c r="C25" s="74">
        <f t="shared" si="1"/>
        <v>24428.64</v>
      </c>
      <c r="D25" s="74">
        <v>2242.14</v>
      </c>
      <c r="E25" s="74">
        <v>3310.82</v>
      </c>
      <c r="F25" s="74">
        <v>174.84</v>
      </c>
      <c r="G25" s="74">
        <v>106.94</v>
      </c>
      <c r="H25" s="74">
        <v>2455.25</v>
      </c>
      <c r="I25" s="85">
        <v>1220</v>
      </c>
      <c r="J25" s="74">
        <v>4175.82</v>
      </c>
      <c r="K25" s="86">
        <v>2178.85</v>
      </c>
      <c r="L25" s="84">
        <v>14.19</v>
      </c>
      <c r="M25" s="74">
        <v>24.77</v>
      </c>
      <c r="N25" s="74">
        <v>260.81</v>
      </c>
      <c r="O25" s="74">
        <v>8264.21</v>
      </c>
    </row>
    <row r="26" s="68" customFormat="1" ht="20.25" customHeight="1" spans="1:15">
      <c r="A26" s="75" t="s">
        <v>895</v>
      </c>
      <c r="B26" s="76" t="s">
        <v>896</v>
      </c>
      <c r="C26" s="74">
        <f t="shared" si="1"/>
        <v>2192</v>
      </c>
      <c r="D26" s="74">
        <v>309.89</v>
      </c>
      <c r="E26" s="74">
        <v>323.1</v>
      </c>
      <c r="F26" s="74">
        <v>25.82</v>
      </c>
      <c r="G26" s="74">
        <v>0</v>
      </c>
      <c r="H26" s="74">
        <v>309.83</v>
      </c>
      <c r="I26" s="85">
        <v>134.17</v>
      </c>
      <c r="J26" s="74">
        <v>491.56</v>
      </c>
      <c r="K26" s="86">
        <v>190.1</v>
      </c>
      <c r="L26" s="84">
        <v>10.52</v>
      </c>
      <c r="M26" s="74">
        <v>4.81</v>
      </c>
      <c r="N26" s="74">
        <v>28.54</v>
      </c>
      <c r="O26" s="74">
        <v>363.66</v>
      </c>
    </row>
    <row r="27" s="68" customFormat="1" ht="20.25" customHeight="1" spans="1:15">
      <c r="A27" s="75" t="s">
        <v>897</v>
      </c>
      <c r="B27" s="76" t="s">
        <v>898</v>
      </c>
      <c r="C27" s="74">
        <f t="shared" si="1"/>
        <v>546.63</v>
      </c>
      <c r="D27" s="74">
        <v>77.84</v>
      </c>
      <c r="E27" s="74">
        <v>42.72</v>
      </c>
      <c r="F27" s="74">
        <v>4.71</v>
      </c>
      <c r="G27" s="74">
        <v>13.43</v>
      </c>
      <c r="H27" s="74">
        <v>73.16</v>
      </c>
      <c r="I27" s="85">
        <v>31.38</v>
      </c>
      <c r="J27" s="74">
        <v>128.72</v>
      </c>
      <c r="K27" s="86">
        <v>46</v>
      </c>
      <c r="L27" s="84">
        <v>0</v>
      </c>
      <c r="M27" s="74">
        <v>0.78</v>
      </c>
      <c r="N27" s="74">
        <v>6.39</v>
      </c>
      <c r="O27" s="74">
        <v>121.5</v>
      </c>
    </row>
    <row r="28" s="68" customFormat="1" ht="20.25" customHeight="1" spans="1:15">
      <c r="A28" s="75" t="s">
        <v>899</v>
      </c>
      <c r="B28" s="76" t="s">
        <v>900</v>
      </c>
      <c r="C28" s="74">
        <f t="shared" si="1"/>
        <v>3077.38</v>
      </c>
      <c r="D28" s="74">
        <v>488.73</v>
      </c>
      <c r="E28" s="74">
        <v>449.81</v>
      </c>
      <c r="F28" s="74">
        <v>40.73</v>
      </c>
      <c r="G28" s="74">
        <v>0</v>
      </c>
      <c r="H28" s="74">
        <v>404.29</v>
      </c>
      <c r="I28" s="85">
        <v>206.09</v>
      </c>
      <c r="J28" s="74">
        <v>691.34</v>
      </c>
      <c r="K28" s="86">
        <v>433.45</v>
      </c>
      <c r="L28" s="84">
        <v>0</v>
      </c>
      <c r="M28" s="74">
        <v>1.04</v>
      </c>
      <c r="N28" s="74">
        <v>44.4</v>
      </c>
      <c r="O28" s="74">
        <v>317.5</v>
      </c>
    </row>
    <row r="29" s="68" customFormat="1" ht="20.25" customHeight="1" spans="1:15">
      <c r="A29" s="75" t="s">
        <v>901</v>
      </c>
      <c r="B29" s="76" t="s">
        <v>902</v>
      </c>
      <c r="C29" s="74">
        <f t="shared" si="1"/>
        <v>306.32</v>
      </c>
      <c r="D29" s="74">
        <v>36.53</v>
      </c>
      <c r="E29" s="74">
        <v>21.55</v>
      </c>
      <c r="F29" s="74">
        <v>1.93</v>
      </c>
      <c r="G29" s="74">
        <v>9.03</v>
      </c>
      <c r="H29" s="74">
        <v>25.94</v>
      </c>
      <c r="I29" s="85">
        <v>13.31</v>
      </c>
      <c r="J29" s="74">
        <v>34.43</v>
      </c>
      <c r="K29" s="86">
        <v>32.42</v>
      </c>
      <c r="L29" s="84">
        <v>0</v>
      </c>
      <c r="M29" s="74">
        <v>0</v>
      </c>
      <c r="N29" s="74">
        <v>3.18</v>
      </c>
      <c r="O29" s="74">
        <v>128</v>
      </c>
    </row>
    <row r="30" s="68" customFormat="1" ht="20.25" customHeight="1" spans="1:15">
      <c r="A30" s="75" t="s">
        <v>903</v>
      </c>
      <c r="B30" s="76" t="s">
        <v>904</v>
      </c>
      <c r="C30" s="74">
        <f t="shared" si="1"/>
        <v>6759.6</v>
      </c>
      <c r="D30" s="74">
        <v>1137.54</v>
      </c>
      <c r="E30" s="74">
        <v>883.39</v>
      </c>
      <c r="F30" s="74">
        <v>84.27</v>
      </c>
      <c r="G30" s="74">
        <v>54.61</v>
      </c>
      <c r="H30" s="74">
        <v>1089.7</v>
      </c>
      <c r="I30" s="85">
        <v>490.69</v>
      </c>
      <c r="J30" s="74">
        <v>2090.67</v>
      </c>
      <c r="K30" s="86">
        <v>635.03</v>
      </c>
      <c r="L30" s="84">
        <v>0</v>
      </c>
      <c r="M30" s="74">
        <v>14.69</v>
      </c>
      <c r="N30" s="74">
        <v>15.21</v>
      </c>
      <c r="O30" s="74">
        <v>263.8</v>
      </c>
    </row>
    <row r="31" s="68" customFormat="1" ht="20.25" customHeight="1" spans="1:15">
      <c r="A31" s="75" t="s">
        <v>905</v>
      </c>
      <c r="B31" s="76" t="s">
        <v>906</v>
      </c>
      <c r="C31" s="74">
        <f t="shared" si="1"/>
        <v>1932.33</v>
      </c>
      <c r="D31" s="74">
        <v>244.12</v>
      </c>
      <c r="E31" s="74">
        <v>171.91</v>
      </c>
      <c r="F31" s="74">
        <v>16.75</v>
      </c>
      <c r="G31" s="74">
        <v>33.24</v>
      </c>
      <c r="H31" s="74">
        <v>342.81</v>
      </c>
      <c r="I31" s="85">
        <v>109.8</v>
      </c>
      <c r="J31" s="74">
        <v>654.57</v>
      </c>
      <c r="K31" s="86">
        <v>149.92</v>
      </c>
      <c r="L31" s="84">
        <v>0</v>
      </c>
      <c r="M31" s="74">
        <v>9.77</v>
      </c>
      <c r="N31" s="74">
        <v>3.04</v>
      </c>
      <c r="O31" s="74">
        <v>196.4</v>
      </c>
    </row>
    <row r="32" s="68" customFormat="1" ht="20.25" customHeight="1" spans="1:15">
      <c r="A32" s="75" t="s">
        <v>907</v>
      </c>
      <c r="B32" s="76" t="s">
        <v>908</v>
      </c>
      <c r="C32" s="74">
        <f t="shared" si="1"/>
        <v>2670.14</v>
      </c>
      <c r="D32" s="74">
        <v>430.66</v>
      </c>
      <c r="E32" s="74">
        <v>386.27</v>
      </c>
      <c r="F32" s="74">
        <v>31.23</v>
      </c>
      <c r="G32" s="74">
        <v>0</v>
      </c>
      <c r="H32" s="74">
        <v>391.66</v>
      </c>
      <c r="I32" s="85">
        <v>171.08</v>
      </c>
      <c r="J32" s="74">
        <v>672.07</v>
      </c>
      <c r="K32" s="86">
        <v>251</v>
      </c>
      <c r="L32" s="84">
        <v>0</v>
      </c>
      <c r="M32" s="74">
        <v>4.17</v>
      </c>
      <c r="N32" s="74">
        <v>0</v>
      </c>
      <c r="O32" s="74">
        <v>332</v>
      </c>
    </row>
    <row r="33" s="68" customFormat="1" ht="20.25" customHeight="1" spans="1:15">
      <c r="A33" s="75" t="s">
        <v>909</v>
      </c>
      <c r="B33" s="76" t="s">
        <v>910</v>
      </c>
      <c r="C33" s="74">
        <f t="shared" si="1"/>
        <v>647.8</v>
      </c>
      <c r="D33" s="74">
        <v>98.81</v>
      </c>
      <c r="E33" s="74">
        <v>40.15</v>
      </c>
      <c r="F33" s="74">
        <v>3.16</v>
      </c>
      <c r="G33" s="74">
        <v>57.56</v>
      </c>
      <c r="H33" s="74">
        <v>82.21</v>
      </c>
      <c r="I33" s="85">
        <v>39.21</v>
      </c>
      <c r="J33" s="74">
        <v>131.68</v>
      </c>
      <c r="K33" s="86">
        <v>49.79</v>
      </c>
      <c r="L33" s="84">
        <v>0</v>
      </c>
      <c r="M33" s="74">
        <v>0.23</v>
      </c>
      <c r="N33" s="74">
        <v>0</v>
      </c>
      <c r="O33" s="74">
        <v>145</v>
      </c>
    </row>
    <row r="34" s="68" customFormat="1" ht="20.25" customHeight="1" spans="1:15">
      <c r="A34" s="75" t="s">
        <v>911</v>
      </c>
      <c r="B34" s="76" t="s">
        <v>912</v>
      </c>
      <c r="C34" s="74">
        <f t="shared" si="1"/>
        <v>593.94</v>
      </c>
      <c r="D34" s="74">
        <v>75.6</v>
      </c>
      <c r="E34" s="74">
        <v>65.94</v>
      </c>
      <c r="F34" s="74">
        <v>0</v>
      </c>
      <c r="G34" s="74">
        <v>0</v>
      </c>
      <c r="H34" s="74">
        <v>53.1</v>
      </c>
      <c r="I34" s="85">
        <v>25.28</v>
      </c>
      <c r="J34" s="74">
        <v>69.15</v>
      </c>
      <c r="K34" s="86">
        <v>21.31</v>
      </c>
      <c r="L34" s="84">
        <v>0</v>
      </c>
      <c r="M34" s="74">
        <v>0.56</v>
      </c>
      <c r="N34" s="74">
        <v>0</v>
      </c>
      <c r="O34" s="74">
        <v>283</v>
      </c>
    </row>
    <row r="35" s="68" customFormat="1" ht="20.25" customHeight="1" spans="1:15">
      <c r="A35" s="75" t="s">
        <v>913</v>
      </c>
      <c r="B35" s="76" t="s">
        <v>914</v>
      </c>
      <c r="C35" s="74">
        <f t="shared" si="1"/>
        <v>10598.74</v>
      </c>
      <c r="D35" s="74">
        <v>1813.26</v>
      </c>
      <c r="E35" s="74">
        <v>1150</v>
      </c>
      <c r="F35" s="74">
        <v>109.69</v>
      </c>
      <c r="G35" s="74">
        <v>409.03</v>
      </c>
      <c r="H35" s="74">
        <v>1414.13</v>
      </c>
      <c r="I35" s="85">
        <v>706.13</v>
      </c>
      <c r="J35" s="74">
        <v>2709.07</v>
      </c>
      <c r="K35" s="86">
        <v>961.21</v>
      </c>
      <c r="L35" s="84">
        <v>0</v>
      </c>
      <c r="M35" s="74">
        <v>13.97</v>
      </c>
      <c r="N35" s="74">
        <v>18.25</v>
      </c>
      <c r="O35" s="74">
        <v>1294</v>
      </c>
    </row>
    <row r="36" s="68" customFormat="1" ht="20.25" customHeight="1" spans="1:15">
      <c r="A36" s="75" t="s">
        <v>915</v>
      </c>
      <c r="B36" s="76" t="s">
        <v>916</v>
      </c>
      <c r="C36" s="74">
        <f t="shared" si="1"/>
        <v>2749.32</v>
      </c>
      <c r="D36" s="74">
        <v>398.09</v>
      </c>
      <c r="E36" s="74">
        <v>178.58</v>
      </c>
      <c r="F36" s="74">
        <v>12.73</v>
      </c>
      <c r="G36" s="74">
        <v>152.48</v>
      </c>
      <c r="H36" s="74">
        <v>435.91</v>
      </c>
      <c r="I36" s="85">
        <v>158.83</v>
      </c>
      <c r="J36" s="74">
        <v>801.62</v>
      </c>
      <c r="K36" s="86">
        <v>217.01</v>
      </c>
      <c r="L36" s="84">
        <v>11.41</v>
      </c>
      <c r="M36" s="74">
        <v>9.55</v>
      </c>
      <c r="N36" s="74">
        <v>8.11</v>
      </c>
      <c r="O36" s="74">
        <v>365</v>
      </c>
    </row>
    <row r="37" s="68" customFormat="1" ht="20.25" customHeight="1" spans="1:15">
      <c r="A37" s="75" t="s">
        <v>917</v>
      </c>
      <c r="B37" s="76" t="s">
        <v>918</v>
      </c>
      <c r="C37" s="74">
        <f t="shared" si="1"/>
        <v>178.91</v>
      </c>
      <c r="D37" s="74">
        <v>49.56</v>
      </c>
      <c r="E37" s="74">
        <v>13.44</v>
      </c>
      <c r="F37" s="74">
        <v>0</v>
      </c>
      <c r="G37" s="74">
        <v>32.58</v>
      </c>
      <c r="H37" s="74">
        <v>33.6</v>
      </c>
      <c r="I37" s="85">
        <v>11.47</v>
      </c>
      <c r="J37" s="74">
        <v>0</v>
      </c>
      <c r="K37" s="86">
        <v>15.21</v>
      </c>
      <c r="L37" s="84">
        <v>0</v>
      </c>
      <c r="M37" s="74">
        <v>0.65</v>
      </c>
      <c r="N37" s="74">
        <v>0</v>
      </c>
      <c r="O37" s="74">
        <v>22.4</v>
      </c>
    </row>
    <row r="38" s="68" customFormat="1" ht="20.25" customHeight="1" spans="1:15">
      <c r="A38" s="75" t="s">
        <v>919</v>
      </c>
      <c r="B38" s="76" t="s">
        <v>920</v>
      </c>
      <c r="C38" s="74">
        <f t="shared" ref="C38:C69" si="2">SUM(D38:O38)</f>
        <v>42.99</v>
      </c>
      <c r="D38" s="74">
        <v>10.88</v>
      </c>
      <c r="E38" s="74">
        <v>2.95</v>
      </c>
      <c r="F38" s="74">
        <v>0</v>
      </c>
      <c r="G38" s="74">
        <v>8.87</v>
      </c>
      <c r="H38" s="74">
        <v>6.92</v>
      </c>
      <c r="I38" s="85">
        <v>2.72</v>
      </c>
      <c r="J38" s="74">
        <v>0</v>
      </c>
      <c r="K38" s="86">
        <v>4.25</v>
      </c>
      <c r="L38" s="84">
        <v>0</v>
      </c>
      <c r="M38" s="74">
        <v>0</v>
      </c>
      <c r="N38" s="74">
        <v>0</v>
      </c>
      <c r="O38" s="74">
        <v>6.4</v>
      </c>
    </row>
    <row r="39" s="68" customFormat="1" ht="20.25" customHeight="1" spans="1:15">
      <c r="A39" s="75" t="s">
        <v>921</v>
      </c>
      <c r="B39" s="76" t="s">
        <v>922</v>
      </c>
      <c r="C39" s="74">
        <f t="shared" si="2"/>
        <v>221.89</v>
      </c>
      <c r="D39" s="74">
        <v>61.4</v>
      </c>
      <c r="E39" s="74">
        <v>13.2</v>
      </c>
      <c r="F39" s="74">
        <v>0</v>
      </c>
      <c r="G39" s="74">
        <v>35.16</v>
      </c>
      <c r="H39" s="74">
        <v>45.91</v>
      </c>
      <c r="I39" s="85">
        <v>13.17</v>
      </c>
      <c r="J39" s="74">
        <v>0</v>
      </c>
      <c r="K39" s="86">
        <v>16.45</v>
      </c>
      <c r="L39" s="84">
        <v>0</v>
      </c>
      <c r="M39" s="74">
        <v>3.6</v>
      </c>
      <c r="N39" s="74">
        <v>0</v>
      </c>
      <c r="O39" s="74">
        <v>33</v>
      </c>
    </row>
    <row r="40" s="68" customFormat="1" ht="20.25" customHeight="1" spans="1:15">
      <c r="A40" s="75" t="s">
        <v>923</v>
      </c>
      <c r="B40" s="76" t="s">
        <v>924</v>
      </c>
      <c r="C40" s="74">
        <f t="shared" si="2"/>
        <v>219.52</v>
      </c>
      <c r="D40" s="74">
        <v>25.76</v>
      </c>
      <c r="E40" s="74">
        <v>6.66</v>
      </c>
      <c r="F40" s="74">
        <v>0</v>
      </c>
      <c r="G40" s="74">
        <v>22.97</v>
      </c>
      <c r="H40" s="74">
        <v>20.17</v>
      </c>
      <c r="I40" s="85">
        <v>9.38</v>
      </c>
      <c r="J40" s="74">
        <v>22.76</v>
      </c>
      <c r="K40" s="86">
        <v>9.82</v>
      </c>
      <c r="L40" s="84">
        <v>0</v>
      </c>
      <c r="M40" s="74">
        <v>0</v>
      </c>
      <c r="N40" s="74">
        <v>0</v>
      </c>
      <c r="O40" s="74">
        <v>102</v>
      </c>
    </row>
    <row r="41" s="68" customFormat="1" ht="20.25" customHeight="1" spans="1:15">
      <c r="A41" s="75" t="s">
        <v>925</v>
      </c>
      <c r="B41" s="76" t="s">
        <v>926</v>
      </c>
      <c r="C41" s="74">
        <f t="shared" si="2"/>
        <v>249.86</v>
      </c>
      <c r="D41" s="74">
        <v>62.08</v>
      </c>
      <c r="E41" s="74">
        <v>14.94</v>
      </c>
      <c r="F41" s="74">
        <v>0</v>
      </c>
      <c r="G41" s="74">
        <v>41.53</v>
      </c>
      <c r="H41" s="74">
        <v>36.15</v>
      </c>
      <c r="I41" s="85">
        <v>14.23</v>
      </c>
      <c r="J41" s="74">
        <v>0</v>
      </c>
      <c r="K41" s="86">
        <v>24.13</v>
      </c>
      <c r="L41" s="84">
        <v>0</v>
      </c>
      <c r="M41" s="74">
        <v>0</v>
      </c>
      <c r="N41" s="74">
        <v>0</v>
      </c>
      <c r="O41" s="74">
        <v>56.8</v>
      </c>
    </row>
    <row r="42" s="68" customFormat="1" ht="20.25" customHeight="1" spans="1:15">
      <c r="A42" s="75" t="s">
        <v>927</v>
      </c>
      <c r="B42" s="76" t="s">
        <v>928</v>
      </c>
      <c r="C42" s="74">
        <f t="shared" si="2"/>
        <v>456.06</v>
      </c>
      <c r="D42" s="74">
        <v>58.88</v>
      </c>
      <c r="E42" s="74">
        <v>16.57</v>
      </c>
      <c r="F42" s="74">
        <v>0.42</v>
      </c>
      <c r="G42" s="74">
        <v>36.17</v>
      </c>
      <c r="H42" s="74">
        <v>39.53</v>
      </c>
      <c r="I42" s="85">
        <v>17.92</v>
      </c>
      <c r="J42" s="74">
        <v>37.29</v>
      </c>
      <c r="K42" s="86">
        <v>20.58</v>
      </c>
      <c r="L42" s="84">
        <v>0</v>
      </c>
      <c r="M42" s="74">
        <v>0</v>
      </c>
      <c r="N42" s="74">
        <v>0</v>
      </c>
      <c r="O42" s="74">
        <v>228.7</v>
      </c>
    </row>
    <row r="43" s="68" customFormat="1" ht="20.25" customHeight="1" spans="1:15">
      <c r="A43" s="75" t="s">
        <v>929</v>
      </c>
      <c r="B43" s="76" t="s">
        <v>930</v>
      </c>
      <c r="C43" s="74">
        <f t="shared" si="2"/>
        <v>8865.29</v>
      </c>
      <c r="D43" s="74">
        <v>105.3</v>
      </c>
      <c r="E43" s="74">
        <v>74.38</v>
      </c>
      <c r="F43" s="74">
        <v>7.99</v>
      </c>
      <c r="G43" s="74">
        <v>4.94</v>
      </c>
      <c r="H43" s="74">
        <v>130.43</v>
      </c>
      <c r="I43" s="85">
        <v>44.63</v>
      </c>
      <c r="J43" s="74">
        <v>221.37</v>
      </c>
      <c r="K43" s="86">
        <v>60.58</v>
      </c>
      <c r="L43" s="84">
        <v>0</v>
      </c>
      <c r="M43" s="74">
        <v>3.26</v>
      </c>
      <c r="N43" s="74">
        <v>0</v>
      </c>
      <c r="O43" s="74">
        <v>8212.41</v>
      </c>
    </row>
    <row r="44" s="68" customFormat="1" ht="20.25" customHeight="1" spans="1:15">
      <c r="A44" s="75" t="s">
        <v>931</v>
      </c>
      <c r="B44" s="76" t="s">
        <v>932</v>
      </c>
      <c r="C44" s="74">
        <f t="shared" si="2"/>
        <v>1180.17</v>
      </c>
      <c r="D44" s="74">
        <v>131.91</v>
      </c>
      <c r="E44" s="74">
        <v>26.52</v>
      </c>
      <c r="F44" s="74">
        <v>0</v>
      </c>
      <c r="G44" s="74">
        <v>85.85</v>
      </c>
      <c r="H44" s="74">
        <v>74.48</v>
      </c>
      <c r="I44" s="85">
        <v>29.31</v>
      </c>
      <c r="J44" s="74">
        <v>0</v>
      </c>
      <c r="K44" s="86">
        <v>28.82</v>
      </c>
      <c r="L44" s="84">
        <v>0</v>
      </c>
      <c r="M44" s="74">
        <v>0</v>
      </c>
      <c r="N44" s="74">
        <v>0</v>
      </c>
      <c r="O44" s="74">
        <v>803.28</v>
      </c>
    </row>
    <row r="45" s="68" customFormat="1" ht="20.25" customHeight="1" spans="1:15">
      <c r="A45" s="75" t="s">
        <v>933</v>
      </c>
      <c r="B45" s="76" t="s">
        <v>934</v>
      </c>
      <c r="C45" s="74">
        <f t="shared" si="2"/>
        <v>430.75</v>
      </c>
      <c r="D45" s="74">
        <v>9.09</v>
      </c>
      <c r="E45" s="74">
        <v>2.13</v>
      </c>
      <c r="F45" s="74">
        <v>0</v>
      </c>
      <c r="G45" s="74">
        <v>5.94</v>
      </c>
      <c r="H45" s="74">
        <v>5.24</v>
      </c>
      <c r="I45" s="85">
        <v>2.06</v>
      </c>
      <c r="J45" s="74">
        <v>0</v>
      </c>
      <c r="K45" s="86">
        <v>3.19</v>
      </c>
      <c r="L45" s="84">
        <v>0</v>
      </c>
      <c r="M45" s="74">
        <v>0</v>
      </c>
      <c r="N45" s="74">
        <v>0</v>
      </c>
      <c r="O45" s="74">
        <v>403.1</v>
      </c>
    </row>
    <row r="46" s="68" customFormat="1" ht="20.25" customHeight="1" spans="1:15">
      <c r="A46" s="75" t="s">
        <v>935</v>
      </c>
      <c r="B46" s="76" t="s">
        <v>936</v>
      </c>
      <c r="C46" s="74">
        <f t="shared" si="2"/>
        <v>80.55</v>
      </c>
      <c r="D46" s="74">
        <v>26.76</v>
      </c>
      <c r="E46" s="74">
        <v>5.8</v>
      </c>
      <c r="F46" s="74">
        <v>0</v>
      </c>
      <c r="G46" s="74">
        <v>17.92</v>
      </c>
      <c r="H46" s="74">
        <v>15.41</v>
      </c>
      <c r="I46" s="85">
        <v>6.05</v>
      </c>
      <c r="J46" s="74">
        <v>0</v>
      </c>
      <c r="K46" s="86">
        <v>8.61</v>
      </c>
      <c r="L46" s="84">
        <v>0</v>
      </c>
      <c r="M46" s="74">
        <v>0</v>
      </c>
      <c r="N46" s="74">
        <v>0</v>
      </c>
      <c r="O46" s="74">
        <v>0</v>
      </c>
    </row>
    <row r="47" s="68" customFormat="1" ht="20.25" customHeight="1" spans="1:15">
      <c r="A47" s="75" t="s">
        <v>937</v>
      </c>
      <c r="B47" s="76" t="s">
        <v>938</v>
      </c>
      <c r="C47" s="74">
        <f t="shared" si="2"/>
        <v>2112.18</v>
      </c>
      <c r="D47" s="74">
        <v>314.59</v>
      </c>
      <c r="E47" s="74">
        <v>181.71</v>
      </c>
      <c r="F47" s="74">
        <v>13.91</v>
      </c>
      <c r="G47" s="74">
        <v>103.58</v>
      </c>
      <c r="H47" s="74">
        <v>249.15</v>
      </c>
      <c r="I47" s="85">
        <v>119.91</v>
      </c>
      <c r="J47" s="74">
        <v>405.19</v>
      </c>
      <c r="K47" s="86">
        <v>133.46</v>
      </c>
      <c r="L47" s="84">
        <v>0</v>
      </c>
      <c r="M47" s="74">
        <v>1.18</v>
      </c>
      <c r="N47" s="74">
        <v>0</v>
      </c>
      <c r="O47" s="74">
        <v>589.5</v>
      </c>
    </row>
    <row r="48" s="68" customFormat="1" ht="20.25" customHeight="1" spans="1:15">
      <c r="A48" s="75" t="s">
        <v>939</v>
      </c>
      <c r="B48" s="76" t="s">
        <v>940</v>
      </c>
      <c r="C48" s="74">
        <f t="shared" si="2"/>
        <v>944.6</v>
      </c>
      <c r="D48" s="74">
        <v>124.82</v>
      </c>
      <c r="E48" s="74">
        <v>25.62</v>
      </c>
      <c r="F48" s="74">
        <v>0</v>
      </c>
      <c r="G48" s="74">
        <v>76.34</v>
      </c>
      <c r="H48" s="74">
        <v>90.71</v>
      </c>
      <c r="I48" s="85">
        <v>27.21</v>
      </c>
      <c r="J48" s="74">
        <v>0</v>
      </c>
      <c r="K48" s="86">
        <v>35.89</v>
      </c>
      <c r="L48" s="84">
        <v>0</v>
      </c>
      <c r="M48" s="74">
        <v>2.55</v>
      </c>
      <c r="N48" s="74">
        <v>0</v>
      </c>
      <c r="O48" s="74">
        <v>561.46</v>
      </c>
    </row>
    <row r="49" s="68" customFormat="1" ht="20.25" customHeight="1" spans="1:15">
      <c r="A49" s="75" t="s">
        <v>941</v>
      </c>
      <c r="B49" s="76" t="s">
        <v>942</v>
      </c>
      <c r="C49" s="74">
        <f t="shared" si="2"/>
        <v>309.44</v>
      </c>
      <c r="D49" s="74">
        <v>36.15</v>
      </c>
      <c r="E49" s="74">
        <v>7.84</v>
      </c>
      <c r="F49" s="74">
        <v>0</v>
      </c>
      <c r="G49" s="74">
        <v>20.64</v>
      </c>
      <c r="H49" s="74">
        <v>38.53</v>
      </c>
      <c r="I49" s="85">
        <v>13.94</v>
      </c>
      <c r="J49" s="74">
        <v>70.74</v>
      </c>
      <c r="K49" s="86">
        <v>10.87</v>
      </c>
      <c r="L49" s="84">
        <v>0</v>
      </c>
      <c r="M49" s="74">
        <v>0.73</v>
      </c>
      <c r="N49" s="74">
        <v>0</v>
      </c>
      <c r="O49" s="74">
        <v>110</v>
      </c>
    </row>
    <row r="50" s="68" customFormat="1" ht="20.25" customHeight="1" spans="1:15">
      <c r="A50" s="75" t="s">
        <v>943</v>
      </c>
      <c r="B50" s="76" t="s">
        <v>944</v>
      </c>
      <c r="C50" s="74">
        <f t="shared" si="2"/>
        <v>98.49</v>
      </c>
      <c r="D50" s="74">
        <v>21.97</v>
      </c>
      <c r="E50" s="74">
        <v>4.12</v>
      </c>
      <c r="F50" s="74">
        <v>0</v>
      </c>
      <c r="G50" s="74">
        <v>11.62</v>
      </c>
      <c r="H50" s="74">
        <v>16.48</v>
      </c>
      <c r="I50" s="85">
        <v>7.47</v>
      </c>
      <c r="J50" s="74">
        <v>27.24</v>
      </c>
      <c r="K50" s="86">
        <v>5.99</v>
      </c>
      <c r="L50" s="84">
        <v>0</v>
      </c>
      <c r="M50" s="74">
        <v>0.1</v>
      </c>
      <c r="N50" s="74">
        <v>0</v>
      </c>
      <c r="O50" s="74">
        <v>3.5</v>
      </c>
    </row>
    <row r="51" s="68" customFormat="1" ht="20.25" customHeight="1" spans="1:15">
      <c r="A51" s="75" t="s">
        <v>945</v>
      </c>
      <c r="B51" s="76" t="s">
        <v>946</v>
      </c>
      <c r="C51" s="74">
        <f t="shared" si="2"/>
        <v>89.24</v>
      </c>
      <c r="D51" s="74">
        <v>16.35</v>
      </c>
      <c r="E51" s="74">
        <v>4.35</v>
      </c>
      <c r="F51" s="74">
        <v>0</v>
      </c>
      <c r="G51" s="74">
        <v>11.75</v>
      </c>
      <c r="H51" s="74">
        <v>15.32</v>
      </c>
      <c r="I51" s="85">
        <v>7.27</v>
      </c>
      <c r="J51" s="74">
        <v>27.48</v>
      </c>
      <c r="K51" s="86">
        <v>6.62</v>
      </c>
      <c r="L51" s="84">
        <v>0</v>
      </c>
      <c r="M51" s="74">
        <v>0.1</v>
      </c>
      <c r="N51" s="74">
        <v>0</v>
      </c>
      <c r="O51" s="74">
        <v>0</v>
      </c>
    </row>
    <row r="52" s="68" customFormat="1" ht="20.25" customHeight="1" spans="1:15">
      <c r="A52" s="75" t="s">
        <v>947</v>
      </c>
      <c r="B52" s="76" t="s">
        <v>948</v>
      </c>
      <c r="C52" s="74">
        <f t="shared" si="2"/>
        <v>667.56</v>
      </c>
      <c r="D52" s="74">
        <v>91.82</v>
      </c>
      <c r="E52" s="74">
        <v>71.19</v>
      </c>
      <c r="F52" s="74">
        <v>7.65</v>
      </c>
      <c r="G52" s="74">
        <v>0</v>
      </c>
      <c r="H52" s="74">
        <v>117.84</v>
      </c>
      <c r="I52" s="85">
        <v>35.7</v>
      </c>
      <c r="J52" s="74">
        <v>209.98</v>
      </c>
      <c r="K52" s="86">
        <v>52.32</v>
      </c>
      <c r="L52" s="84">
        <v>15.53</v>
      </c>
      <c r="M52" s="74">
        <v>3.7</v>
      </c>
      <c r="N52" s="74">
        <v>6.1</v>
      </c>
      <c r="O52" s="74">
        <v>55.73</v>
      </c>
    </row>
    <row r="53" s="68" customFormat="1" ht="20.25" customHeight="1" spans="1:15">
      <c r="A53" s="75" t="s">
        <v>949</v>
      </c>
      <c r="B53" s="76" t="s">
        <v>950</v>
      </c>
      <c r="C53" s="74">
        <f t="shared" si="2"/>
        <v>2352.75</v>
      </c>
      <c r="D53" s="74">
        <v>494.5</v>
      </c>
      <c r="E53" s="74">
        <v>105.66</v>
      </c>
      <c r="F53" s="74">
        <v>0</v>
      </c>
      <c r="G53" s="74">
        <v>267.54</v>
      </c>
      <c r="H53" s="74">
        <v>398.46</v>
      </c>
      <c r="I53" s="85">
        <v>154.2</v>
      </c>
      <c r="J53" s="74">
        <v>524.35</v>
      </c>
      <c r="K53" s="86">
        <v>179.91</v>
      </c>
      <c r="L53" s="84">
        <v>0</v>
      </c>
      <c r="M53" s="74">
        <v>6.06</v>
      </c>
      <c r="N53" s="74">
        <v>5.07</v>
      </c>
      <c r="O53" s="74">
        <v>217</v>
      </c>
    </row>
    <row r="54" s="68" customFormat="1" ht="20.25" customHeight="1" spans="1:15">
      <c r="A54" s="75" t="s">
        <v>951</v>
      </c>
      <c r="B54" s="76" t="s">
        <v>952</v>
      </c>
      <c r="C54" s="74">
        <f t="shared" si="2"/>
        <v>382.26</v>
      </c>
      <c r="D54" s="74">
        <v>102.69</v>
      </c>
      <c r="E54" s="74">
        <v>18.88</v>
      </c>
      <c r="F54" s="74">
        <v>0</v>
      </c>
      <c r="G54" s="74">
        <v>54.41</v>
      </c>
      <c r="H54" s="74">
        <v>70.31</v>
      </c>
      <c r="I54" s="85">
        <v>28.97</v>
      </c>
      <c r="J54" s="74">
        <v>74.84</v>
      </c>
      <c r="K54" s="86">
        <v>28.37</v>
      </c>
      <c r="L54" s="84">
        <v>0</v>
      </c>
      <c r="M54" s="74">
        <v>0.75</v>
      </c>
      <c r="N54" s="74">
        <v>3.04</v>
      </c>
      <c r="O54" s="74">
        <v>0</v>
      </c>
    </row>
    <row r="55" s="68" customFormat="1" ht="20.25" customHeight="1" spans="1:15">
      <c r="A55" s="75" t="s">
        <v>953</v>
      </c>
      <c r="B55" s="76" t="s">
        <v>954</v>
      </c>
      <c r="C55" s="74">
        <f t="shared" si="2"/>
        <v>196.59</v>
      </c>
      <c r="D55" s="74">
        <v>49.25</v>
      </c>
      <c r="E55" s="74">
        <v>10.23</v>
      </c>
      <c r="F55" s="74">
        <v>0</v>
      </c>
      <c r="G55" s="74">
        <v>29.71</v>
      </c>
      <c r="H55" s="74">
        <v>33.83</v>
      </c>
      <c r="I55" s="85">
        <v>15.61</v>
      </c>
      <c r="J55" s="74">
        <v>42.22</v>
      </c>
      <c r="K55" s="86">
        <v>15.61</v>
      </c>
      <c r="L55" s="84">
        <v>0</v>
      </c>
      <c r="M55" s="74">
        <v>0.13</v>
      </c>
      <c r="N55" s="74">
        <v>0</v>
      </c>
      <c r="O55" s="74">
        <v>0</v>
      </c>
    </row>
    <row r="56" s="68" customFormat="1" ht="20.25" customHeight="1" spans="1:15">
      <c r="A56" s="75" t="s">
        <v>955</v>
      </c>
      <c r="B56" s="76" t="s">
        <v>956</v>
      </c>
      <c r="C56" s="74">
        <f t="shared" si="2"/>
        <v>171.46</v>
      </c>
      <c r="D56" s="74">
        <v>38.48</v>
      </c>
      <c r="E56" s="74">
        <v>8.03</v>
      </c>
      <c r="F56" s="74">
        <v>0</v>
      </c>
      <c r="G56" s="74">
        <v>23.06</v>
      </c>
      <c r="H56" s="74">
        <v>29.91</v>
      </c>
      <c r="I56" s="85">
        <v>11.7</v>
      </c>
      <c r="J56" s="74">
        <v>36.15</v>
      </c>
      <c r="K56" s="86">
        <v>12.77</v>
      </c>
      <c r="L56" s="84">
        <v>10.87</v>
      </c>
      <c r="M56" s="74">
        <v>0.49</v>
      </c>
      <c r="N56" s="74">
        <v>0</v>
      </c>
      <c r="O56" s="74">
        <v>0</v>
      </c>
    </row>
    <row r="57" s="68" customFormat="1" ht="20.25" customHeight="1" spans="1:15">
      <c r="A57" s="75" t="s">
        <v>957</v>
      </c>
      <c r="B57" s="76" t="s">
        <v>958</v>
      </c>
      <c r="C57" s="74">
        <f t="shared" si="2"/>
        <v>1582.53</v>
      </c>
      <c r="D57" s="74">
        <v>367.73</v>
      </c>
      <c r="E57" s="74">
        <v>138.17</v>
      </c>
      <c r="F57" s="74">
        <v>9.41</v>
      </c>
      <c r="G57" s="74">
        <v>138.08</v>
      </c>
      <c r="H57" s="74">
        <v>264.21</v>
      </c>
      <c r="I57" s="85">
        <v>78.99</v>
      </c>
      <c r="J57" s="74">
        <v>0</v>
      </c>
      <c r="K57" s="86">
        <v>114.18</v>
      </c>
      <c r="L57" s="84">
        <v>0</v>
      </c>
      <c r="M57" s="74">
        <v>39.84</v>
      </c>
      <c r="N57" s="74">
        <v>40.56</v>
      </c>
      <c r="O57" s="74">
        <v>391.36</v>
      </c>
    </row>
    <row r="58" s="68" customFormat="1" ht="20.25" customHeight="1" spans="1:15">
      <c r="A58" s="75" t="s">
        <v>959</v>
      </c>
      <c r="B58" s="76" t="s">
        <v>960</v>
      </c>
      <c r="C58" s="74">
        <f t="shared" si="2"/>
        <v>367.88</v>
      </c>
      <c r="D58" s="74">
        <v>84.75</v>
      </c>
      <c r="E58" s="74">
        <v>18.49</v>
      </c>
      <c r="F58" s="74">
        <v>78.66</v>
      </c>
      <c r="G58" s="74">
        <v>54.52</v>
      </c>
      <c r="H58" s="74">
        <v>58.52</v>
      </c>
      <c r="I58" s="85">
        <v>28.45</v>
      </c>
      <c r="J58" s="74">
        <v>0</v>
      </c>
      <c r="K58" s="86">
        <v>26.49</v>
      </c>
      <c r="L58" s="84">
        <v>0</v>
      </c>
      <c r="M58" s="74">
        <v>0</v>
      </c>
      <c r="N58" s="74">
        <v>0</v>
      </c>
      <c r="O58" s="74">
        <v>18</v>
      </c>
    </row>
    <row r="59" s="68" customFormat="1" ht="20.25" customHeight="1" spans="1:15">
      <c r="A59" s="75" t="s">
        <v>961</v>
      </c>
      <c r="B59" s="76" t="s">
        <v>962</v>
      </c>
      <c r="C59" s="74">
        <f t="shared" si="2"/>
        <v>431.62</v>
      </c>
      <c r="D59" s="74">
        <v>105.43</v>
      </c>
      <c r="E59" s="74">
        <v>23.17</v>
      </c>
      <c r="F59" s="74">
        <v>0.36</v>
      </c>
      <c r="G59" s="74">
        <v>63.66</v>
      </c>
      <c r="H59" s="74">
        <v>83.53</v>
      </c>
      <c r="I59" s="85">
        <v>30.12</v>
      </c>
      <c r="J59" s="74">
        <v>59.06</v>
      </c>
      <c r="K59" s="86">
        <v>28.67</v>
      </c>
      <c r="L59" s="84">
        <v>0</v>
      </c>
      <c r="M59" s="74">
        <v>1.62</v>
      </c>
      <c r="N59" s="74">
        <v>0</v>
      </c>
      <c r="O59" s="74">
        <v>36</v>
      </c>
    </row>
    <row r="60" s="68" customFormat="1" ht="20.25" customHeight="1" spans="1:15">
      <c r="A60" s="75" t="s">
        <v>963</v>
      </c>
      <c r="B60" s="76" t="s">
        <v>964</v>
      </c>
      <c r="C60" s="74">
        <f t="shared" si="2"/>
        <v>249.22</v>
      </c>
      <c r="D60" s="74">
        <v>39.23</v>
      </c>
      <c r="E60" s="74">
        <v>10</v>
      </c>
      <c r="F60" s="74">
        <v>0</v>
      </c>
      <c r="G60" s="74">
        <v>27.02</v>
      </c>
      <c r="H60" s="74">
        <v>29.96</v>
      </c>
      <c r="I60" s="85">
        <v>15.17</v>
      </c>
      <c r="J60" s="74">
        <v>48.17</v>
      </c>
      <c r="K60" s="86">
        <v>25.67</v>
      </c>
      <c r="L60" s="84">
        <v>0</v>
      </c>
      <c r="M60" s="74">
        <v>0</v>
      </c>
      <c r="N60" s="74">
        <v>0</v>
      </c>
      <c r="O60" s="74">
        <v>54</v>
      </c>
    </row>
    <row r="61" s="68" customFormat="1" ht="20.25" customHeight="1" spans="1:15">
      <c r="A61" s="75" t="s">
        <v>965</v>
      </c>
      <c r="B61" s="76" t="s">
        <v>966</v>
      </c>
      <c r="C61" s="74">
        <f t="shared" si="2"/>
        <v>242.32</v>
      </c>
      <c r="D61" s="74">
        <v>20.8</v>
      </c>
      <c r="E61" s="74">
        <v>0</v>
      </c>
      <c r="F61" s="74">
        <v>52.82</v>
      </c>
      <c r="G61" s="74">
        <v>0</v>
      </c>
      <c r="H61" s="74">
        <v>46.52</v>
      </c>
      <c r="I61" s="85">
        <v>0</v>
      </c>
      <c r="J61" s="74">
        <v>0</v>
      </c>
      <c r="K61" s="86">
        <v>0</v>
      </c>
      <c r="L61" s="84">
        <v>0</v>
      </c>
      <c r="M61" s="74">
        <v>2.18</v>
      </c>
      <c r="N61" s="74">
        <v>0</v>
      </c>
      <c r="O61" s="74">
        <v>120</v>
      </c>
    </row>
    <row r="62" s="68" customFormat="1" ht="20.25" customHeight="1" spans="1:15">
      <c r="A62" s="75" t="s">
        <v>967</v>
      </c>
      <c r="B62" s="76" t="s">
        <v>968</v>
      </c>
      <c r="C62" s="74">
        <f t="shared" si="2"/>
        <v>1825.53</v>
      </c>
      <c r="D62" s="74">
        <v>215.32</v>
      </c>
      <c r="E62" s="74">
        <v>99.39</v>
      </c>
      <c r="F62" s="74">
        <v>5.42</v>
      </c>
      <c r="G62" s="74">
        <v>111.13</v>
      </c>
      <c r="H62" s="74">
        <v>172.3</v>
      </c>
      <c r="I62" s="85">
        <v>85.91</v>
      </c>
      <c r="J62" s="74">
        <v>281.12</v>
      </c>
      <c r="K62" s="86">
        <v>134.29</v>
      </c>
      <c r="L62" s="84">
        <v>0</v>
      </c>
      <c r="M62" s="74">
        <v>0.26</v>
      </c>
      <c r="N62" s="74">
        <v>0</v>
      </c>
      <c r="O62" s="74">
        <v>720.39</v>
      </c>
    </row>
    <row r="63" s="68" customFormat="1" ht="20.25" customHeight="1" spans="1:15">
      <c r="A63" s="75" t="s">
        <v>969</v>
      </c>
      <c r="B63" s="76" t="s">
        <v>970</v>
      </c>
      <c r="C63" s="74">
        <f t="shared" si="2"/>
        <v>602.78</v>
      </c>
      <c r="D63" s="74">
        <v>86.24</v>
      </c>
      <c r="E63" s="74">
        <v>24.92</v>
      </c>
      <c r="F63" s="74">
        <v>4.4</v>
      </c>
      <c r="G63" s="74">
        <v>54.95</v>
      </c>
      <c r="H63" s="74">
        <v>70.93</v>
      </c>
      <c r="I63" s="85">
        <v>37.18</v>
      </c>
      <c r="J63" s="74">
        <v>124.17</v>
      </c>
      <c r="K63" s="86">
        <v>59.99</v>
      </c>
      <c r="L63" s="84">
        <v>0</v>
      </c>
      <c r="M63" s="74">
        <v>0</v>
      </c>
      <c r="N63" s="74">
        <v>0</v>
      </c>
      <c r="O63" s="74">
        <v>140</v>
      </c>
    </row>
    <row r="64" s="68" customFormat="1" ht="20.25" customHeight="1" spans="1:15">
      <c r="A64" s="75" t="s">
        <v>971</v>
      </c>
      <c r="B64" s="76" t="s">
        <v>972</v>
      </c>
      <c r="C64" s="74">
        <f t="shared" si="2"/>
        <v>905.92</v>
      </c>
      <c r="D64" s="74">
        <v>114.49</v>
      </c>
      <c r="E64" s="74">
        <v>47.47</v>
      </c>
      <c r="F64" s="74">
        <v>2.32</v>
      </c>
      <c r="G64" s="74">
        <v>58.04</v>
      </c>
      <c r="H64" s="74">
        <v>89.43</v>
      </c>
      <c r="I64" s="85">
        <v>45.94</v>
      </c>
      <c r="J64" s="74">
        <v>140.78</v>
      </c>
      <c r="K64" s="86">
        <v>77.45</v>
      </c>
      <c r="L64" s="84">
        <v>0</v>
      </c>
      <c r="M64" s="74">
        <v>0</v>
      </c>
      <c r="N64" s="74">
        <v>0</v>
      </c>
      <c r="O64" s="74">
        <v>330</v>
      </c>
    </row>
    <row r="65" s="68" customFormat="1" ht="20.25" customHeight="1" spans="1:15">
      <c r="A65" s="75" t="s">
        <v>973</v>
      </c>
      <c r="B65" s="76" t="s">
        <v>974</v>
      </c>
      <c r="C65" s="74">
        <f t="shared" si="2"/>
        <v>1059.96</v>
      </c>
      <c r="D65" s="74">
        <v>156.79</v>
      </c>
      <c r="E65" s="74">
        <v>124.5</v>
      </c>
      <c r="F65" s="74">
        <v>13.07</v>
      </c>
      <c r="G65" s="74">
        <v>0</v>
      </c>
      <c r="H65" s="74">
        <v>191.18</v>
      </c>
      <c r="I65" s="85">
        <v>71.84</v>
      </c>
      <c r="J65" s="74">
        <v>304.3</v>
      </c>
      <c r="K65" s="86">
        <v>104.37</v>
      </c>
      <c r="L65" s="84">
        <v>11.82</v>
      </c>
      <c r="M65" s="74">
        <v>3.88</v>
      </c>
      <c r="N65" s="74">
        <v>2.03</v>
      </c>
      <c r="O65" s="74">
        <v>76.18</v>
      </c>
    </row>
    <row r="66" s="68" customFormat="1" ht="20.25" customHeight="1" spans="1:15">
      <c r="A66" s="75" t="s">
        <v>975</v>
      </c>
      <c r="B66" s="76" t="s">
        <v>976</v>
      </c>
      <c r="C66" s="74">
        <f t="shared" si="2"/>
        <v>228.29</v>
      </c>
      <c r="D66" s="74">
        <v>28.75</v>
      </c>
      <c r="E66" s="74">
        <v>6.27</v>
      </c>
      <c r="F66" s="74">
        <v>0</v>
      </c>
      <c r="G66" s="74">
        <v>18.21</v>
      </c>
      <c r="H66" s="74">
        <v>22</v>
      </c>
      <c r="I66" s="85">
        <v>11.19</v>
      </c>
      <c r="J66" s="74">
        <v>40.02</v>
      </c>
      <c r="K66" s="86">
        <v>68.85</v>
      </c>
      <c r="L66" s="84">
        <v>0</v>
      </c>
      <c r="M66" s="74">
        <v>0</v>
      </c>
      <c r="N66" s="74">
        <v>0</v>
      </c>
      <c r="O66" s="74">
        <v>33</v>
      </c>
    </row>
    <row r="67" s="68" customFormat="1" ht="20.25" customHeight="1" spans="1:15">
      <c r="A67" s="75" t="s">
        <v>977</v>
      </c>
      <c r="B67" s="76" t="s">
        <v>978</v>
      </c>
      <c r="C67" s="74">
        <f t="shared" si="2"/>
        <v>1022.87</v>
      </c>
      <c r="D67" s="74">
        <v>105.74</v>
      </c>
      <c r="E67" s="74">
        <v>21.67</v>
      </c>
      <c r="F67" s="74">
        <v>0</v>
      </c>
      <c r="G67" s="74">
        <v>58.7</v>
      </c>
      <c r="H67" s="74">
        <v>63.97</v>
      </c>
      <c r="I67" s="85">
        <v>22.33</v>
      </c>
      <c r="J67" s="74">
        <v>0</v>
      </c>
      <c r="K67" s="86">
        <v>42.58</v>
      </c>
      <c r="L67" s="84">
        <v>0</v>
      </c>
      <c r="M67" s="74">
        <v>0.75</v>
      </c>
      <c r="N67" s="74">
        <v>3.04</v>
      </c>
      <c r="O67" s="74">
        <v>704.09</v>
      </c>
    </row>
    <row r="68" s="68" customFormat="1" ht="20.25" customHeight="1" spans="1:15">
      <c r="A68" s="75" t="s">
        <v>979</v>
      </c>
      <c r="B68" s="76" t="s">
        <v>980</v>
      </c>
      <c r="C68" s="74">
        <f t="shared" si="2"/>
        <v>372.29</v>
      </c>
      <c r="D68" s="74">
        <v>47.07</v>
      </c>
      <c r="E68" s="74">
        <v>22.64</v>
      </c>
      <c r="F68" s="74">
        <v>50</v>
      </c>
      <c r="G68" s="74">
        <v>31.7</v>
      </c>
      <c r="H68" s="74">
        <v>44.4</v>
      </c>
      <c r="I68" s="85">
        <v>11.72</v>
      </c>
      <c r="J68" s="74">
        <v>0</v>
      </c>
      <c r="K68" s="86">
        <v>22.89</v>
      </c>
      <c r="L68" s="84">
        <v>0</v>
      </c>
      <c r="M68" s="74">
        <v>1.87</v>
      </c>
      <c r="N68" s="74">
        <v>0</v>
      </c>
      <c r="O68" s="74">
        <v>140</v>
      </c>
    </row>
    <row r="69" s="68" customFormat="1" ht="20.25" customHeight="1" spans="1:15">
      <c r="A69" s="75" t="s">
        <v>981</v>
      </c>
      <c r="B69" s="76" t="s">
        <v>982</v>
      </c>
      <c r="C69" s="74">
        <f t="shared" si="2"/>
        <v>111.05</v>
      </c>
      <c r="D69" s="74">
        <v>19.43</v>
      </c>
      <c r="E69" s="74">
        <v>5.1</v>
      </c>
      <c r="F69" s="74">
        <v>0</v>
      </c>
      <c r="G69" s="74">
        <v>13.43</v>
      </c>
      <c r="H69" s="74">
        <v>14.41</v>
      </c>
      <c r="I69" s="85">
        <v>4.55</v>
      </c>
      <c r="J69" s="74">
        <v>0</v>
      </c>
      <c r="K69" s="86">
        <v>13.7</v>
      </c>
      <c r="L69" s="84">
        <v>0</v>
      </c>
      <c r="M69" s="74">
        <v>0.43</v>
      </c>
      <c r="N69" s="74">
        <v>0</v>
      </c>
      <c r="O69" s="74">
        <v>40</v>
      </c>
    </row>
    <row r="70" s="68" customFormat="1" ht="20.25" customHeight="1" spans="1:15">
      <c r="A70" s="75" t="s">
        <v>983</v>
      </c>
      <c r="B70" s="76" t="s">
        <v>984</v>
      </c>
      <c r="C70" s="74">
        <f t="shared" ref="C70:C101" si="3">SUM(D70:O70)</f>
        <v>838.91</v>
      </c>
      <c r="D70" s="74">
        <v>72.27</v>
      </c>
      <c r="E70" s="74">
        <v>54.41</v>
      </c>
      <c r="F70" s="74">
        <v>3.52</v>
      </c>
      <c r="G70" s="74">
        <v>13.24</v>
      </c>
      <c r="H70" s="74">
        <v>57.88</v>
      </c>
      <c r="I70" s="85">
        <v>27.4</v>
      </c>
      <c r="J70" s="74">
        <v>89.77</v>
      </c>
      <c r="K70" s="86">
        <v>40.77</v>
      </c>
      <c r="L70" s="84">
        <v>0</v>
      </c>
      <c r="M70" s="74">
        <v>0.65</v>
      </c>
      <c r="N70" s="74">
        <v>0</v>
      </c>
      <c r="O70" s="74">
        <v>479</v>
      </c>
    </row>
    <row r="71" s="68" customFormat="1" ht="20.25" customHeight="1" spans="1:15">
      <c r="A71" s="75" t="s">
        <v>985</v>
      </c>
      <c r="B71" s="76" t="s">
        <v>986</v>
      </c>
      <c r="C71" s="74">
        <f t="shared" si="3"/>
        <v>1381.97</v>
      </c>
      <c r="D71" s="74">
        <v>241.99</v>
      </c>
      <c r="E71" s="74">
        <v>197.93</v>
      </c>
      <c r="F71" s="74">
        <v>16.96</v>
      </c>
      <c r="G71" s="74">
        <v>0</v>
      </c>
      <c r="H71" s="74">
        <v>184.76</v>
      </c>
      <c r="I71" s="85">
        <v>93.57</v>
      </c>
      <c r="J71" s="74">
        <v>408.03</v>
      </c>
      <c r="K71" s="86">
        <v>134.83</v>
      </c>
      <c r="L71" s="84">
        <v>0</v>
      </c>
      <c r="M71" s="74">
        <v>3.9</v>
      </c>
      <c r="N71" s="74">
        <v>0</v>
      </c>
      <c r="O71" s="74">
        <v>100</v>
      </c>
    </row>
    <row r="72" s="68" customFormat="1" ht="20.25" customHeight="1" spans="1:15">
      <c r="A72" s="75" t="s">
        <v>987</v>
      </c>
      <c r="B72" s="76" t="s">
        <v>988</v>
      </c>
      <c r="C72" s="74">
        <f t="shared" si="3"/>
        <v>1157.01</v>
      </c>
      <c r="D72" s="74">
        <v>191.73</v>
      </c>
      <c r="E72" s="74">
        <v>168.28</v>
      </c>
      <c r="F72" s="74">
        <v>15.79</v>
      </c>
      <c r="G72" s="74">
        <v>0</v>
      </c>
      <c r="H72" s="74">
        <v>155.5</v>
      </c>
      <c r="I72" s="85">
        <v>70.74</v>
      </c>
      <c r="J72" s="74">
        <v>232.81</v>
      </c>
      <c r="K72" s="86">
        <v>124.34</v>
      </c>
      <c r="L72" s="84">
        <v>0</v>
      </c>
      <c r="M72" s="74">
        <v>0.82</v>
      </c>
      <c r="N72" s="74">
        <v>0</v>
      </c>
      <c r="O72" s="74">
        <v>197</v>
      </c>
    </row>
    <row r="73" s="68" customFormat="1" ht="20.25" customHeight="1" spans="1:15">
      <c r="A73" s="75" t="s">
        <v>989</v>
      </c>
      <c r="B73" s="76" t="s">
        <v>990</v>
      </c>
      <c r="C73" s="74">
        <f t="shared" si="3"/>
        <v>675.42</v>
      </c>
      <c r="D73" s="74">
        <v>126.38</v>
      </c>
      <c r="E73" s="74">
        <v>102.26</v>
      </c>
      <c r="F73" s="74">
        <v>9.07</v>
      </c>
      <c r="G73" s="74">
        <v>0</v>
      </c>
      <c r="H73" s="74">
        <v>104.31</v>
      </c>
      <c r="I73" s="85">
        <v>45.28</v>
      </c>
      <c r="J73" s="74">
        <v>169.74</v>
      </c>
      <c r="K73" s="86">
        <v>58.52</v>
      </c>
      <c r="L73" s="84">
        <v>0</v>
      </c>
      <c r="M73" s="74">
        <v>0.85</v>
      </c>
      <c r="N73" s="74">
        <v>1.01</v>
      </c>
      <c r="O73" s="74">
        <v>58</v>
      </c>
    </row>
    <row r="74" s="68" customFormat="1" ht="20.25" customHeight="1" spans="1:15">
      <c r="A74" s="75" t="s">
        <v>991</v>
      </c>
      <c r="B74" s="76" t="s">
        <v>992</v>
      </c>
      <c r="C74" s="74">
        <f t="shared" si="3"/>
        <v>750.41</v>
      </c>
      <c r="D74" s="74">
        <v>129.04</v>
      </c>
      <c r="E74" s="74">
        <v>104.26</v>
      </c>
      <c r="F74" s="74">
        <v>9.85</v>
      </c>
      <c r="G74" s="74">
        <v>0</v>
      </c>
      <c r="H74" s="74">
        <v>124.43</v>
      </c>
      <c r="I74" s="85">
        <v>49.55</v>
      </c>
      <c r="J74" s="74">
        <v>223.42</v>
      </c>
      <c r="K74" s="86">
        <v>59.67</v>
      </c>
      <c r="L74" s="84">
        <v>0</v>
      </c>
      <c r="M74" s="74">
        <v>2.1</v>
      </c>
      <c r="N74" s="74">
        <v>1.09</v>
      </c>
      <c r="O74" s="74">
        <v>47</v>
      </c>
    </row>
    <row r="75" s="68" customFormat="1" ht="20.25" customHeight="1" spans="1:15">
      <c r="A75" s="75" t="s">
        <v>993</v>
      </c>
      <c r="B75" s="76" t="s">
        <v>994</v>
      </c>
      <c r="C75" s="74">
        <f t="shared" si="3"/>
        <v>279.5</v>
      </c>
      <c r="D75" s="74">
        <v>50.87</v>
      </c>
      <c r="E75" s="74">
        <v>45.55</v>
      </c>
      <c r="F75" s="74">
        <v>3.61</v>
      </c>
      <c r="G75" s="74">
        <v>0</v>
      </c>
      <c r="H75" s="74">
        <v>41.11</v>
      </c>
      <c r="I75" s="85">
        <v>20.76</v>
      </c>
      <c r="J75" s="74">
        <v>72.94</v>
      </c>
      <c r="K75" s="86">
        <v>27.53</v>
      </c>
      <c r="L75" s="84">
        <v>0</v>
      </c>
      <c r="M75" s="74">
        <v>0.13</v>
      </c>
      <c r="N75" s="74">
        <v>0</v>
      </c>
      <c r="O75" s="74">
        <v>17</v>
      </c>
    </row>
    <row r="76" s="68" customFormat="1" ht="20.25" customHeight="1" spans="1:15">
      <c r="A76" s="75" t="s">
        <v>995</v>
      </c>
      <c r="B76" s="76" t="s">
        <v>996</v>
      </c>
      <c r="C76" s="74">
        <f t="shared" si="3"/>
        <v>2072.95</v>
      </c>
      <c r="D76" s="74">
        <v>239.63</v>
      </c>
      <c r="E76" s="74">
        <v>204.18</v>
      </c>
      <c r="F76" s="74">
        <v>19.97</v>
      </c>
      <c r="G76" s="74">
        <v>0</v>
      </c>
      <c r="H76" s="74">
        <v>269.44</v>
      </c>
      <c r="I76" s="85">
        <v>94.7</v>
      </c>
      <c r="J76" s="74">
        <v>472.62</v>
      </c>
      <c r="K76" s="86">
        <v>119.27</v>
      </c>
      <c r="L76" s="84">
        <v>11.53</v>
      </c>
      <c r="M76" s="74">
        <v>6.05</v>
      </c>
      <c r="N76" s="74">
        <v>2.11</v>
      </c>
      <c r="O76" s="74">
        <v>633.45</v>
      </c>
    </row>
    <row r="77" s="68" customFormat="1" ht="20.25" customHeight="1" spans="1:15">
      <c r="A77" s="75" t="s">
        <v>997</v>
      </c>
      <c r="B77" s="76" t="s">
        <v>998</v>
      </c>
      <c r="C77" s="74">
        <f t="shared" si="3"/>
        <v>697.45</v>
      </c>
      <c r="D77" s="74">
        <v>116.4</v>
      </c>
      <c r="E77" s="74">
        <v>99.46</v>
      </c>
      <c r="F77" s="74">
        <v>8.05</v>
      </c>
      <c r="G77" s="74">
        <v>213.83</v>
      </c>
      <c r="H77" s="74">
        <v>121.27</v>
      </c>
      <c r="I77" s="85">
        <v>47.43</v>
      </c>
      <c r="J77" s="74">
        <v>0</v>
      </c>
      <c r="K77" s="86">
        <v>58.68</v>
      </c>
      <c r="L77" s="84">
        <v>10.3</v>
      </c>
      <c r="M77" s="74">
        <v>1.82</v>
      </c>
      <c r="N77" s="74">
        <v>1.01</v>
      </c>
      <c r="O77" s="74">
        <v>19.2</v>
      </c>
    </row>
    <row r="78" s="68" customFormat="1" ht="20.25" customHeight="1" spans="1:15">
      <c r="A78" s="75" t="s">
        <v>999</v>
      </c>
      <c r="B78" s="76" t="s">
        <v>1000</v>
      </c>
      <c r="C78" s="74">
        <f t="shared" si="3"/>
        <v>59640.08</v>
      </c>
      <c r="D78" s="74">
        <v>3950</v>
      </c>
      <c r="E78" s="74">
        <v>550</v>
      </c>
      <c r="F78" s="74">
        <v>0</v>
      </c>
      <c r="G78" s="74">
        <v>7030</v>
      </c>
      <c r="H78" s="74">
        <v>2575</v>
      </c>
      <c r="I78" s="85">
        <v>1200</v>
      </c>
      <c r="J78" s="74">
        <v>0</v>
      </c>
      <c r="K78" s="86">
        <v>30559</v>
      </c>
      <c r="L78" s="84">
        <v>40.08</v>
      </c>
      <c r="M78" s="74">
        <v>8</v>
      </c>
      <c r="N78" s="74">
        <v>28</v>
      </c>
      <c r="O78" s="74">
        <v>13700</v>
      </c>
    </row>
    <row r="79" s="68" customFormat="1" ht="20.25" customHeight="1" spans="1:15">
      <c r="A79" s="75" t="s">
        <v>1001</v>
      </c>
      <c r="B79" s="76" t="s">
        <v>1002</v>
      </c>
      <c r="C79" s="74">
        <f t="shared" si="3"/>
        <v>20463.9</v>
      </c>
      <c r="D79" s="74">
        <v>453.9</v>
      </c>
      <c r="E79" s="74">
        <v>0</v>
      </c>
      <c r="F79" s="74">
        <v>0</v>
      </c>
      <c r="G79" s="74">
        <v>200</v>
      </c>
      <c r="H79" s="74">
        <v>1530</v>
      </c>
      <c r="I79" s="85">
        <v>550</v>
      </c>
      <c r="J79" s="74">
        <v>4906</v>
      </c>
      <c r="K79" s="86">
        <v>11714</v>
      </c>
      <c r="L79" s="84">
        <v>0</v>
      </c>
      <c r="M79" s="74">
        <v>0</v>
      </c>
      <c r="N79" s="74">
        <v>0</v>
      </c>
      <c r="O79" s="74">
        <v>1110</v>
      </c>
    </row>
    <row r="80" s="68" customFormat="1" ht="20.25" customHeight="1" spans="1:15">
      <c r="A80" s="75" t="s">
        <v>1003</v>
      </c>
      <c r="B80" s="76" t="s">
        <v>1004</v>
      </c>
      <c r="C80" s="74">
        <f t="shared" si="3"/>
        <v>1145.82</v>
      </c>
      <c r="D80" s="74">
        <v>347.54</v>
      </c>
      <c r="E80" s="74">
        <v>64.81</v>
      </c>
      <c r="F80" s="74">
        <v>0</v>
      </c>
      <c r="G80" s="74">
        <v>182.15</v>
      </c>
      <c r="H80" s="74">
        <v>298.83</v>
      </c>
      <c r="I80" s="85">
        <v>71.34</v>
      </c>
      <c r="J80" s="74">
        <v>6</v>
      </c>
      <c r="K80" s="86">
        <v>32.29</v>
      </c>
      <c r="L80" s="84">
        <v>0</v>
      </c>
      <c r="M80" s="74">
        <v>8.32</v>
      </c>
      <c r="N80" s="74">
        <v>5.34</v>
      </c>
      <c r="O80" s="74">
        <v>129.2</v>
      </c>
    </row>
    <row r="81" s="68" customFormat="1" ht="20.25" customHeight="1" spans="1:15">
      <c r="A81" s="75" t="s">
        <v>1005</v>
      </c>
      <c r="B81" s="76" t="s">
        <v>1006</v>
      </c>
      <c r="C81" s="74">
        <f t="shared" si="3"/>
        <v>4871.68</v>
      </c>
      <c r="D81" s="74">
        <v>398.36</v>
      </c>
      <c r="E81" s="74">
        <v>75.55</v>
      </c>
      <c r="F81" s="74">
        <v>0</v>
      </c>
      <c r="G81" s="74">
        <v>203.21</v>
      </c>
      <c r="H81" s="74">
        <v>247.49</v>
      </c>
      <c r="I81" s="85">
        <v>81.26</v>
      </c>
      <c r="J81" s="74">
        <v>0</v>
      </c>
      <c r="K81" s="86">
        <v>112.96</v>
      </c>
      <c r="L81" s="84">
        <v>0</v>
      </c>
      <c r="M81" s="74">
        <v>5.21</v>
      </c>
      <c r="N81" s="74">
        <v>3.04</v>
      </c>
      <c r="O81" s="74">
        <v>3744.6</v>
      </c>
    </row>
    <row r="82" s="68" customFormat="1" ht="20.25" customHeight="1" spans="1:15">
      <c r="A82" s="75" t="s">
        <v>1007</v>
      </c>
      <c r="B82" s="76" t="s">
        <v>1008</v>
      </c>
      <c r="C82" s="74">
        <f t="shared" si="3"/>
        <v>123.96</v>
      </c>
      <c r="D82" s="74">
        <v>24.06</v>
      </c>
      <c r="E82" s="74">
        <v>24.44</v>
      </c>
      <c r="F82" s="74">
        <v>0</v>
      </c>
      <c r="G82" s="74">
        <v>0</v>
      </c>
      <c r="H82" s="74">
        <v>18.68</v>
      </c>
      <c r="I82" s="85">
        <v>9.87</v>
      </c>
      <c r="J82" s="74">
        <v>34.84</v>
      </c>
      <c r="K82" s="86">
        <v>12.07</v>
      </c>
      <c r="L82" s="84">
        <v>0</v>
      </c>
      <c r="M82" s="74">
        <v>0</v>
      </c>
      <c r="N82" s="74">
        <v>0</v>
      </c>
      <c r="O82" s="74">
        <v>0</v>
      </c>
    </row>
    <row r="83" s="68" customFormat="1" ht="20.25" customHeight="1" spans="1:15">
      <c r="A83" s="75" t="s">
        <v>1009</v>
      </c>
      <c r="B83" s="76" t="s">
        <v>1010</v>
      </c>
      <c r="C83" s="74">
        <f t="shared" si="3"/>
        <v>3297.52</v>
      </c>
      <c r="D83" s="74">
        <v>327.04</v>
      </c>
      <c r="E83" s="74">
        <v>69.97</v>
      </c>
      <c r="F83" s="74">
        <v>0</v>
      </c>
      <c r="G83" s="74">
        <v>165.91</v>
      </c>
      <c r="H83" s="74">
        <v>221.14</v>
      </c>
      <c r="I83" s="85">
        <v>82.05</v>
      </c>
      <c r="J83" s="74">
        <v>150</v>
      </c>
      <c r="K83" s="86">
        <v>102.26</v>
      </c>
      <c r="L83" s="84">
        <v>8.78</v>
      </c>
      <c r="M83" s="74">
        <v>3.3</v>
      </c>
      <c r="N83" s="74">
        <v>5.07</v>
      </c>
      <c r="O83" s="74">
        <v>2162</v>
      </c>
    </row>
    <row r="84" s="68" customFormat="1" ht="20.25" customHeight="1" spans="1:15">
      <c r="A84" s="75" t="s">
        <v>1011</v>
      </c>
      <c r="B84" s="76" t="s">
        <v>1012</v>
      </c>
      <c r="C84" s="74">
        <f t="shared" si="3"/>
        <v>1327.82</v>
      </c>
      <c r="D84" s="74">
        <v>224.95</v>
      </c>
      <c r="E84" s="74">
        <v>48.86</v>
      </c>
      <c r="F84" s="74">
        <v>0</v>
      </c>
      <c r="G84" s="74">
        <v>127.65</v>
      </c>
      <c r="H84" s="74">
        <v>187.84</v>
      </c>
      <c r="I84" s="85">
        <v>48.18</v>
      </c>
      <c r="J84" s="74">
        <v>26.4</v>
      </c>
      <c r="K84" s="86">
        <v>53.99</v>
      </c>
      <c r="L84" s="84">
        <v>0</v>
      </c>
      <c r="M84" s="74">
        <v>4.16</v>
      </c>
      <c r="N84" s="74">
        <v>7.11</v>
      </c>
      <c r="O84" s="74">
        <v>598.68</v>
      </c>
    </row>
    <row r="85" s="68" customFormat="1" ht="20.25" customHeight="1" spans="1:15">
      <c r="A85" s="75" t="s">
        <v>1013</v>
      </c>
      <c r="B85" s="76" t="s">
        <v>1014</v>
      </c>
      <c r="C85" s="74">
        <f t="shared" si="3"/>
        <v>2308.98</v>
      </c>
      <c r="D85" s="74">
        <v>360.38</v>
      </c>
      <c r="E85" s="74">
        <v>111.85</v>
      </c>
      <c r="F85" s="74">
        <v>0</v>
      </c>
      <c r="G85" s="74">
        <v>200.04</v>
      </c>
      <c r="H85" s="74">
        <v>312.33</v>
      </c>
      <c r="I85" s="85">
        <v>80.67</v>
      </c>
      <c r="J85" s="74">
        <v>47.4</v>
      </c>
      <c r="K85" s="86">
        <v>115.69</v>
      </c>
      <c r="L85" s="84">
        <v>0</v>
      </c>
      <c r="M85" s="74">
        <v>7.28</v>
      </c>
      <c r="N85" s="74">
        <v>21.34</v>
      </c>
      <c r="O85" s="74">
        <v>1052</v>
      </c>
    </row>
    <row r="86" s="68" customFormat="1" ht="20.25" customHeight="1" spans="1:15">
      <c r="A86" s="75" t="s">
        <v>1015</v>
      </c>
      <c r="B86" s="76" t="s">
        <v>1016</v>
      </c>
      <c r="C86" s="74">
        <f t="shared" si="3"/>
        <v>2201.67</v>
      </c>
      <c r="D86" s="74">
        <v>340.02</v>
      </c>
      <c r="E86" s="74">
        <v>109.11</v>
      </c>
      <c r="F86" s="74">
        <v>0</v>
      </c>
      <c r="G86" s="74">
        <v>198.1</v>
      </c>
      <c r="H86" s="74">
        <v>302.82</v>
      </c>
      <c r="I86" s="85">
        <v>77.67</v>
      </c>
      <c r="J86" s="74">
        <v>45</v>
      </c>
      <c r="K86" s="86">
        <v>122.94</v>
      </c>
      <c r="L86" s="84">
        <v>0</v>
      </c>
      <c r="M86" s="74">
        <v>8.45</v>
      </c>
      <c r="N86" s="74">
        <v>11.56</v>
      </c>
      <c r="O86" s="74">
        <v>986</v>
      </c>
    </row>
    <row r="87" s="68" customFormat="1" ht="20.25" customHeight="1" spans="1:15">
      <c r="A87" s="75" t="s">
        <v>1017</v>
      </c>
      <c r="B87" s="76" t="s">
        <v>1018</v>
      </c>
      <c r="C87" s="74">
        <f t="shared" si="3"/>
        <v>1101.49</v>
      </c>
      <c r="D87" s="74">
        <v>212.47</v>
      </c>
      <c r="E87" s="74">
        <v>70.81</v>
      </c>
      <c r="F87" s="74">
        <v>0</v>
      </c>
      <c r="G87" s="74">
        <v>127.45</v>
      </c>
      <c r="H87" s="74">
        <v>187.57</v>
      </c>
      <c r="I87" s="85">
        <v>49.29</v>
      </c>
      <c r="J87" s="74">
        <v>17.1</v>
      </c>
      <c r="K87" s="86">
        <v>59.67</v>
      </c>
      <c r="L87" s="84">
        <v>0</v>
      </c>
      <c r="M87" s="74">
        <v>4.29</v>
      </c>
      <c r="N87" s="74">
        <v>5.34</v>
      </c>
      <c r="O87" s="74">
        <v>367.5</v>
      </c>
    </row>
    <row r="88" s="68" customFormat="1" ht="20.25" customHeight="1" spans="1:15">
      <c r="A88" s="75" t="s">
        <v>1019</v>
      </c>
      <c r="B88" s="76" t="s">
        <v>1020</v>
      </c>
      <c r="C88" s="74">
        <f t="shared" si="3"/>
        <v>1034.2</v>
      </c>
      <c r="D88" s="74">
        <v>245.04</v>
      </c>
      <c r="E88" s="74">
        <v>76.6</v>
      </c>
      <c r="F88" s="74">
        <v>0</v>
      </c>
      <c r="G88" s="74">
        <v>139.69</v>
      </c>
      <c r="H88" s="74">
        <v>205.29</v>
      </c>
      <c r="I88" s="85">
        <v>55.36</v>
      </c>
      <c r="J88" s="74">
        <v>11.1</v>
      </c>
      <c r="K88" s="86">
        <v>90.98</v>
      </c>
      <c r="L88" s="84">
        <v>0</v>
      </c>
      <c r="M88" s="74">
        <v>5.2</v>
      </c>
      <c r="N88" s="74">
        <v>13.34</v>
      </c>
      <c r="O88" s="74">
        <v>191.6</v>
      </c>
    </row>
    <row r="89" s="68" customFormat="1" ht="20.25" customHeight="1" spans="1:15">
      <c r="A89" s="75" t="s">
        <v>1021</v>
      </c>
      <c r="B89" s="76" t="s">
        <v>1022</v>
      </c>
      <c r="C89" s="74">
        <f t="shared" si="3"/>
        <v>857.5</v>
      </c>
      <c r="D89" s="74">
        <v>180.25</v>
      </c>
      <c r="E89" s="74">
        <v>59.91</v>
      </c>
      <c r="F89" s="74">
        <v>0</v>
      </c>
      <c r="G89" s="74">
        <v>109.46</v>
      </c>
      <c r="H89" s="74">
        <v>152.46</v>
      </c>
      <c r="I89" s="85">
        <v>41.96</v>
      </c>
      <c r="J89" s="74">
        <v>11.1</v>
      </c>
      <c r="K89" s="86">
        <v>75.84</v>
      </c>
      <c r="L89" s="84">
        <v>0</v>
      </c>
      <c r="M89" s="74">
        <v>3.13</v>
      </c>
      <c r="N89" s="74">
        <v>2.67</v>
      </c>
      <c r="O89" s="74">
        <v>220.72</v>
      </c>
    </row>
    <row r="90" s="68" customFormat="1" ht="20.25" customHeight="1" spans="1:15">
      <c r="A90" s="75" t="s">
        <v>1023</v>
      </c>
      <c r="B90" s="76" t="s">
        <v>1024</v>
      </c>
      <c r="C90" s="74">
        <f t="shared" si="3"/>
        <v>1100.83</v>
      </c>
      <c r="D90" s="74">
        <v>181.56</v>
      </c>
      <c r="E90" s="74">
        <v>61.36</v>
      </c>
      <c r="F90" s="74">
        <v>0</v>
      </c>
      <c r="G90" s="74">
        <v>109.62</v>
      </c>
      <c r="H90" s="74">
        <v>169.09</v>
      </c>
      <c r="I90" s="85">
        <v>42.3</v>
      </c>
      <c r="J90" s="74">
        <v>20.4</v>
      </c>
      <c r="K90" s="86">
        <v>71.09</v>
      </c>
      <c r="L90" s="84">
        <v>0</v>
      </c>
      <c r="M90" s="74">
        <v>0</v>
      </c>
      <c r="N90" s="74">
        <v>10.41</v>
      </c>
      <c r="O90" s="74">
        <v>435</v>
      </c>
    </row>
    <row r="91" s="68" customFormat="1" ht="20.25" customHeight="1" spans="1:15">
      <c r="A91" s="75" t="s">
        <v>1025</v>
      </c>
      <c r="B91" s="76" t="s">
        <v>1026</v>
      </c>
      <c r="C91" s="74">
        <f t="shared" si="3"/>
        <v>5122.92</v>
      </c>
      <c r="D91" s="74">
        <v>654.86</v>
      </c>
      <c r="E91" s="74">
        <v>225.79</v>
      </c>
      <c r="F91" s="74">
        <v>0</v>
      </c>
      <c r="G91" s="74">
        <v>385.9</v>
      </c>
      <c r="H91" s="74">
        <v>564.34</v>
      </c>
      <c r="I91" s="85">
        <v>151.99</v>
      </c>
      <c r="J91" s="74">
        <v>120</v>
      </c>
      <c r="K91" s="86">
        <v>181.33</v>
      </c>
      <c r="L91" s="84">
        <v>22.29</v>
      </c>
      <c r="M91" s="74">
        <v>0</v>
      </c>
      <c r="N91" s="74">
        <v>17.78</v>
      </c>
      <c r="O91" s="74">
        <v>2798.64</v>
      </c>
    </row>
    <row r="92" s="68" customFormat="1" ht="20.25" customHeight="1" spans="1:15">
      <c r="A92" s="75" t="s">
        <v>1027</v>
      </c>
      <c r="B92" s="76" t="s">
        <v>1028</v>
      </c>
      <c r="C92" s="74">
        <f t="shared" si="3"/>
        <v>1075.96</v>
      </c>
      <c r="D92" s="74">
        <v>201.2</v>
      </c>
      <c r="E92" s="74">
        <v>73.88</v>
      </c>
      <c r="F92" s="74">
        <v>0</v>
      </c>
      <c r="G92" s="74">
        <v>123.15</v>
      </c>
      <c r="H92" s="74">
        <v>170.14</v>
      </c>
      <c r="I92" s="85">
        <v>47.79</v>
      </c>
      <c r="J92" s="74">
        <v>17.4</v>
      </c>
      <c r="K92" s="86">
        <v>81.3</v>
      </c>
      <c r="L92" s="84">
        <v>0</v>
      </c>
      <c r="M92" s="74">
        <v>8.2</v>
      </c>
      <c r="N92" s="74">
        <v>0</v>
      </c>
      <c r="O92" s="74">
        <v>352.9</v>
      </c>
    </row>
    <row r="93" s="68" customFormat="1" ht="20.25" customHeight="1" spans="1:15">
      <c r="A93" s="75" t="s">
        <v>1029</v>
      </c>
      <c r="B93" s="76" t="s">
        <v>1030</v>
      </c>
      <c r="C93" s="74">
        <f t="shared" si="3"/>
        <v>1309.23</v>
      </c>
      <c r="D93" s="74">
        <v>255.6</v>
      </c>
      <c r="E93" s="74">
        <v>86.22</v>
      </c>
      <c r="F93" s="74">
        <v>0</v>
      </c>
      <c r="G93" s="74">
        <v>152.63</v>
      </c>
      <c r="H93" s="74">
        <v>213.82</v>
      </c>
      <c r="I93" s="85">
        <v>59.33</v>
      </c>
      <c r="J93" s="74">
        <v>20.4</v>
      </c>
      <c r="K93" s="86">
        <v>99.95</v>
      </c>
      <c r="L93" s="84">
        <v>0</v>
      </c>
      <c r="M93" s="74">
        <v>0</v>
      </c>
      <c r="N93" s="74">
        <v>12.29</v>
      </c>
      <c r="O93" s="74">
        <v>408.99</v>
      </c>
    </row>
    <row r="94" s="68" customFormat="1" ht="20.25" customHeight="1" spans="1:15">
      <c r="A94" s="75" t="s">
        <v>1031</v>
      </c>
      <c r="B94" s="76" t="s">
        <v>1032</v>
      </c>
      <c r="C94" s="74">
        <f t="shared" si="3"/>
        <v>1440.35</v>
      </c>
      <c r="D94" s="74">
        <v>352.24</v>
      </c>
      <c r="E94" s="74">
        <v>64.76</v>
      </c>
      <c r="F94" s="74">
        <v>0</v>
      </c>
      <c r="G94" s="74">
        <v>182.71</v>
      </c>
      <c r="H94" s="74">
        <v>291.03</v>
      </c>
      <c r="I94" s="85">
        <v>71.97</v>
      </c>
      <c r="J94" s="74">
        <v>17.7</v>
      </c>
      <c r="K94" s="86">
        <v>103.01</v>
      </c>
      <c r="L94" s="84">
        <v>0</v>
      </c>
      <c r="M94" s="74">
        <v>9.98</v>
      </c>
      <c r="N94" s="74">
        <v>4.45</v>
      </c>
      <c r="O94" s="74">
        <v>342.5</v>
      </c>
    </row>
    <row r="95" s="68" customFormat="1" ht="20.25" customHeight="1" spans="1:15">
      <c r="A95" s="75" t="s">
        <v>1033</v>
      </c>
      <c r="B95" s="76" t="s">
        <v>1034</v>
      </c>
      <c r="C95" s="74">
        <f t="shared" si="3"/>
        <v>981.9</v>
      </c>
      <c r="D95" s="74">
        <v>198.7</v>
      </c>
      <c r="E95" s="74">
        <v>70.04</v>
      </c>
      <c r="F95" s="74">
        <v>0</v>
      </c>
      <c r="G95" s="74">
        <v>122.9</v>
      </c>
      <c r="H95" s="74">
        <v>172.63</v>
      </c>
      <c r="I95" s="85">
        <v>47</v>
      </c>
      <c r="J95" s="74">
        <v>13.8</v>
      </c>
      <c r="K95" s="86">
        <v>49.65</v>
      </c>
      <c r="L95" s="84">
        <v>0</v>
      </c>
      <c r="M95" s="74">
        <v>3.9</v>
      </c>
      <c r="N95" s="74">
        <v>6.22</v>
      </c>
      <c r="O95" s="74">
        <v>297.06</v>
      </c>
    </row>
    <row r="96" s="68" customFormat="1" ht="20.25" customHeight="1" spans="1:15">
      <c r="A96" s="75" t="s">
        <v>1035</v>
      </c>
      <c r="B96" s="76" t="s">
        <v>1036</v>
      </c>
      <c r="C96" s="74">
        <f t="shared" si="3"/>
        <v>104.39</v>
      </c>
      <c r="D96" s="74">
        <v>21.29</v>
      </c>
      <c r="E96" s="74">
        <v>7.66</v>
      </c>
      <c r="F96" s="74">
        <v>0</v>
      </c>
      <c r="G96" s="74">
        <v>14.63</v>
      </c>
      <c r="H96" s="74">
        <v>14.4</v>
      </c>
      <c r="I96" s="85">
        <v>5.23</v>
      </c>
      <c r="J96" s="74">
        <v>1.2</v>
      </c>
      <c r="K96" s="86">
        <v>7.98</v>
      </c>
      <c r="L96" s="84">
        <v>0</v>
      </c>
      <c r="M96" s="74">
        <v>0</v>
      </c>
      <c r="N96" s="74">
        <v>0</v>
      </c>
      <c r="O96" s="74">
        <v>32</v>
      </c>
    </row>
    <row r="97" s="68" customFormat="1" ht="20.25" customHeight="1" spans="1:15">
      <c r="A97" s="75" t="s">
        <v>1037</v>
      </c>
      <c r="B97" s="76" t="s">
        <v>1038</v>
      </c>
      <c r="C97" s="74">
        <f t="shared" si="3"/>
        <v>406.09</v>
      </c>
      <c r="D97" s="74">
        <v>67.27</v>
      </c>
      <c r="E97" s="74">
        <v>17.08</v>
      </c>
      <c r="F97" s="74">
        <v>112.46</v>
      </c>
      <c r="G97" s="74">
        <v>45.56</v>
      </c>
      <c r="H97" s="74">
        <v>73</v>
      </c>
      <c r="I97" s="85">
        <v>29.08</v>
      </c>
      <c r="J97" s="74">
        <v>0</v>
      </c>
      <c r="K97" s="86">
        <v>33.64</v>
      </c>
      <c r="L97" s="84">
        <v>0</v>
      </c>
      <c r="M97" s="74">
        <v>0</v>
      </c>
      <c r="N97" s="74">
        <v>0</v>
      </c>
      <c r="O97" s="74">
        <v>28</v>
      </c>
    </row>
    <row r="98" s="68" customFormat="1" ht="20.25" customHeight="1" spans="1:15">
      <c r="A98" s="75" t="s">
        <v>1039</v>
      </c>
      <c r="B98" s="76" t="s">
        <v>1040</v>
      </c>
      <c r="C98" s="74">
        <f t="shared" si="3"/>
        <v>283.66</v>
      </c>
      <c r="D98" s="74">
        <v>58.61</v>
      </c>
      <c r="E98" s="74">
        <v>31.59</v>
      </c>
      <c r="F98" s="74">
        <v>2.7</v>
      </c>
      <c r="G98" s="74">
        <v>20.53</v>
      </c>
      <c r="H98" s="74">
        <v>44.77</v>
      </c>
      <c r="I98" s="85">
        <v>22.1</v>
      </c>
      <c r="J98" s="74">
        <v>70.75</v>
      </c>
      <c r="K98" s="86">
        <v>32.61</v>
      </c>
      <c r="L98" s="84">
        <v>0</v>
      </c>
      <c r="M98" s="74">
        <v>0</v>
      </c>
      <c r="N98" s="74">
        <v>0</v>
      </c>
      <c r="O98" s="74">
        <v>0</v>
      </c>
    </row>
    <row r="99" s="68" customFormat="1" ht="20.25" customHeight="1" spans="1:15">
      <c r="A99" s="75" t="s">
        <v>1041</v>
      </c>
      <c r="B99" s="76" t="s">
        <v>1042</v>
      </c>
      <c r="C99" s="74">
        <f t="shared" si="3"/>
        <v>367.2</v>
      </c>
      <c r="D99" s="74">
        <v>63.66</v>
      </c>
      <c r="E99" s="74">
        <v>37.32</v>
      </c>
      <c r="F99" s="74">
        <v>3.79</v>
      </c>
      <c r="G99" s="74">
        <v>13.25</v>
      </c>
      <c r="H99" s="74">
        <v>68.96</v>
      </c>
      <c r="I99" s="85">
        <v>23.34</v>
      </c>
      <c r="J99" s="74">
        <v>120.83</v>
      </c>
      <c r="K99" s="86">
        <v>34.45</v>
      </c>
      <c r="L99" s="84">
        <v>0</v>
      </c>
      <c r="M99" s="74">
        <v>1.6</v>
      </c>
      <c r="N99" s="74">
        <v>0</v>
      </c>
      <c r="O99" s="74">
        <v>0</v>
      </c>
    </row>
    <row r="100" s="68" customFormat="1" ht="20.25" customHeight="1" spans="1:15">
      <c r="A100" s="75" t="s">
        <v>1043</v>
      </c>
      <c r="B100" s="76" t="s">
        <v>1044</v>
      </c>
      <c r="C100" s="74">
        <f t="shared" si="3"/>
        <v>875.01</v>
      </c>
      <c r="D100" s="74">
        <v>155.31</v>
      </c>
      <c r="E100" s="74">
        <v>95.16</v>
      </c>
      <c r="F100" s="74">
        <v>9.41</v>
      </c>
      <c r="G100" s="74">
        <v>20.65</v>
      </c>
      <c r="H100" s="74">
        <v>135.11</v>
      </c>
      <c r="I100" s="85">
        <v>49.56</v>
      </c>
      <c r="J100" s="74">
        <v>195.2</v>
      </c>
      <c r="K100" s="86">
        <v>83.36</v>
      </c>
      <c r="L100" s="84">
        <v>0</v>
      </c>
      <c r="M100" s="74">
        <v>2.68</v>
      </c>
      <c r="N100" s="74">
        <v>1.01</v>
      </c>
      <c r="O100" s="74">
        <v>127.56</v>
      </c>
    </row>
    <row r="101" s="68" customFormat="1" ht="20.25" customHeight="1" spans="1:15">
      <c r="A101" s="75" t="s">
        <v>1045</v>
      </c>
      <c r="B101" s="76" t="s">
        <v>1046</v>
      </c>
      <c r="C101" s="74">
        <f t="shared" si="3"/>
        <v>277.51</v>
      </c>
      <c r="D101" s="74">
        <v>58.65</v>
      </c>
      <c r="E101" s="74">
        <v>35.37</v>
      </c>
      <c r="F101" s="74">
        <v>3.14</v>
      </c>
      <c r="G101" s="74">
        <v>11.71</v>
      </c>
      <c r="H101" s="74">
        <v>42.24</v>
      </c>
      <c r="I101" s="85">
        <v>19.5</v>
      </c>
      <c r="J101" s="74">
        <v>56.1</v>
      </c>
      <c r="K101" s="86">
        <v>21.7</v>
      </c>
      <c r="L101" s="84">
        <v>0</v>
      </c>
      <c r="M101" s="74">
        <v>0.1</v>
      </c>
      <c r="N101" s="74">
        <v>0</v>
      </c>
      <c r="O101" s="74">
        <v>29</v>
      </c>
    </row>
    <row r="102" s="68" customFormat="1" ht="20.25" customHeight="1" spans="1:15">
      <c r="A102" s="75" t="s">
        <v>1047</v>
      </c>
      <c r="B102" s="76" t="s">
        <v>1048</v>
      </c>
      <c r="C102" s="74">
        <f t="shared" ref="C102:C133" si="4">SUM(D102:O102)</f>
        <v>331.98</v>
      </c>
      <c r="D102" s="74">
        <v>72.77</v>
      </c>
      <c r="E102" s="74">
        <v>14.05</v>
      </c>
      <c r="F102" s="74">
        <v>0</v>
      </c>
      <c r="G102" s="74">
        <v>40.8</v>
      </c>
      <c r="H102" s="74">
        <v>55.47</v>
      </c>
      <c r="I102" s="85">
        <v>21.42</v>
      </c>
      <c r="J102" s="74">
        <v>66.83</v>
      </c>
      <c r="K102" s="86">
        <v>23.72</v>
      </c>
      <c r="L102" s="84">
        <v>0</v>
      </c>
      <c r="M102" s="74">
        <v>0.91</v>
      </c>
      <c r="N102" s="74">
        <v>1.01</v>
      </c>
      <c r="O102" s="74">
        <v>35</v>
      </c>
    </row>
    <row r="103" s="68" customFormat="1" ht="20.25" customHeight="1" spans="1:15">
      <c r="A103" s="75" t="s">
        <v>1049</v>
      </c>
      <c r="B103" s="76" t="s">
        <v>1050</v>
      </c>
      <c r="C103" s="74">
        <f t="shared" si="4"/>
        <v>88.9</v>
      </c>
      <c r="D103" s="74">
        <v>22.24</v>
      </c>
      <c r="E103" s="74">
        <v>3.82</v>
      </c>
      <c r="F103" s="74">
        <v>0</v>
      </c>
      <c r="G103" s="74">
        <v>11.49</v>
      </c>
      <c r="H103" s="74">
        <v>15.16</v>
      </c>
      <c r="I103" s="85">
        <v>6.51</v>
      </c>
      <c r="J103" s="74">
        <v>19</v>
      </c>
      <c r="K103" s="86">
        <v>5.55</v>
      </c>
      <c r="L103" s="84">
        <v>0</v>
      </c>
      <c r="M103" s="74">
        <v>0.13</v>
      </c>
      <c r="N103" s="74">
        <v>0</v>
      </c>
      <c r="O103" s="74">
        <v>5</v>
      </c>
    </row>
    <row r="104" s="68" customFormat="1" ht="20.25" customHeight="1" spans="1:15">
      <c r="A104" s="75" t="s">
        <v>1051</v>
      </c>
      <c r="B104" s="76" t="s">
        <v>1052</v>
      </c>
      <c r="C104" s="74">
        <f t="shared" si="4"/>
        <v>313.62</v>
      </c>
      <c r="D104" s="74">
        <v>62.46</v>
      </c>
      <c r="E104" s="74">
        <v>10.58</v>
      </c>
      <c r="F104" s="74">
        <v>0</v>
      </c>
      <c r="G104" s="74">
        <v>33.06</v>
      </c>
      <c r="H104" s="74">
        <v>55.63</v>
      </c>
      <c r="I104" s="85">
        <v>18.23</v>
      </c>
      <c r="J104" s="74">
        <v>73</v>
      </c>
      <c r="K104" s="86">
        <v>20.34</v>
      </c>
      <c r="L104" s="84">
        <v>0</v>
      </c>
      <c r="M104" s="74">
        <v>1.32</v>
      </c>
      <c r="N104" s="74">
        <v>0</v>
      </c>
      <c r="O104" s="74">
        <v>39</v>
      </c>
    </row>
    <row r="105" s="68" customFormat="1" ht="20.25" customHeight="1" spans="1:15">
      <c r="A105" s="75" t="s">
        <v>1053</v>
      </c>
      <c r="B105" s="76" t="s">
        <v>1054</v>
      </c>
      <c r="C105" s="74">
        <f t="shared" si="4"/>
        <v>560.89</v>
      </c>
      <c r="D105" s="74">
        <v>203.82</v>
      </c>
      <c r="E105" s="74">
        <v>27.83</v>
      </c>
      <c r="F105" s="74">
        <v>0</v>
      </c>
      <c r="G105" s="74">
        <v>102.1</v>
      </c>
      <c r="H105" s="74">
        <v>128.46</v>
      </c>
      <c r="I105" s="85">
        <v>40.05</v>
      </c>
      <c r="J105" s="74">
        <v>0</v>
      </c>
      <c r="K105" s="86">
        <v>47.53</v>
      </c>
      <c r="L105" s="84">
        <v>0</v>
      </c>
      <c r="M105" s="74">
        <v>3.06</v>
      </c>
      <c r="N105" s="74">
        <v>3.04</v>
      </c>
      <c r="O105" s="74">
        <v>5</v>
      </c>
    </row>
    <row r="106" s="68" customFormat="1" ht="20.25" customHeight="1" spans="1:15">
      <c r="A106" s="75" t="s">
        <v>1055</v>
      </c>
      <c r="B106" s="76" t="s">
        <v>1056</v>
      </c>
      <c r="C106" s="74">
        <f t="shared" si="4"/>
        <v>153.85</v>
      </c>
      <c r="D106" s="74">
        <v>29.66</v>
      </c>
      <c r="E106" s="74">
        <v>23.21</v>
      </c>
      <c r="F106" s="74">
        <v>2.47</v>
      </c>
      <c r="G106" s="74">
        <v>0</v>
      </c>
      <c r="H106" s="74">
        <v>27.69</v>
      </c>
      <c r="I106" s="85">
        <v>10.08</v>
      </c>
      <c r="J106" s="74">
        <v>40.72</v>
      </c>
      <c r="K106" s="86">
        <v>14.6</v>
      </c>
      <c r="L106" s="84">
        <v>0</v>
      </c>
      <c r="M106" s="74">
        <v>0.62</v>
      </c>
      <c r="N106" s="74">
        <v>0</v>
      </c>
      <c r="O106" s="74">
        <v>4.8</v>
      </c>
    </row>
    <row r="107" s="68" customFormat="1" ht="20.25" customHeight="1" spans="1:15">
      <c r="A107" s="75" t="s">
        <v>1057</v>
      </c>
      <c r="B107" s="76" t="s">
        <v>1058</v>
      </c>
      <c r="C107" s="74">
        <f t="shared" si="4"/>
        <v>504.37</v>
      </c>
      <c r="D107" s="74">
        <v>43.3</v>
      </c>
      <c r="E107" s="74">
        <v>20.67</v>
      </c>
      <c r="F107" s="74">
        <v>1.32</v>
      </c>
      <c r="G107" s="74">
        <v>18</v>
      </c>
      <c r="H107" s="74">
        <v>35.85</v>
      </c>
      <c r="I107" s="85">
        <v>16.42</v>
      </c>
      <c r="J107" s="74">
        <v>58.42</v>
      </c>
      <c r="K107" s="86">
        <v>30.19</v>
      </c>
      <c r="L107" s="84">
        <v>0</v>
      </c>
      <c r="M107" s="74">
        <v>0.2</v>
      </c>
      <c r="N107" s="74">
        <v>0</v>
      </c>
      <c r="O107" s="74">
        <v>280</v>
      </c>
    </row>
    <row r="108" s="68" customFormat="1" ht="20.25" customHeight="1" spans="1:15">
      <c r="A108" s="75" t="s">
        <v>1059</v>
      </c>
      <c r="B108" s="76" t="s">
        <v>1060</v>
      </c>
      <c r="C108" s="74">
        <f t="shared" si="4"/>
        <v>730.96</v>
      </c>
      <c r="D108" s="74">
        <v>118.18</v>
      </c>
      <c r="E108" s="74">
        <v>78.84</v>
      </c>
      <c r="F108" s="74">
        <v>8.13</v>
      </c>
      <c r="G108" s="74">
        <v>13.46</v>
      </c>
      <c r="H108" s="74">
        <v>111.09</v>
      </c>
      <c r="I108" s="85">
        <v>43.98</v>
      </c>
      <c r="J108" s="74">
        <v>183.88</v>
      </c>
      <c r="K108" s="86">
        <v>63</v>
      </c>
      <c r="L108" s="84">
        <v>0</v>
      </c>
      <c r="M108" s="74">
        <v>1.86</v>
      </c>
      <c r="N108" s="74">
        <v>3.04</v>
      </c>
      <c r="O108" s="74">
        <v>105.5</v>
      </c>
    </row>
    <row r="109" s="68" customFormat="1" ht="20.25" customHeight="1" spans="1:15">
      <c r="A109" s="75" t="s">
        <v>1061</v>
      </c>
      <c r="B109" s="76" t="s">
        <v>1062</v>
      </c>
      <c r="C109" s="74">
        <f t="shared" si="4"/>
        <v>2388.13</v>
      </c>
      <c r="D109" s="74">
        <v>320.02</v>
      </c>
      <c r="E109" s="74">
        <v>76.14</v>
      </c>
      <c r="F109" s="74">
        <v>0</v>
      </c>
      <c r="G109" s="74">
        <v>205.19</v>
      </c>
      <c r="H109" s="74">
        <v>356.41</v>
      </c>
      <c r="I109" s="85">
        <v>121.37</v>
      </c>
      <c r="J109" s="74">
        <v>519.61</v>
      </c>
      <c r="K109" s="86">
        <v>199.08</v>
      </c>
      <c r="L109" s="84">
        <v>0</v>
      </c>
      <c r="M109" s="74">
        <v>0</v>
      </c>
      <c r="N109" s="74">
        <v>5.81</v>
      </c>
      <c r="O109" s="74">
        <v>584.5</v>
      </c>
    </row>
    <row r="110" s="68" customFormat="1" ht="20.25" customHeight="1" spans="1:15">
      <c r="A110" s="75" t="s">
        <v>1063</v>
      </c>
      <c r="B110" s="76" t="s">
        <v>1064</v>
      </c>
      <c r="C110" s="74">
        <f t="shared" si="4"/>
        <v>443.11</v>
      </c>
      <c r="D110" s="74">
        <v>64.49</v>
      </c>
      <c r="E110" s="74">
        <v>45.15</v>
      </c>
      <c r="F110" s="74">
        <v>5.37</v>
      </c>
      <c r="G110" s="74">
        <v>0</v>
      </c>
      <c r="H110" s="74">
        <v>102.66</v>
      </c>
      <c r="I110" s="85">
        <v>24.64</v>
      </c>
      <c r="J110" s="74">
        <v>151.12</v>
      </c>
      <c r="K110" s="86">
        <v>32.95</v>
      </c>
      <c r="L110" s="84">
        <v>0</v>
      </c>
      <c r="M110" s="74">
        <v>2.1</v>
      </c>
      <c r="N110" s="74">
        <v>2.63</v>
      </c>
      <c r="O110" s="74">
        <v>12</v>
      </c>
    </row>
    <row r="111" s="68" customFormat="1" ht="20.25" customHeight="1" spans="1:15">
      <c r="A111" s="75" t="s">
        <v>1065</v>
      </c>
      <c r="B111" s="76" t="s">
        <v>1066</v>
      </c>
      <c r="C111" s="74">
        <f t="shared" si="4"/>
        <v>150.07</v>
      </c>
      <c r="D111" s="74">
        <v>59.28</v>
      </c>
      <c r="E111" s="74">
        <v>8.12</v>
      </c>
      <c r="F111" s="74">
        <v>0</v>
      </c>
      <c r="G111" s="74">
        <v>20.53</v>
      </c>
      <c r="H111" s="74">
        <v>39.02</v>
      </c>
      <c r="I111" s="85">
        <v>10.55</v>
      </c>
      <c r="J111" s="74">
        <v>0</v>
      </c>
      <c r="K111" s="86">
        <v>11.26</v>
      </c>
      <c r="L111" s="84">
        <v>0</v>
      </c>
      <c r="M111" s="74">
        <v>1.31</v>
      </c>
      <c r="N111" s="74">
        <v>0</v>
      </c>
      <c r="O111" s="74">
        <v>0</v>
      </c>
    </row>
    <row r="112" s="68" customFormat="1" ht="20.25" customHeight="1" spans="1:15">
      <c r="A112" s="75" t="s">
        <v>1067</v>
      </c>
      <c r="B112" s="76" t="s">
        <v>1068</v>
      </c>
      <c r="C112" s="74">
        <f t="shared" si="4"/>
        <v>281.58</v>
      </c>
      <c r="D112" s="74">
        <v>64.45</v>
      </c>
      <c r="E112" s="74">
        <v>8.5</v>
      </c>
      <c r="F112" s="74">
        <v>0</v>
      </c>
      <c r="G112" s="74">
        <v>22.69</v>
      </c>
      <c r="H112" s="74">
        <v>42.46</v>
      </c>
      <c r="I112" s="85">
        <v>11.48</v>
      </c>
      <c r="J112" s="74">
        <v>0</v>
      </c>
      <c r="K112" s="86">
        <v>11.41</v>
      </c>
      <c r="L112" s="84">
        <v>0</v>
      </c>
      <c r="M112" s="74">
        <v>1.34</v>
      </c>
      <c r="N112" s="74">
        <v>0</v>
      </c>
      <c r="O112" s="74">
        <v>119.25</v>
      </c>
    </row>
    <row r="113" s="68" customFormat="1" ht="20.25" customHeight="1" spans="1:15">
      <c r="A113" s="75" t="s">
        <v>1069</v>
      </c>
      <c r="B113" s="76" t="s">
        <v>1070</v>
      </c>
      <c r="C113" s="74">
        <f t="shared" si="4"/>
        <v>498.62</v>
      </c>
      <c r="D113" s="74">
        <v>143.95</v>
      </c>
      <c r="E113" s="74">
        <v>17.84</v>
      </c>
      <c r="F113" s="74">
        <v>0</v>
      </c>
      <c r="G113" s="74">
        <v>46.13</v>
      </c>
      <c r="H113" s="74">
        <v>101.25</v>
      </c>
      <c r="I113" s="85">
        <v>24.95</v>
      </c>
      <c r="J113" s="74">
        <v>0</v>
      </c>
      <c r="K113" s="86">
        <v>24.11</v>
      </c>
      <c r="L113" s="84">
        <v>0</v>
      </c>
      <c r="M113" s="74">
        <v>3</v>
      </c>
      <c r="N113" s="74">
        <v>0.39</v>
      </c>
      <c r="O113" s="74">
        <v>137</v>
      </c>
    </row>
    <row r="114" s="68" customFormat="1" ht="20.25" customHeight="1" spans="1:15">
      <c r="A114" s="75" t="s">
        <v>1071</v>
      </c>
      <c r="B114" s="76" t="s">
        <v>1072</v>
      </c>
      <c r="C114" s="74">
        <f t="shared" si="4"/>
        <v>622.32</v>
      </c>
      <c r="D114" s="74">
        <v>141.94</v>
      </c>
      <c r="E114" s="74">
        <v>17.6</v>
      </c>
      <c r="F114" s="74">
        <v>0</v>
      </c>
      <c r="G114" s="74">
        <v>44.92</v>
      </c>
      <c r="H114" s="74">
        <v>84.29</v>
      </c>
      <c r="I114" s="85">
        <v>24.54</v>
      </c>
      <c r="J114" s="74">
        <v>0</v>
      </c>
      <c r="K114" s="86">
        <v>24.04</v>
      </c>
      <c r="L114" s="84">
        <v>0</v>
      </c>
      <c r="M114" s="74">
        <v>1.8</v>
      </c>
      <c r="N114" s="74">
        <v>1.19</v>
      </c>
      <c r="O114" s="74">
        <v>282</v>
      </c>
    </row>
    <row r="115" s="68" customFormat="1" ht="20.25" customHeight="1" spans="1:15">
      <c r="A115" s="75" t="s">
        <v>1073</v>
      </c>
      <c r="B115" s="76" t="s">
        <v>1074</v>
      </c>
      <c r="C115" s="74">
        <f t="shared" si="4"/>
        <v>422.37</v>
      </c>
      <c r="D115" s="74">
        <v>30.29</v>
      </c>
      <c r="E115" s="74">
        <v>3.58</v>
      </c>
      <c r="F115" s="74">
        <v>0</v>
      </c>
      <c r="G115" s="74">
        <v>9.44</v>
      </c>
      <c r="H115" s="74">
        <v>13.02</v>
      </c>
      <c r="I115" s="85">
        <v>5.2</v>
      </c>
      <c r="J115" s="74">
        <v>12.17</v>
      </c>
      <c r="K115" s="86">
        <v>4.67</v>
      </c>
      <c r="L115" s="84">
        <v>0</v>
      </c>
      <c r="M115" s="74">
        <v>0</v>
      </c>
      <c r="N115" s="74">
        <v>0</v>
      </c>
      <c r="O115" s="74">
        <v>344</v>
      </c>
    </row>
    <row r="116" s="68" customFormat="1" ht="20.25" customHeight="1" spans="1:15">
      <c r="A116" s="75" t="s">
        <v>1075</v>
      </c>
      <c r="B116" s="76" t="s">
        <v>1076</v>
      </c>
      <c r="C116" s="74">
        <f t="shared" si="4"/>
        <v>1385.27</v>
      </c>
      <c r="D116" s="74">
        <v>339.9</v>
      </c>
      <c r="E116" s="74">
        <v>62.18</v>
      </c>
      <c r="F116" s="74">
        <v>0</v>
      </c>
      <c r="G116" s="74">
        <v>157.58</v>
      </c>
      <c r="H116" s="74">
        <v>231.05</v>
      </c>
      <c r="I116" s="85">
        <v>67.16</v>
      </c>
      <c r="J116" s="74">
        <v>0</v>
      </c>
      <c r="K116" s="86">
        <v>361.7</v>
      </c>
      <c r="L116" s="84">
        <v>0</v>
      </c>
      <c r="M116" s="74">
        <v>0</v>
      </c>
      <c r="N116" s="74">
        <v>2.7</v>
      </c>
      <c r="O116" s="74">
        <v>163</v>
      </c>
    </row>
    <row r="117" s="68" customFormat="1" ht="20.25" customHeight="1" spans="1:15">
      <c r="A117" s="75" t="s">
        <v>1077</v>
      </c>
      <c r="B117" s="76" t="s">
        <v>1078</v>
      </c>
      <c r="C117" s="74">
        <f t="shared" si="4"/>
        <v>688.51</v>
      </c>
      <c r="D117" s="74">
        <v>127.27</v>
      </c>
      <c r="E117" s="74">
        <v>18.57</v>
      </c>
      <c r="F117" s="74">
        <v>0</v>
      </c>
      <c r="G117" s="74">
        <v>59.76</v>
      </c>
      <c r="H117" s="74">
        <v>59.13</v>
      </c>
      <c r="I117" s="85">
        <v>23.23</v>
      </c>
      <c r="J117" s="74">
        <v>0</v>
      </c>
      <c r="K117" s="86">
        <v>399.67</v>
      </c>
      <c r="L117" s="84">
        <v>0</v>
      </c>
      <c r="M117" s="74">
        <v>0.1</v>
      </c>
      <c r="N117" s="74">
        <v>0</v>
      </c>
      <c r="O117" s="74">
        <v>0.78</v>
      </c>
    </row>
    <row r="118" s="68" customFormat="1" ht="20.25" customHeight="1" spans="1:15">
      <c r="A118" s="75" t="s">
        <v>1079</v>
      </c>
      <c r="B118" s="76" t="s">
        <v>1080</v>
      </c>
      <c r="C118" s="74">
        <f t="shared" si="4"/>
        <v>1658.8</v>
      </c>
      <c r="D118" s="74">
        <v>621.46</v>
      </c>
      <c r="E118" s="74">
        <v>97.14</v>
      </c>
      <c r="F118" s="74">
        <v>0</v>
      </c>
      <c r="G118" s="74">
        <v>245.8</v>
      </c>
      <c r="H118" s="74">
        <v>359.51</v>
      </c>
      <c r="I118" s="85">
        <v>115.73</v>
      </c>
      <c r="J118" s="74">
        <v>0</v>
      </c>
      <c r="K118" s="86">
        <v>202.05</v>
      </c>
      <c r="L118" s="84">
        <v>0</v>
      </c>
      <c r="M118" s="74">
        <v>7.2</v>
      </c>
      <c r="N118" s="74">
        <v>4.45</v>
      </c>
      <c r="O118" s="74">
        <v>5.46</v>
      </c>
    </row>
    <row r="119" s="68" customFormat="1" ht="20.25" customHeight="1" spans="1:15">
      <c r="A119" s="75" t="s">
        <v>1081</v>
      </c>
      <c r="B119" s="76" t="s">
        <v>1082</v>
      </c>
      <c r="C119" s="74">
        <f t="shared" si="4"/>
        <v>2334.6</v>
      </c>
      <c r="D119" s="74">
        <v>866</v>
      </c>
      <c r="E119" s="74">
        <v>137.33</v>
      </c>
      <c r="F119" s="74">
        <v>0</v>
      </c>
      <c r="G119" s="74">
        <v>345.83</v>
      </c>
      <c r="H119" s="74">
        <v>512.55</v>
      </c>
      <c r="I119" s="85">
        <v>162.93</v>
      </c>
      <c r="J119" s="74">
        <v>0</v>
      </c>
      <c r="K119" s="86">
        <v>288.65</v>
      </c>
      <c r="L119" s="84">
        <v>0</v>
      </c>
      <c r="M119" s="74">
        <v>11</v>
      </c>
      <c r="N119" s="74">
        <v>1.73</v>
      </c>
      <c r="O119" s="74">
        <v>8.58</v>
      </c>
    </row>
    <row r="120" s="68" customFormat="1" ht="20.25" customHeight="1" spans="1:15">
      <c r="A120" s="75" t="s">
        <v>1083</v>
      </c>
      <c r="B120" s="76" t="s">
        <v>1084</v>
      </c>
      <c r="C120" s="74">
        <f t="shared" si="4"/>
        <v>1133.14</v>
      </c>
      <c r="D120" s="74">
        <v>415.88</v>
      </c>
      <c r="E120" s="74">
        <v>65.11</v>
      </c>
      <c r="F120" s="74">
        <v>0</v>
      </c>
      <c r="G120" s="74">
        <v>164.97</v>
      </c>
      <c r="H120" s="74">
        <v>251.53</v>
      </c>
      <c r="I120" s="85">
        <v>77.52</v>
      </c>
      <c r="J120" s="74">
        <v>0</v>
      </c>
      <c r="K120" s="86">
        <v>143.78</v>
      </c>
      <c r="L120" s="84">
        <v>0</v>
      </c>
      <c r="M120" s="74">
        <v>6</v>
      </c>
      <c r="N120" s="74">
        <v>4.45</v>
      </c>
      <c r="O120" s="74">
        <v>3.9</v>
      </c>
    </row>
    <row r="121" s="68" customFormat="1" ht="20.25" customHeight="1" spans="1:15">
      <c r="A121" s="75" t="s">
        <v>1085</v>
      </c>
      <c r="B121" s="76" t="s">
        <v>1086</v>
      </c>
      <c r="C121" s="74">
        <f t="shared" si="4"/>
        <v>787.44</v>
      </c>
      <c r="D121" s="74">
        <v>297.94</v>
      </c>
      <c r="E121" s="74">
        <v>47.55</v>
      </c>
      <c r="F121" s="74">
        <v>0</v>
      </c>
      <c r="G121" s="74">
        <v>120.73</v>
      </c>
      <c r="H121" s="74">
        <v>167.85</v>
      </c>
      <c r="I121" s="85">
        <v>55.95</v>
      </c>
      <c r="J121" s="74">
        <v>0</v>
      </c>
      <c r="K121" s="86">
        <v>93.33</v>
      </c>
      <c r="L121" s="84">
        <v>0</v>
      </c>
      <c r="M121" s="74">
        <v>1.6</v>
      </c>
      <c r="N121" s="74">
        <v>0.15</v>
      </c>
      <c r="O121" s="74">
        <v>2.34</v>
      </c>
    </row>
    <row r="122" s="68" customFormat="1" ht="20.25" customHeight="1" spans="1:15">
      <c r="A122" s="75" t="s">
        <v>1087</v>
      </c>
      <c r="B122" s="76" t="s">
        <v>1088</v>
      </c>
      <c r="C122" s="74">
        <f t="shared" si="4"/>
        <v>2316.1</v>
      </c>
      <c r="D122" s="74">
        <v>860.89</v>
      </c>
      <c r="E122" s="74">
        <v>141.66</v>
      </c>
      <c r="F122" s="74">
        <v>0</v>
      </c>
      <c r="G122" s="74">
        <v>363.64</v>
      </c>
      <c r="H122" s="74">
        <v>442.73</v>
      </c>
      <c r="I122" s="85">
        <v>163.94</v>
      </c>
      <c r="J122" s="74">
        <v>0</v>
      </c>
      <c r="K122" s="86">
        <v>331.25</v>
      </c>
      <c r="L122" s="84">
        <v>0</v>
      </c>
      <c r="M122" s="74">
        <v>3.96</v>
      </c>
      <c r="N122" s="74">
        <v>1.01</v>
      </c>
      <c r="O122" s="74">
        <v>7.02</v>
      </c>
    </row>
    <row r="123" s="68" customFormat="1" ht="20.25" customHeight="1" spans="1:15">
      <c r="A123" s="75" t="s">
        <v>1089</v>
      </c>
      <c r="B123" s="76" t="s">
        <v>1090</v>
      </c>
      <c r="C123" s="74">
        <f t="shared" si="4"/>
        <v>455.39</v>
      </c>
      <c r="D123" s="74">
        <v>126.28</v>
      </c>
      <c r="E123" s="74">
        <v>50.06</v>
      </c>
      <c r="F123" s="74">
        <v>0</v>
      </c>
      <c r="G123" s="74">
        <v>58.61</v>
      </c>
      <c r="H123" s="74">
        <v>74.34</v>
      </c>
      <c r="I123" s="85">
        <v>28.19</v>
      </c>
      <c r="J123" s="74">
        <v>0</v>
      </c>
      <c r="K123" s="86">
        <v>113.83</v>
      </c>
      <c r="L123" s="84">
        <v>0</v>
      </c>
      <c r="M123" s="74">
        <v>0.49</v>
      </c>
      <c r="N123" s="74">
        <v>2.03</v>
      </c>
      <c r="O123" s="74">
        <v>1.56</v>
      </c>
    </row>
    <row r="124" s="68" customFormat="1" ht="20.25" customHeight="1" spans="1:15">
      <c r="A124" s="75" t="s">
        <v>1091</v>
      </c>
      <c r="B124" s="76" t="s">
        <v>1092</v>
      </c>
      <c r="C124" s="74">
        <f t="shared" si="4"/>
        <v>1526.85</v>
      </c>
      <c r="D124" s="74">
        <v>543.2</v>
      </c>
      <c r="E124" s="74">
        <v>91.92</v>
      </c>
      <c r="F124" s="74">
        <v>0</v>
      </c>
      <c r="G124" s="74">
        <v>235.17</v>
      </c>
      <c r="H124" s="74">
        <v>268.45</v>
      </c>
      <c r="I124" s="85">
        <v>104.43</v>
      </c>
      <c r="J124" s="74">
        <v>0</v>
      </c>
      <c r="K124" s="86">
        <v>272.41</v>
      </c>
      <c r="L124" s="84">
        <v>0</v>
      </c>
      <c r="M124" s="74">
        <v>0.9</v>
      </c>
      <c r="N124" s="74">
        <v>1.01</v>
      </c>
      <c r="O124" s="74">
        <v>9.36</v>
      </c>
    </row>
    <row r="125" s="68" customFormat="1" ht="20.25" customHeight="1" spans="1:15">
      <c r="A125" s="75" t="s">
        <v>1093</v>
      </c>
      <c r="B125" s="76" t="s">
        <v>1094</v>
      </c>
      <c r="C125" s="74">
        <f t="shared" si="4"/>
        <v>4086.29</v>
      </c>
      <c r="D125" s="74">
        <v>1583.38</v>
      </c>
      <c r="E125" s="74">
        <v>232.93</v>
      </c>
      <c r="F125" s="74">
        <v>0</v>
      </c>
      <c r="G125" s="74">
        <v>590.55</v>
      </c>
      <c r="H125" s="74">
        <v>846.4</v>
      </c>
      <c r="I125" s="85">
        <v>288.82</v>
      </c>
      <c r="J125" s="74">
        <v>0</v>
      </c>
      <c r="K125" s="86">
        <v>517.62</v>
      </c>
      <c r="L125" s="84">
        <v>0</v>
      </c>
      <c r="M125" s="74">
        <v>0</v>
      </c>
      <c r="N125" s="74">
        <v>18.01</v>
      </c>
      <c r="O125" s="74">
        <v>8.58</v>
      </c>
    </row>
    <row r="126" s="68" customFormat="1" ht="20.25" customHeight="1" spans="1:15">
      <c r="A126" s="75" t="s">
        <v>1095</v>
      </c>
      <c r="B126" s="76" t="s">
        <v>1096</v>
      </c>
      <c r="C126" s="74">
        <f t="shared" si="4"/>
        <v>2498.7</v>
      </c>
      <c r="D126" s="74">
        <v>1011.85</v>
      </c>
      <c r="E126" s="74">
        <v>147.31</v>
      </c>
      <c r="F126" s="74">
        <v>0</v>
      </c>
      <c r="G126" s="74">
        <v>372.66</v>
      </c>
      <c r="H126" s="74">
        <v>529.57</v>
      </c>
      <c r="I126" s="85">
        <v>183.82</v>
      </c>
      <c r="J126" s="74">
        <v>0</v>
      </c>
      <c r="K126" s="86">
        <v>234.64</v>
      </c>
      <c r="L126" s="84">
        <v>0</v>
      </c>
      <c r="M126" s="74">
        <v>6.6</v>
      </c>
      <c r="N126" s="74">
        <v>6.79</v>
      </c>
      <c r="O126" s="74">
        <v>5.46</v>
      </c>
    </row>
    <row r="127" s="68" customFormat="1" ht="20.25" customHeight="1" spans="1:15">
      <c r="A127" s="75" t="s">
        <v>1097</v>
      </c>
      <c r="B127" s="76" t="s">
        <v>1098</v>
      </c>
      <c r="C127" s="74">
        <f t="shared" si="4"/>
        <v>4841.3</v>
      </c>
      <c r="D127" s="74">
        <v>1496.38</v>
      </c>
      <c r="E127" s="74">
        <v>235.17</v>
      </c>
      <c r="F127" s="74">
        <v>0</v>
      </c>
      <c r="G127" s="74">
        <v>607.78</v>
      </c>
      <c r="H127" s="74">
        <v>794.08</v>
      </c>
      <c r="I127" s="85">
        <v>280.72</v>
      </c>
      <c r="J127" s="74">
        <v>0</v>
      </c>
      <c r="K127" s="86">
        <v>541.76</v>
      </c>
      <c r="L127" s="84">
        <v>0</v>
      </c>
      <c r="M127" s="74">
        <v>0</v>
      </c>
      <c r="N127" s="74">
        <v>23.83</v>
      </c>
      <c r="O127" s="74">
        <v>861.58</v>
      </c>
    </row>
    <row r="128" s="68" customFormat="1" ht="20.25" customHeight="1" spans="1:15">
      <c r="A128" s="75" t="s">
        <v>1099</v>
      </c>
      <c r="B128" s="76" t="s">
        <v>1100</v>
      </c>
      <c r="C128" s="74">
        <f t="shared" si="4"/>
        <v>3916.73</v>
      </c>
      <c r="D128" s="74">
        <v>1198.97</v>
      </c>
      <c r="E128" s="74">
        <v>184.85</v>
      </c>
      <c r="F128" s="74">
        <v>0</v>
      </c>
      <c r="G128" s="74">
        <v>473.34</v>
      </c>
      <c r="H128" s="74">
        <v>641.03</v>
      </c>
      <c r="I128" s="85">
        <v>222.86</v>
      </c>
      <c r="J128" s="74">
        <v>0</v>
      </c>
      <c r="K128" s="86">
        <v>495.66</v>
      </c>
      <c r="L128" s="84">
        <v>0</v>
      </c>
      <c r="M128" s="74">
        <v>8.3</v>
      </c>
      <c r="N128" s="74">
        <v>4.34</v>
      </c>
      <c r="O128" s="74">
        <v>687.38</v>
      </c>
    </row>
    <row r="129" s="68" customFormat="1" ht="20.25" customHeight="1" spans="1:15">
      <c r="A129" s="75" t="s">
        <v>1101</v>
      </c>
      <c r="B129" s="76" t="s">
        <v>1102</v>
      </c>
      <c r="C129" s="74">
        <f t="shared" si="4"/>
        <v>3203.84</v>
      </c>
      <c r="D129" s="74">
        <v>992.11</v>
      </c>
      <c r="E129" s="74">
        <v>158.65</v>
      </c>
      <c r="F129" s="74">
        <v>0</v>
      </c>
      <c r="G129" s="74">
        <v>406.72</v>
      </c>
      <c r="H129" s="74">
        <v>589.32</v>
      </c>
      <c r="I129" s="85">
        <v>186.93</v>
      </c>
      <c r="J129" s="74">
        <v>0</v>
      </c>
      <c r="K129" s="86">
        <v>345.83</v>
      </c>
      <c r="L129" s="84">
        <v>0</v>
      </c>
      <c r="M129" s="74">
        <v>13.97</v>
      </c>
      <c r="N129" s="74">
        <v>16.01</v>
      </c>
      <c r="O129" s="74">
        <v>494.3</v>
      </c>
    </row>
    <row r="130" s="68" customFormat="1" ht="20.25" customHeight="1" spans="1:15">
      <c r="A130" s="75" t="s">
        <v>1103</v>
      </c>
      <c r="B130" s="76" t="s">
        <v>1104</v>
      </c>
      <c r="C130" s="74">
        <f t="shared" si="4"/>
        <v>2400.13</v>
      </c>
      <c r="D130" s="74">
        <v>645.3</v>
      </c>
      <c r="E130" s="74">
        <v>189.04</v>
      </c>
      <c r="F130" s="74">
        <v>0</v>
      </c>
      <c r="G130" s="74">
        <v>264.82</v>
      </c>
      <c r="H130" s="74">
        <v>401.52</v>
      </c>
      <c r="I130" s="85">
        <v>131.9</v>
      </c>
      <c r="J130" s="74">
        <v>0</v>
      </c>
      <c r="K130" s="86">
        <v>313.94</v>
      </c>
      <c r="L130" s="84">
        <v>0</v>
      </c>
      <c r="M130" s="74">
        <v>4.32</v>
      </c>
      <c r="N130" s="74">
        <v>6.29</v>
      </c>
      <c r="O130" s="74">
        <v>443</v>
      </c>
    </row>
    <row r="131" s="68" customFormat="1" ht="20.25" customHeight="1" spans="1:15">
      <c r="A131" s="75" t="s">
        <v>1105</v>
      </c>
      <c r="B131" s="76" t="s">
        <v>1106</v>
      </c>
      <c r="C131" s="74">
        <f t="shared" si="4"/>
        <v>320.82</v>
      </c>
      <c r="D131" s="74">
        <v>98.48</v>
      </c>
      <c r="E131" s="74">
        <v>40.5</v>
      </c>
      <c r="F131" s="74">
        <v>0</v>
      </c>
      <c r="G131" s="74">
        <v>52</v>
      </c>
      <c r="H131" s="74">
        <v>74.67</v>
      </c>
      <c r="I131" s="85">
        <v>22.92</v>
      </c>
      <c r="J131" s="74">
        <v>0</v>
      </c>
      <c r="K131" s="86">
        <v>27.47</v>
      </c>
      <c r="L131" s="84">
        <v>0</v>
      </c>
      <c r="M131" s="74">
        <v>2.11</v>
      </c>
      <c r="N131" s="74">
        <v>2.67</v>
      </c>
      <c r="O131" s="74">
        <v>0</v>
      </c>
    </row>
    <row r="132" s="68" customFormat="1" ht="20.25" customHeight="1" spans="1:15">
      <c r="A132" s="75" t="s">
        <v>1107</v>
      </c>
      <c r="B132" s="76" t="s">
        <v>1108</v>
      </c>
      <c r="C132" s="74">
        <f t="shared" si="4"/>
        <v>715.25</v>
      </c>
      <c r="D132" s="74">
        <v>289.54</v>
      </c>
      <c r="E132" s="74">
        <v>50.85</v>
      </c>
      <c r="F132" s="74">
        <v>0</v>
      </c>
      <c r="G132" s="74">
        <v>110.14</v>
      </c>
      <c r="H132" s="74">
        <v>174.17</v>
      </c>
      <c r="I132" s="85">
        <v>54.06</v>
      </c>
      <c r="J132" s="74">
        <v>0</v>
      </c>
      <c r="K132" s="86">
        <v>32.45</v>
      </c>
      <c r="L132" s="84">
        <v>0</v>
      </c>
      <c r="M132" s="74">
        <v>3.8</v>
      </c>
      <c r="N132" s="74">
        <v>0.24</v>
      </c>
      <c r="O132" s="74">
        <v>0</v>
      </c>
    </row>
    <row r="133" s="68" customFormat="1" ht="20.25" customHeight="1" spans="1:15">
      <c r="A133" s="75" t="s">
        <v>1109</v>
      </c>
      <c r="B133" s="76" t="s">
        <v>1110</v>
      </c>
      <c r="C133" s="74">
        <f t="shared" si="4"/>
        <v>365.51</v>
      </c>
      <c r="D133" s="74">
        <v>136.58</v>
      </c>
      <c r="E133" s="74">
        <v>43.85</v>
      </c>
      <c r="F133" s="74">
        <v>0</v>
      </c>
      <c r="G133" s="74">
        <v>54.88</v>
      </c>
      <c r="H133" s="74">
        <v>85.92</v>
      </c>
      <c r="I133" s="85">
        <v>28.24</v>
      </c>
      <c r="J133" s="74">
        <v>0</v>
      </c>
      <c r="K133" s="86">
        <v>14.55</v>
      </c>
      <c r="L133" s="84">
        <v>0</v>
      </c>
      <c r="M133" s="74">
        <v>1.4</v>
      </c>
      <c r="N133" s="74">
        <v>0.09</v>
      </c>
      <c r="O133" s="74">
        <v>0</v>
      </c>
    </row>
    <row r="134" s="68" customFormat="1" ht="20.25" customHeight="1" spans="1:15">
      <c r="A134" s="75" t="s">
        <v>1111</v>
      </c>
      <c r="B134" s="76" t="s">
        <v>1112</v>
      </c>
      <c r="C134" s="74">
        <f t="shared" ref="C134:C165" si="5">SUM(D134:O134)</f>
        <v>2212.54</v>
      </c>
      <c r="D134" s="74">
        <v>756.1</v>
      </c>
      <c r="E134" s="74">
        <v>161.56</v>
      </c>
      <c r="F134" s="74">
        <v>0</v>
      </c>
      <c r="G134" s="74">
        <v>304.64</v>
      </c>
      <c r="H134" s="74">
        <v>505.48</v>
      </c>
      <c r="I134" s="85">
        <v>146.68</v>
      </c>
      <c r="J134" s="74">
        <v>0</v>
      </c>
      <c r="K134" s="86">
        <v>259.61</v>
      </c>
      <c r="L134" s="84">
        <v>0</v>
      </c>
      <c r="M134" s="74">
        <v>13.8</v>
      </c>
      <c r="N134" s="74">
        <v>64.67</v>
      </c>
      <c r="O134" s="74">
        <v>0</v>
      </c>
    </row>
    <row r="135" s="68" customFormat="1" ht="20.25" customHeight="1" spans="1:15">
      <c r="A135" s="75" t="s">
        <v>1113</v>
      </c>
      <c r="B135" s="76" t="s">
        <v>1114</v>
      </c>
      <c r="C135" s="74">
        <f t="shared" si="5"/>
        <v>6300.06</v>
      </c>
      <c r="D135" s="74">
        <v>2037.48</v>
      </c>
      <c r="E135" s="74">
        <v>627.04</v>
      </c>
      <c r="F135" s="74">
        <v>0</v>
      </c>
      <c r="G135" s="74">
        <v>845.53</v>
      </c>
      <c r="H135" s="74">
        <v>1447.36</v>
      </c>
      <c r="I135" s="85">
        <v>421.21</v>
      </c>
      <c r="J135" s="74">
        <v>0</v>
      </c>
      <c r="K135" s="86">
        <v>681.13</v>
      </c>
      <c r="L135" s="84">
        <v>0</v>
      </c>
      <c r="M135" s="74">
        <v>37.9</v>
      </c>
      <c r="N135" s="74">
        <v>202.41</v>
      </c>
      <c r="O135" s="74">
        <v>0</v>
      </c>
    </row>
    <row r="136" s="68" customFormat="1" ht="20.25" customHeight="1" spans="1:15">
      <c r="A136" s="75" t="s">
        <v>1115</v>
      </c>
      <c r="B136" s="76" t="s">
        <v>1116</v>
      </c>
      <c r="C136" s="74">
        <f t="shared" si="5"/>
        <v>606.41</v>
      </c>
      <c r="D136" s="74">
        <v>239.4</v>
      </c>
      <c r="E136" s="74">
        <v>64.81</v>
      </c>
      <c r="F136" s="74">
        <v>0</v>
      </c>
      <c r="G136" s="74">
        <v>91.11</v>
      </c>
      <c r="H136" s="74">
        <v>149.97</v>
      </c>
      <c r="I136" s="85">
        <v>47.44</v>
      </c>
      <c r="J136" s="74">
        <v>0</v>
      </c>
      <c r="K136" s="86">
        <v>7.91</v>
      </c>
      <c r="L136" s="84">
        <v>0</v>
      </c>
      <c r="M136" s="74">
        <v>3.1</v>
      </c>
      <c r="N136" s="74">
        <v>2.67</v>
      </c>
      <c r="O136" s="74">
        <v>0</v>
      </c>
    </row>
    <row r="137" s="68" customFormat="1" ht="20.25" customHeight="1" spans="1:15">
      <c r="A137" s="75" t="s">
        <v>1117</v>
      </c>
      <c r="B137" s="76" t="s">
        <v>1118</v>
      </c>
      <c r="C137" s="74">
        <f t="shared" si="5"/>
        <v>4471.12</v>
      </c>
      <c r="D137" s="74">
        <v>1471.75</v>
      </c>
      <c r="E137" s="74">
        <v>419.38</v>
      </c>
      <c r="F137" s="74">
        <v>0</v>
      </c>
      <c r="G137" s="74">
        <v>573.63</v>
      </c>
      <c r="H137" s="74">
        <v>1040.08</v>
      </c>
      <c r="I137" s="85">
        <v>295.77</v>
      </c>
      <c r="J137" s="74">
        <v>0</v>
      </c>
      <c r="K137" s="86">
        <v>425.28</v>
      </c>
      <c r="L137" s="84">
        <v>0</v>
      </c>
      <c r="M137" s="74">
        <v>30.15</v>
      </c>
      <c r="N137" s="74">
        <v>215.08</v>
      </c>
      <c r="O137" s="74">
        <v>0</v>
      </c>
    </row>
    <row r="138" s="68" customFormat="1" ht="20.25" customHeight="1" spans="1:15">
      <c r="A138" s="75" t="s">
        <v>1119</v>
      </c>
      <c r="B138" s="76" t="s">
        <v>1120</v>
      </c>
      <c r="C138" s="74">
        <f t="shared" si="5"/>
        <v>3966.79</v>
      </c>
      <c r="D138" s="74">
        <v>1369.32</v>
      </c>
      <c r="E138" s="74">
        <v>383.86</v>
      </c>
      <c r="F138" s="74">
        <v>0</v>
      </c>
      <c r="G138" s="74">
        <v>518.6</v>
      </c>
      <c r="H138" s="74">
        <v>960.08</v>
      </c>
      <c r="I138" s="85">
        <v>272.61</v>
      </c>
      <c r="J138" s="74">
        <v>35.83</v>
      </c>
      <c r="K138" s="86">
        <v>357.47</v>
      </c>
      <c r="L138" s="84">
        <v>9.82</v>
      </c>
      <c r="M138" s="74">
        <v>26.18</v>
      </c>
      <c r="N138" s="74">
        <v>33.02</v>
      </c>
      <c r="O138" s="74">
        <v>0</v>
      </c>
    </row>
    <row r="139" s="68" customFormat="1" ht="20.25" customHeight="1" spans="1:15">
      <c r="A139" s="75" t="s">
        <v>1121</v>
      </c>
      <c r="B139" s="76" t="s">
        <v>1122</v>
      </c>
      <c r="C139" s="74">
        <f t="shared" si="5"/>
        <v>4118.95</v>
      </c>
      <c r="D139" s="74">
        <v>1354.43</v>
      </c>
      <c r="E139" s="74">
        <v>410.07</v>
      </c>
      <c r="F139" s="74">
        <v>0</v>
      </c>
      <c r="G139" s="74">
        <v>541.89</v>
      </c>
      <c r="H139" s="74">
        <v>982.8</v>
      </c>
      <c r="I139" s="85">
        <v>276.77</v>
      </c>
      <c r="J139" s="74">
        <v>0</v>
      </c>
      <c r="K139" s="86">
        <v>303.23</v>
      </c>
      <c r="L139" s="84">
        <v>0</v>
      </c>
      <c r="M139" s="74">
        <v>28.99</v>
      </c>
      <c r="N139" s="74">
        <v>220.77</v>
      </c>
      <c r="O139" s="74">
        <v>0</v>
      </c>
    </row>
    <row r="140" s="68" customFormat="1" ht="20.25" customHeight="1" spans="1:15">
      <c r="A140" s="75" t="s">
        <v>1123</v>
      </c>
      <c r="B140" s="76" t="s">
        <v>1124</v>
      </c>
      <c r="C140" s="74">
        <f t="shared" si="5"/>
        <v>2838.09</v>
      </c>
      <c r="D140" s="74">
        <v>919.15</v>
      </c>
      <c r="E140" s="74">
        <v>317.54</v>
      </c>
      <c r="F140" s="74">
        <v>0</v>
      </c>
      <c r="G140" s="74">
        <v>407.84</v>
      </c>
      <c r="H140" s="74">
        <v>635.22</v>
      </c>
      <c r="I140" s="85">
        <v>197.34</v>
      </c>
      <c r="J140" s="74">
        <v>0</v>
      </c>
      <c r="K140" s="86">
        <v>279.57</v>
      </c>
      <c r="L140" s="84">
        <v>1.38</v>
      </c>
      <c r="M140" s="74">
        <v>14.1</v>
      </c>
      <c r="N140" s="74">
        <v>65.95</v>
      </c>
      <c r="O140" s="74">
        <v>0</v>
      </c>
    </row>
    <row r="141" s="68" customFormat="1" ht="20.25" customHeight="1" spans="1:15">
      <c r="A141" s="75" t="s">
        <v>1125</v>
      </c>
      <c r="B141" s="76" t="s">
        <v>1126</v>
      </c>
      <c r="C141" s="74">
        <f t="shared" si="5"/>
        <v>3820.54</v>
      </c>
      <c r="D141" s="74">
        <v>1247.63</v>
      </c>
      <c r="E141" s="74">
        <v>396.46</v>
      </c>
      <c r="F141" s="74">
        <v>0</v>
      </c>
      <c r="G141" s="74">
        <v>526.31</v>
      </c>
      <c r="H141" s="74">
        <v>892.23</v>
      </c>
      <c r="I141" s="85">
        <v>260.45</v>
      </c>
      <c r="J141" s="74">
        <v>0</v>
      </c>
      <c r="K141" s="86">
        <v>382.37</v>
      </c>
      <c r="L141" s="84">
        <v>10.14</v>
      </c>
      <c r="M141" s="74">
        <v>23.4</v>
      </c>
      <c r="N141" s="74">
        <v>81.55</v>
      </c>
      <c r="O141" s="74">
        <v>0</v>
      </c>
    </row>
    <row r="142" s="68" customFormat="1" ht="20.25" customHeight="1" spans="1:15">
      <c r="A142" s="75" t="s">
        <v>1127</v>
      </c>
      <c r="B142" s="76" t="s">
        <v>1128</v>
      </c>
      <c r="C142" s="74">
        <f t="shared" si="5"/>
        <v>5002.44</v>
      </c>
      <c r="D142" s="74">
        <v>1549</v>
      </c>
      <c r="E142" s="74">
        <v>501.04</v>
      </c>
      <c r="F142" s="74">
        <v>0</v>
      </c>
      <c r="G142" s="74">
        <v>671.06</v>
      </c>
      <c r="H142" s="74">
        <v>1162.26</v>
      </c>
      <c r="I142" s="85">
        <v>326.53</v>
      </c>
      <c r="J142" s="74">
        <v>59.72</v>
      </c>
      <c r="K142" s="86">
        <v>518.52</v>
      </c>
      <c r="L142" s="84">
        <v>29.89</v>
      </c>
      <c r="M142" s="74">
        <v>36.97</v>
      </c>
      <c r="N142" s="74">
        <v>147.45</v>
      </c>
      <c r="O142" s="74">
        <v>0</v>
      </c>
    </row>
    <row r="143" s="68" customFormat="1" ht="20.25" customHeight="1" spans="1:15">
      <c r="A143" s="75" t="s">
        <v>1129</v>
      </c>
      <c r="B143" s="76" t="s">
        <v>1130</v>
      </c>
      <c r="C143" s="74">
        <f t="shared" si="5"/>
        <v>2560.33</v>
      </c>
      <c r="D143" s="74">
        <v>781.33</v>
      </c>
      <c r="E143" s="74">
        <v>274.07</v>
      </c>
      <c r="F143" s="74">
        <v>0</v>
      </c>
      <c r="G143" s="74">
        <v>366.1</v>
      </c>
      <c r="H143" s="74">
        <v>581.82</v>
      </c>
      <c r="I143" s="85">
        <v>170.58</v>
      </c>
      <c r="J143" s="74">
        <v>0</v>
      </c>
      <c r="K143" s="86">
        <v>290.25</v>
      </c>
      <c r="L143" s="84">
        <v>0</v>
      </c>
      <c r="M143" s="74">
        <v>17.11</v>
      </c>
      <c r="N143" s="74">
        <v>79.07</v>
      </c>
      <c r="O143" s="74">
        <v>0</v>
      </c>
    </row>
    <row r="144" s="68" customFormat="1" ht="20.25" customHeight="1" spans="1:15">
      <c r="A144" s="75" t="s">
        <v>1131</v>
      </c>
      <c r="B144" s="76" t="s">
        <v>1132</v>
      </c>
      <c r="C144" s="74">
        <f t="shared" si="5"/>
        <v>3218.89</v>
      </c>
      <c r="D144" s="74">
        <v>1021.73</v>
      </c>
      <c r="E144" s="74">
        <v>332.54</v>
      </c>
      <c r="F144" s="74">
        <v>0</v>
      </c>
      <c r="G144" s="74">
        <v>446.24</v>
      </c>
      <c r="H144" s="74">
        <v>700.32</v>
      </c>
      <c r="I144" s="85">
        <v>216.06</v>
      </c>
      <c r="J144" s="74">
        <v>0</v>
      </c>
      <c r="K144" s="86">
        <v>312.25</v>
      </c>
      <c r="L144" s="84">
        <v>0</v>
      </c>
      <c r="M144" s="74">
        <v>17.31</v>
      </c>
      <c r="N144" s="74">
        <v>172.44</v>
      </c>
      <c r="O144" s="74">
        <v>0</v>
      </c>
    </row>
    <row r="145" s="68" customFormat="1" ht="20.25" customHeight="1" spans="1:15">
      <c r="A145" s="75" t="s">
        <v>1133</v>
      </c>
      <c r="B145" s="76" t="s">
        <v>1134</v>
      </c>
      <c r="C145" s="74">
        <f t="shared" si="5"/>
        <v>5429.99</v>
      </c>
      <c r="D145" s="74">
        <v>2034.27</v>
      </c>
      <c r="E145" s="74">
        <v>415.93</v>
      </c>
      <c r="F145" s="74">
        <v>0</v>
      </c>
      <c r="G145" s="74">
        <v>770.5</v>
      </c>
      <c r="H145" s="74">
        <v>1243.91</v>
      </c>
      <c r="I145" s="85">
        <v>386.49</v>
      </c>
      <c r="J145" s="74">
        <v>0</v>
      </c>
      <c r="K145" s="86">
        <v>361.53</v>
      </c>
      <c r="L145" s="84">
        <v>0</v>
      </c>
      <c r="M145" s="74">
        <v>26.4</v>
      </c>
      <c r="N145" s="74">
        <v>190.96</v>
      </c>
      <c r="O145" s="74">
        <v>0</v>
      </c>
    </row>
    <row r="146" s="68" customFormat="1" ht="20.25" customHeight="1" spans="1:15">
      <c r="A146" s="75" t="s">
        <v>1135</v>
      </c>
      <c r="B146" s="76" t="s">
        <v>1136</v>
      </c>
      <c r="C146" s="74">
        <f t="shared" si="5"/>
        <v>3758.85</v>
      </c>
      <c r="D146" s="74">
        <v>1243.24</v>
      </c>
      <c r="E146" s="74">
        <v>387.62</v>
      </c>
      <c r="F146" s="74">
        <v>0</v>
      </c>
      <c r="G146" s="74">
        <v>503.65</v>
      </c>
      <c r="H146" s="74">
        <v>851.14</v>
      </c>
      <c r="I146" s="85">
        <v>256.14</v>
      </c>
      <c r="J146" s="74">
        <v>0</v>
      </c>
      <c r="K146" s="86">
        <v>332.17</v>
      </c>
      <c r="L146" s="84">
        <v>0</v>
      </c>
      <c r="M146" s="74">
        <v>21.3</v>
      </c>
      <c r="N146" s="74">
        <v>163.59</v>
      </c>
      <c r="O146" s="74">
        <v>0</v>
      </c>
    </row>
    <row r="147" s="68" customFormat="1" ht="20.25" customHeight="1" spans="1:15">
      <c r="A147" s="75" t="s">
        <v>1137</v>
      </c>
      <c r="B147" s="76" t="s">
        <v>1138</v>
      </c>
      <c r="C147" s="74">
        <f t="shared" si="5"/>
        <v>170.58</v>
      </c>
      <c r="D147" s="74">
        <v>66.57</v>
      </c>
      <c r="E147" s="74">
        <v>10.02</v>
      </c>
      <c r="F147" s="74">
        <v>0</v>
      </c>
      <c r="G147" s="74">
        <v>25.78</v>
      </c>
      <c r="H147" s="74">
        <v>38.91</v>
      </c>
      <c r="I147" s="85">
        <v>12.29</v>
      </c>
      <c r="J147" s="74">
        <v>0</v>
      </c>
      <c r="K147" s="86">
        <v>9.9</v>
      </c>
      <c r="L147" s="84">
        <v>0</v>
      </c>
      <c r="M147" s="74">
        <v>0.8</v>
      </c>
      <c r="N147" s="74">
        <v>6.31</v>
      </c>
      <c r="O147" s="74">
        <v>0</v>
      </c>
    </row>
    <row r="148" s="68" customFormat="1" ht="20.25" customHeight="1" spans="1:15">
      <c r="A148" s="75" t="s">
        <v>1139</v>
      </c>
      <c r="B148" s="76" t="s">
        <v>1140</v>
      </c>
      <c r="C148" s="74">
        <f t="shared" si="5"/>
        <v>981.36</v>
      </c>
      <c r="D148" s="74">
        <v>339.09</v>
      </c>
      <c r="E148" s="74">
        <v>55.63</v>
      </c>
      <c r="F148" s="74">
        <v>0</v>
      </c>
      <c r="G148" s="74">
        <v>143.06</v>
      </c>
      <c r="H148" s="74">
        <v>190.27</v>
      </c>
      <c r="I148" s="85">
        <v>64.53</v>
      </c>
      <c r="J148" s="74">
        <v>0</v>
      </c>
      <c r="K148" s="86">
        <v>167.43</v>
      </c>
      <c r="L148" s="84">
        <v>9.75</v>
      </c>
      <c r="M148" s="74">
        <v>0</v>
      </c>
      <c r="N148" s="74">
        <v>7.7</v>
      </c>
      <c r="O148" s="74">
        <v>3.9</v>
      </c>
    </row>
    <row r="149" s="68" customFormat="1" ht="20.25" customHeight="1" spans="1:15">
      <c r="A149" s="75" t="s">
        <v>1141</v>
      </c>
      <c r="B149" s="76" t="s">
        <v>1142</v>
      </c>
      <c r="C149" s="74">
        <f t="shared" si="5"/>
        <v>1356.46</v>
      </c>
      <c r="D149" s="74">
        <v>527.89</v>
      </c>
      <c r="E149" s="74">
        <v>94.16</v>
      </c>
      <c r="F149" s="74">
        <v>0</v>
      </c>
      <c r="G149" s="74">
        <v>203.38</v>
      </c>
      <c r="H149" s="74">
        <v>287.86</v>
      </c>
      <c r="I149" s="85">
        <v>99.05</v>
      </c>
      <c r="J149" s="74">
        <v>0</v>
      </c>
      <c r="K149" s="86">
        <v>123.81</v>
      </c>
      <c r="L149" s="84">
        <v>10.15</v>
      </c>
      <c r="M149" s="74">
        <v>4</v>
      </c>
      <c r="N149" s="74">
        <v>4.6</v>
      </c>
      <c r="O149" s="74">
        <v>1.56</v>
      </c>
    </row>
    <row r="150" s="68" customFormat="1" ht="20.25" customHeight="1" spans="1:15">
      <c r="A150" s="75" t="s">
        <v>1143</v>
      </c>
      <c r="B150" s="76" t="s">
        <v>1144</v>
      </c>
      <c r="C150" s="74">
        <f t="shared" si="5"/>
        <v>845.75</v>
      </c>
      <c r="D150" s="74">
        <v>305.91</v>
      </c>
      <c r="E150" s="74">
        <v>58.32</v>
      </c>
      <c r="F150" s="74">
        <v>0</v>
      </c>
      <c r="G150" s="74">
        <v>126.8</v>
      </c>
      <c r="H150" s="74">
        <v>157.59</v>
      </c>
      <c r="I150" s="85">
        <v>58.93</v>
      </c>
      <c r="J150" s="74">
        <v>0</v>
      </c>
      <c r="K150" s="86">
        <v>121.9</v>
      </c>
      <c r="L150" s="84">
        <v>0</v>
      </c>
      <c r="M150" s="74">
        <v>1.1</v>
      </c>
      <c r="N150" s="74">
        <v>12.86</v>
      </c>
      <c r="O150" s="74">
        <v>2.34</v>
      </c>
    </row>
    <row r="151" s="68" customFormat="1" ht="20.25" customHeight="1" spans="1:15">
      <c r="A151" s="75" t="s">
        <v>1145</v>
      </c>
      <c r="B151" s="76" t="s">
        <v>1146</v>
      </c>
      <c r="C151" s="74">
        <f t="shared" si="5"/>
        <v>353.18</v>
      </c>
      <c r="D151" s="74">
        <v>91.97</v>
      </c>
      <c r="E151" s="74">
        <v>23.78</v>
      </c>
      <c r="F151" s="74">
        <v>0</v>
      </c>
      <c r="G151" s="74">
        <v>63.06</v>
      </c>
      <c r="H151" s="74">
        <v>53.09</v>
      </c>
      <c r="I151" s="85">
        <v>21.46</v>
      </c>
      <c r="J151" s="74">
        <v>0</v>
      </c>
      <c r="K151" s="86">
        <v>99.82</v>
      </c>
      <c r="L151" s="84">
        <v>0</v>
      </c>
      <c r="M151" s="74">
        <v>0</v>
      </c>
      <c r="N151" s="74">
        <v>0</v>
      </c>
      <c r="O151" s="74">
        <v>0</v>
      </c>
    </row>
    <row r="152" s="68" customFormat="1" ht="20.25" customHeight="1" spans="1:15">
      <c r="A152" s="75" t="s">
        <v>1147</v>
      </c>
      <c r="B152" s="76" t="s">
        <v>1148</v>
      </c>
      <c r="C152" s="74">
        <f t="shared" si="5"/>
        <v>689.76</v>
      </c>
      <c r="D152" s="74">
        <v>219.17</v>
      </c>
      <c r="E152" s="74">
        <v>47.33</v>
      </c>
      <c r="F152" s="74">
        <v>0</v>
      </c>
      <c r="G152" s="74">
        <v>124.61</v>
      </c>
      <c r="H152" s="74">
        <v>125.05</v>
      </c>
      <c r="I152" s="85">
        <v>46.93</v>
      </c>
      <c r="J152" s="74">
        <v>0</v>
      </c>
      <c r="K152" s="86">
        <v>124.53</v>
      </c>
      <c r="L152" s="84">
        <v>0</v>
      </c>
      <c r="M152" s="74">
        <v>1.1</v>
      </c>
      <c r="N152" s="74">
        <v>1.04</v>
      </c>
      <c r="O152" s="74">
        <v>0</v>
      </c>
    </row>
    <row r="153" s="68" customFormat="1" ht="20.25" customHeight="1" spans="1:15">
      <c r="A153" s="75" t="s">
        <v>1149</v>
      </c>
      <c r="B153" s="76" t="s">
        <v>1150</v>
      </c>
      <c r="C153" s="74">
        <f t="shared" si="5"/>
        <v>724.67</v>
      </c>
      <c r="D153" s="74">
        <v>172.98</v>
      </c>
      <c r="E153" s="74">
        <v>43.5</v>
      </c>
      <c r="F153" s="74">
        <v>0</v>
      </c>
      <c r="G153" s="74">
        <v>113.71</v>
      </c>
      <c r="H153" s="74">
        <v>98.16</v>
      </c>
      <c r="I153" s="85">
        <v>39.63</v>
      </c>
      <c r="J153" s="74">
        <v>0</v>
      </c>
      <c r="K153" s="86">
        <v>256.69</v>
      </c>
      <c r="L153" s="84">
        <v>0</v>
      </c>
      <c r="M153" s="74">
        <v>0</v>
      </c>
      <c r="N153" s="74">
        <v>0</v>
      </c>
      <c r="O153" s="74">
        <v>0</v>
      </c>
    </row>
    <row r="154" s="68" customFormat="1" ht="20.25" customHeight="1" spans="1:15">
      <c r="A154" s="75" t="s">
        <v>1151</v>
      </c>
      <c r="B154" s="76" t="s">
        <v>1152</v>
      </c>
      <c r="C154" s="74">
        <f t="shared" si="5"/>
        <v>1791.01</v>
      </c>
      <c r="D154" s="74">
        <v>631.1</v>
      </c>
      <c r="E154" s="74">
        <v>116.64</v>
      </c>
      <c r="F154" s="74">
        <v>0</v>
      </c>
      <c r="G154" s="74">
        <v>302.73</v>
      </c>
      <c r="H154" s="74">
        <v>313.61</v>
      </c>
      <c r="I154" s="85">
        <v>126.05</v>
      </c>
      <c r="J154" s="74">
        <v>0</v>
      </c>
      <c r="K154" s="86">
        <v>298.85</v>
      </c>
      <c r="L154" s="84">
        <v>0</v>
      </c>
      <c r="M154" s="74">
        <v>0</v>
      </c>
      <c r="N154" s="74">
        <v>2.03</v>
      </c>
      <c r="O154" s="74">
        <v>0</v>
      </c>
    </row>
    <row r="155" s="68" customFormat="1" ht="20.25" customHeight="1" spans="1:15">
      <c r="A155" s="75" t="s">
        <v>1153</v>
      </c>
      <c r="B155" s="76" t="s">
        <v>1154</v>
      </c>
      <c r="C155" s="74">
        <f t="shared" si="5"/>
        <v>443.59</v>
      </c>
      <c r="D155" s="74">
        <v>64.73</v>
      </c>
      <c r="E155" s="74">
        <v>48.93</v>
      </c>
      <c r="F155" s="74">
        <v>4.86</v>
      </c>
      <c r="G155" s="74">
        <v>2.73</v>
      </c>
      <c r="H155" s="74">
        <v>71.7</v>
      </c>
      <c r="I155" s="85">
        <v>24.29</v>
      </c>
      <c r="J155" s="74">
        <v>134.25</v>
      </c>
      <c r="K155" s="86">
        <v>38.07</v>
      </c>
      <c r="L155" s="84">
        <v>0</v>
      </c>
      <c r="M155" s="74">
        <v>1.93</v>
      </c>
      <c r="N155" s="74">
        <v>2.1</v>
      </c>
      <c r="O155" s="74">
        <v>50</v>
      </c>
    </row>
    <row r="156" s="68" customFormat="1" ht="20.25" customHeight="1" spans="1:15">
      <c r="A156" s="75" t="s">
        <v>1155</v>
      </c>
      <c r="B156" s="76" t="s">
        <v>1156</v>
      </c>
      <c r="C156" s="74">
        <f t="shared" si="5"/>
        <v>362.07</v>
      </c>
      <c r="D156" s="74">
        <v>48.66</v>
      </c>
      <c r="E156" s="74">
        <v>22.6</v>
      </c>
      <c r="F156" s="74">
        <v>3.8</v>
      </c>
      <c r="G156" s="74">
        <v>15.03</v>
      </c>
      <c r="H156" s="74">
        <v>50.49</v>
      </c>
      <c r="I156" s="85">
        <v>17.86</v>
      </c>
      <c r="J156" s="74">
        <v>88.88</v>
      </c>
      <c r="K156" s="86">
        <v>27.58</v>
      </c>
      <c r="L156" s="84">
        <v>0</v>
      </c>
      <c r="M156" s="74">
        <v>1.17</v>
      </c>
      <c r="N156" s="74">
        <v>0</v>
      </c>
      <c r="O156" s="74">
        <v>86</v>
      </c>
    </row>
    <row r="157" s="68" customFormat="1" ht="20.25" customHeight="1" spans="1:15">
      <c r="A157" s="75" t="s">
        <v>1157</v>
      </c>
      <c r="B157" s="76" t="s">
        <v>1158</v>
      </c>
      <c r="C157" s="74">
        <f t="shared" si="5"/>
        <v>1075.34</v>
      </c>
      <c r="D157" s="74">
        <v>144.58</v>
      </c>
      <c r="E157" s="74">
        <v>94.52</v>
      </c>
      <c r="F157" s="74">
        <v>9.39</v>
      </c>
      <c r="G157" s="74">
        <v>24.62</v>
      </c>
      <c r="H157" s="74">
        <v>157.07</v>
      </c>
      <c r="I157" s="85">
        <v>58.77</v>
      </c>
      <c r="J157" s="74">
        <v>282.18</v>
      </c>
      <c r="K157" s="86">
        <v>82.19</v>
      </c>
      <c r="L157" s="84">
        <v>0</v>
      </c>
      <c r="M157" s="74">
        <v>3.38</v>
      </c>
      <c r="N157" s="74">
        <v>9.13</v>
      </c>
      <c r="O157" s="74">
        <v>209.51</v>
      </c>
    </row>
    <row r="158" s="68" customFormat="1" ht="20.25" customHeight="1" spans="1:15">
      <c r="A158" s="75" t="s">
        <v>1159</v>
      </c>
      <c r="B158" s="76" t="s">
        <v>1160</v>
      </c>
      <c r="C158" s="74">
        <f t="shared" si="5"/>
        <v>1548.98</v>
      </c>
      <c r="D158" s="74">
        <v>263.46</v>
      </c>
      <c r="E158" s="74">
        <v>119.16</v>
      </c>
      <c r="F158" s="74">
        <v>4.73</v>
      </c>
      <c r="G158" s="74">
        <v>124.58</v>
      </c>
      <c r="H158" s="74">
        <v>253.07</v>
      </c>
      <c r="I158" s="85">
        <v>98.38</v>
      </c>
      <c r="J158" s="74">
        <v>364</v>
      </c>
      <c r="K158" s="86">
        <v>87.97</v>
      </c>
      <c r="L158" s="84">
        <v>0</v>
      </c>
      <c r="M158" s="74">
        <v>3.6</v>
      </c>
      <c r="N158" s="74">
        <v>2.03</v>
      </c>
      <c r="O158" s="74">
        <v>228</v>
      </c>
    </row>
    <row r="159" s="68" customFormat="1" ht="20.25" customHeight="1" spans="1:15">
      <c r="A159" s="75" t="s">
        <v>1161</v>
      </c>
      <c r="B159" s="76" t="s">
        <v>1162</v>
      </c>
      <c r="C159" s="74">
        <f t="shared" si="5"/>
        <v>204.4</v>
      </c>
      <c r="D159" s="74">
        <v>50.43</v>
      </c>
      <c r="E159" s="74">
        <v>11.75</v>
      </c>
      <c r="F159" s="74">
        <v>0</v>
      </c>
      <c r="G159" s="74">
        <v>28.48</v>
      </c>
      <c r="H159" s="74">
        <v>38.46</v>
      </c>
      <c r="I159" s="85">
        <v>16.22</v>
      </c>
      <c r="J159" s="74">
        <v>0</v>
      </c>
      <c r="K159" s="86">
        <v>14.76</v>
      </c>
      <c r="L159" s="84">
        <v>0</v>
      </c>
      <c r="M159" s="74">
        <v>0.3</v>
      </c>
      <c r="N159" s="74">
        <v>0</v>
      </c>
      <c r="O159" s="74">
        <v>44</v>
      </c>
    </row>
    <row r="160" s="68" customFormat="1" ht="20.25" customHeight="1" spans="1:15">
      <c r="A160" s="75" t="s">
        <v>1163</v>
      </c>
      <c r="B160" s="76" t="s">
        <v>1164</v>
      </c>
      <c r="C160" s="74">
        <f t="shared" si="5"/>
        <v>327.66</v>
      </c>
      <c r="D160" s="74">
        <v>83.51</v>
      </c>
      <c r="E160" s="74">
        <v>20.22</v>
      </c>
      <c r="F160" s="74">
        <v>0</v>
      </c>
      <c r="G160" s="74">
        <v>47.47</v>
      </c>
      <c r="H160" s="74">
        <v>78.03</v>
      </c>
      <c r="I160" s="85">
        <v>26.65</v>
      </c>
      <c r="J160" s="74">
        <v>5</v>
      </c>
      <c r="K160" s="86">
        <v>24.1</v>
      </c>
      <c r="L160" s="84">
        <v>0</v>
      </c>
      <c r="M160" s="74">
        <v>1.68</v>
      </c>
      <c r="N160" s="74">
        <v>0</v>
      </c>
      <c r="O160" s="74">
        <v>41</v>
      </c>
    </row>
    <row r="161" s="68" customFormat="1" ht="20.25" customHeight="1" spans="1:15">
      <c r="A161" s="75" t="s">
        <v>1165</v>
      </c>
      <c r="B161" s="76" t="s">
        <v>1166</v>
      </c>
      <c r="C161" s="74">
        <f t="shared" si="5"/>
        <v>273.17</v>
      </c>
      <c r="D161" s="74">
        <v>44.11</v>
      </c>
      <c r="E161" s="74">
        <v>19.44</v>
      </c>
      <c r="F161" s="74">
        <v>1.05</v>
      </c>
      <c r="G161" s="74">
        <v>18.88</v>
      </c>
      <c r="H161" s="74">
        <v>40.83</v>
      </c>
      <c r="I161" s="85">
        <v>16.57</v>
      </c>
      <c r="J161" s="74">
        <v>27.4</v>
      </c>
      <c r="K161" s="86">
        <v>16.44</v>
      </c>
      <c r="L161" s="84">
        <v>0</v>
      </c>
      <c r="M161" s="74">
        <v>0.56</v>
      </c>
      <c r="N161" s="74">
        <v>0</v>
      </c>
      <c r="O161" s="74">
        <v>87.89</v>
      </c>
    </row>
    <row r="162" s="68" customFormat="1" ht="20.25" customHeight="1" spans="1:15">
      <c r="A162" s="75" t="s">
        <v>1167</v>
      </c>
      <c r="B162" s="76" t="s">
        <v>1168</v>
      </c>
      <c r="C162" s="74">
        <f t="shared" si="5"/>
        <v>441.06</v>
      </c>
      <c r="D162" s="74">
        <v>117.87</v>
      </c>
      <c r="E162" s="74">
        <v>23.94</v>
      </c>
      <c r="F162" s="74">
        <v>0</v>
      </c>
      <c r="G162" s="74">
        <v>61.15</v>
      </c>
      <c r="H162" s="74">
        <v>108.95</v>
      </c>
      <c r="I162" s="85">
        <v>38.5</v>
      </c>
      <c r="J162" s="74">
        <v>0</v>
      </c>
      <c r="K162" s="86">
        <v>31.49</v>
      </c>
      <c r="L162" s="84">
        <v>0</v>
      </c>
      <c r="M162" s="74">
        <v>0</v>
      </c>
      <c r="N162" s="74">
        <v>2.16</v>
      </c>
      <c r="O162" s="74">
        <v>57</v>
      </c>
    </row>
    <row r="163" s="68" customFormat="1" ht="20.25" customHeight="1" spans="1:15">
      <c r="A163" s="75" t="s">
        <v>1169</v>
      </c>
      <c r="B163" s="76" t="s">
        <v>1170</v>
      </c>
      <c r="C163" s="74">
        <f t="shared" si="5"/>
        <v>276.1</v>
      </c>
      <c r="D163" s="74">
        <v>64.22</v>
      </c>
      <c r="E163" s="74">
        <v>14.75</v>
      </c>
      <c r="F163" s="74">
        <v>0</v>
      </c>
      <c r="G163" s="74">
        <v>35.4</v>
      </c>
      <c r="H163" s="74">
        <v>61.56</v>
      </c>
      <c r="I163" s="85">
        <v>19.24</v>
      </c>
      <c r="J163" s="74">
        <v>30.83</v>
      </c>
      <c r="K163" s="86">
        <v>18.61</v>
      </c>
      <c r="L163" s="84">
        <v>0</v>
      </c>
      <c r="M163" s="74">
        <v>1.49</v>
      </c>
      <c r="N163" s="74">
        <v>0</v>
      </c>
      <c r="O163" s="74">
        <v>30</v>
      </c>
    </row>
    <row r="164" s="68" customFormat="1" ht="20.25" customHeight="1" spans="1:15">
      <c r="A164" s="75" t="s">
        <v>1171</v>
      </c>
      <c r="B164" s="76" t="s">
        <v>1172</v>
      </c>
      <c r="C164" s="74">
        <f t="shared" si="5"/>
        <v>102.31</v>
      </c>
      <c r="D164" s="74">
        <v>24.7</v>
      </c>
      <c r="E164" s="74">
        <v>4.76</v>
      </c>
      <c r="F164" s="74">
        <v>0</v>
      </c>
      <c r="G164" s="74">
        <v>14.11</v>
      </c>
      <c r="H164" s="74">
        <v>32.1</v>
      </c>
      <c r="I164" s="85">
        <v>7.44</v>
      </c>
      <c r="J164" s="74">
        <v>0</v>
      </c>
      <c r="K164" s="86">
        <v>6.94</v>
      </c>
      <c r="L164" s="84">
        <v>0</v>
      </c>
      <c r="M164" s="74">
        <v>1.35</v>
      </c>
      <c r="N164" s="74">
        <v>1.01</v>
      </c>
      <c r="O164" s="74">
        <v>9.9</v>
      </c>
    </row>
    <row r="165" s="68" customFormat="1" ht="20.25" customHeight="1" spans="1:15">
      <c r="A165" s="75" t="s">
        <v>1173</v>
      </c>
      <c r="B165" s="76" t="s">
        <v>1174</v>
      </c>
      <c r="C165" s="74">
        <f t="shared" si="5"/>
        <v>291.63</v>
      </c>
      <c r="D165" s="74">
        <v>37.93</v>
      </c>
      <c r="E165" s="74">
        <v>27.58</v>
      </c>
      <c r="F165" s="74">
        <v>3.16</v>
      </c>
      <c r="G165" s="74">
        <v>0</v>
      </c>
      <c r="H165" s="74">
        <v>53.19</v>
      </c>
      <c r="I165" s="85">
        <v>15.22</v>
      </c>
      <c r="J165" s="74">
        <v>95.41</v>
      </c>
      <c r="K165" s="86">
        <v>22.18</v>
      </c>
      <c r="L165" s="84">
        <v>9.82</v>
      </c>
      <c r="M165" s="74">
        <v>1.6</v>
      </c>
      <c r="N165" s="74">
        <v>3.04</v>
      </c>
      <c r="O165" s="74">
        <v>22.5</v>
      </c>
    </row>
    <row r="166" s="68" customFormat="1" ht="20.25" customHeight="1" spans="1:15">
      <c r="A166" s="75" t="s">
        <v>1175</v>
      </c>
      <c r="B166" s="76" t="s">
        <v>1176</v>
      </c>
      <c r="C166" s="74">
        <f t="shared" ref="C166:C190" si="6">SUM(D166:O166)</f>
        <v>154.94</v>
      </c>
      <c r="D166" s="74">
        <v>41.36</v>
      </c>
      <c r="E166" s="74">
        <v>7.33</v>
      </c>
      <c r="F166" s="74">
        <v>0</v>
      </c>
      <c r="G166" s="74">
        <v>23.58</v>
      </c>
      <c r="H166" s="74">
        <v>31.66</v>
      </c>
      <c r="I166" s="85">
        <v>14.14</v>
      </c>
      <c r="J166" s="74">
        <v>0</v>
      </c>
      <c r="K166" s="86">
        <v>15.86</v>
      </c>
      <c r="L166" s="84">
        <v>0</v>
      </c>
      <c r="M166" s="74">
        <v>0.2</v>
      </c>
      <c r="N166" s="74">
        <v>1.01</v>
      </c>
      <c r="O166" s="74">
        <v>19.8</v>
      </c>
    </row>
    <row r="167" s="68" customFormat="1" ht="20.25" customHeight="1" spans="1:15">
      <c r="A167" s="75" t="s">
        <v>1177</v>
      </c>
      <c r="B167" s="76" t="s">
        <v>1178</v>
      </c>
      <c r="C167" s="74">
        <f t="shared" si="6"/>
        <v>329.36</v>
      </c>
      <c r="D167" s="74">
        <v>86.28</v>
      </c>
      <c r="E167" s="74">
        <v>17.37</v>
      </c>
      <c r="F167" s="74">
        <v>0</v>
      </c>
      <c r="G167" s="74">
        <v>48.86</v>
      </c>
      <c r="H167" s="74">
        <v>90.92</v>
      </c>
      <c r="I167" s="85">
        <v>29.7</v>
      </c>
      <c r="J167" s="74">
        <v>9.3</v>
      </c>
      <c r="K167" s="86">
        <v>25.56</v>
      </c>
      <c r="L167" s="84">
        <v>0</v>
      </c>
      <c r="M167" s="74">
        <v>2.24</v>
      </c>
      <c r="N167" s="74">
        <v>2.03</v>
      </c>
      <c r="O167" s="74">
        <v>17.1</v>
      </c>
    </row>
    <row r="168" s="68" customFormat="1" ht="20.25" customHeight="1" spans="1:15">
      <c r="A168" s="75" t="s">
        <v>1179</v>
      </c>
      <c r="B168" s="76" t="s">
        <v>1180</v>
      </c>
      <c r="C168" s="74">
        <f t="shared" si="6"/>
        <v>609.06</v>
      </c>
      <c r="D168" s="74">
        <v>106.5</v>
      </c>
      <c r="E168" s="74">
        <v>48.65</v>
      </c>
      <c r="F168" s="74">
        <v>3.73</v>
      </c>
      <c r="G168" s="74">
        <v>36.85</v>
      </c>
      <c r="H168" s="74">
        <v>106.17</v>
      </c>
      <c r="I168" s="85">
        <v>39.32</v>
      </c>
      <c r="J168" s="74">
        <v>171.95</v>
      </c>
      <c r="K168" s="86">
        <v>54.57</v>
      </c>
      <c r="L168" s="84">
        <v>0</v>
      </c>
      <c r="M168" s="74">
        <v>2.28</v>
      </c>
      <c r="N168" s="74">
        <v>3.04</v>
      </c>
      <c r="O168" s="74">
        <v>36</v>
      </c>
    </row>
    <row r="169" s="68" customFormat="1" ht="20.25" customHeight="1" spans="1:15">
      <c r="A169" s="75" t="s">
        <v>1181</v>
      </c>
      <c r="B169" s="76" t="s">
        <v>1182</v>
      </c>
      <c r="C169" s="74">
        <f t="shared" si="6"/>
        <v>104.12</v>
      </c>
      <c r="D169" s="74">
        <v>27.36</v>
      </c>
      <c r="E169" s="74">
        <v>6.35</v>
      </c>
      <c r="F169" s="74">
        <v>0</v>
      </c>
      <c r="G169" s="74">
        <v>16.31</v>
      </c>
      <c r="H169" s="74">
        <v>15.25</v>
      </c>
      <c r="I169" s="85">
        <v>6</v>
      </c>
      <c r="J169" s="74">
        <v>0</v>
      </c>
      <c r="K169" s="86">
        <v>7.65</v>
      </c>
      <c r="L169" s="84">
        <v>0</v>
      </c>
      <c r="M169" s="74">
        <v>0</v>
      </c>
      <c r="N169" s="74">
        <v>0</v>
      </c>
      <c r="O169" s="74">
        <v>25.2</v>
      </c>
    </row>
    <row r="170" s="68" customFormat="1" ht="20.25" customHeight="1" spans="1:15">
      <c r="A170" s="75" t="s">
        <v>1183</v>
      </c>
      <c r="B170" s="76" t="s">
        <v>1184</v>
      </c>
      <c r="C170" s="74">
        <f t="shared" si="6"/>
        <v>218.53</v>
      </c>
      <c r="D170" s="74">
        <v>31.96</v>
      </c>
      <c r="E170" s="74">
        <v>60.47</v>
      </c>
      <c r="F170" s="74">
        <v>2.66</v>
      </c>
      <c r="G170" s="74">
        <v>0</v>
      </c>
      <c r="H170" s="74">
        <v>34.32</v>
      </c>
      <c r="I170" s="85">
        <v>15.89</v>
      </c>
      <c r="J170" s="74">
        <v>37.34</v>
      </c>
      <c r="K170" s="86">
        <v>35.89</v>
      </c>
      <c r="L170" s="84">
        <v>0</v>
      </c>
      <c r="M170" s="74">
        <v>0</v>
      </c>
      <c r="N170" s="74">
        <v>0</v>
      </c>
      <c r="O170" s="74">
        <v>0</v>
      </c>
    </row>
    <row r="171" s="68" customFormat="1" ht="20.25" customHeight="1" spans="1:15">
      <c r="A171" s="75" t="s">
        <v>1185</v>
      </c>
      <c r="B171" s="76" t="s">
        <v>1186</v>
      </c>
      <c r="C171" s="74">
        <f t="shared" si="6"/>
        <v>60.83</v>
      </c>
      <c r="D171" s="74">
        <v>19.18</v>
      </c>
      <c r="E171" s="74">
        <v>8.1</v>
      </c>
      <c r="F171" s="74">
        <v>0</v>
      </c>
      <c r="G171" s="74">
        <v>11.54</v>
      </c>
      <c r="H171" s="74">
        <v>11.83</v>
      </c>
      <c r="I171" s="85">
        <v>4.66</v>
      </c>
      <c r="J171" s="74">
        <v>0</v>
      </c>
      <c r="K171" s="86">
        <v>5.52</v>
      </c>
      <c r="L171" s="84">
        <v>0</v>
      </c>
      <c r="M171" s="74">
        <v>0</v>
      </c>
      <c r="N171" s="74">
        <v>0</v>
      </c>
      <c r="O171" s="74">
        <v>0</v>
      </c>
    </row>
    <row r="172" s="68" customFormat="1" ht="20.25" customHeight="1" spans="1:15">
      <c r="A172" s="75" t="s">
        <v>1187</v>
      </c>
      <c r="B172" s="76" t="s">
        <v>1188</v>
      </c>
      <c r="C172" s="74">
        <f t="shared" si="6"/>
        <v>143.42</v>
      </c>
      <c r="D172" s="74">
        <v>45.38</v>
      </c>
      <c r="E172" s="74">
        <v>44.23</v>
      </c>
      <c r="F172" s="74">
        <v>0</v>
      </c>
      <c r="G172" s="74">
        <v>0</v>
      </c>
      <c r="H172" s="74">
        <v>28.3</v>
      </c>
      <c r="I172" s="85">
        <v>10.75</v>
      </c>
      <c r="J172" s="74">
        <v>4.74</v>
      </c>
      <c r="K172" s="86">
        <v>9.76</v>
      </c>
      <c r="L172" s="84">
        <v>0</v>
      </c>
      <c r="M172" s="74">
        <v>0.26</v>
      </c>
      <c r="N172" s="74">
        <v>0</v>
      </c>
      <c r="O172" s="74">
        <v>0</v>
      </c>
    </row>
    <row r="173" s="68" customFormat="1" ht="20.25" customHeight="1" spans="1:15">
      <c r="A173" s="75" t="s">
        <v>1189</v>
      </c>
      <c r="B173" s="76" t="s">
        <v>1190</v>
      </c>
      <c r="C173" s="74">
        <f t="shared" si="6"/>
        <v>2194.17</v>
      </c>
      <c r="D173" s="74">
        <v>352.74</v>
      </c>
      <c r="E173" s="74">
        <v>165.71</v>
      </c>
      <c r="F173" s="74">
        <v>9.1</v>
      </c>
      <c r="G173" s="74">
        <v>133.62</v>
      </c>
      <c r="H173" s="74">
        <v>333.78</v>
      </c>
      <c r="I173" s="85">
        <v>127.82</v>
      </c>
      <c r="J173" s="74">
        <v>533.38</v>
      </c>
      <c r="K173" s="86">
        <v>156.86</v>
      </c>
      <c r="L173" s="84">
        <v>0</v>
      </c>
      <c r="M173" s="74">
        <v>5.8</v>
      </c>
      <c r="N173" s="74">
        <v>11.15</v>
      </c>
      <c r="O173" s="74">
        <v>364.21</v>
      </c>
    </row>
    <row r="174" s="68" customFormat="1" ht="20.25" customHeight="1" spans="1:15">
      <c r="A174" s="75" t="s">
        <v>1191</v>
      </c>
      <c r="B174" s="76" t="s">
        <v>1192</v>
      </c>
      <c r="C174" s="74">
        <f t="shared" si="6"/>
        <v>801.98</v>
      </c>
      <c r="D174" s="74">
        <v>198.03</v>
      </c>
      <c r="E174" s="74">
        <v>71.08</v>
      </c>
      <c r="F174" s="74">
        <v>0</v>
      </c>
      <c r="G174" s="74">
        <v>105.42</v>
      </c>
      <c r="H174" s="74">
        <v>123.42</v>
      </c>
      <c r="I174" s="85">
        <v>44.94</v>
      </c>
      <c r="J174" s="74">
        <v>0</v>
      </c>
      <c r="K174" s="86">
        <v>57.85</v>
      </c>
      <c r="L174" s="84">
        <v>1.24</v>
      </c>
      <c r="M174" s="74">
        <v>0</v>
      </c>
      <c r="N174" s="74">
        <v>0</v>
      </c>
      <c r="O174" s="74">
        <v>200</v>
      </c>
    </row>
    <row r="175" s="68" customFormat="1" ht="20.25" customHeight="1" spans="1:15">
      <c r="A175" s="75" t="s">
        <v>1193</v>
      </c>
      <c r="B175" s="76" t="s">
        <v>1194</v>
      </c>
      <c r="C175" s="74">
        <f t="shared" si="6"/>
        <v>158.46</v>
      </c>
      <c r="D175" s="74">
        <v>24.1</v>
      </c>
      <c r="E175" s="74">
        <v>5.9</v>
      </c>
      <c r="F175" s="74">
        <v>0</v>
      </c>
      <c r="G175" s="74">
        <v>13.96</v>
      </c>
      <c r="H175" s="74">
        <v>16.35</v>
      </c>
      <c r="I175" s="85">
        <v>7.74</v>
      </c>
      <c r="J175" s="74">
        <v>22.29</v>
      </c>
      <c r="K175" s="86">
        <v>6.99</v>
      </c>
      <c r="L175" s="84">
        <v>0.13</v>
      </c>
      <c r="M175" s="74">
        <v>0</v>
      </c>
      <c r="N175" s="74">
        <v>0</v>
      </c>
      <c r="O175" s="74">
        <v>61</v>
      </c>
    </row>
    <row r="176" s="68" customFormat="1" ht="20.25" customHeight="1" spans="1:15">
      <c r="A176" s="75" t="s">
        <v>1195</v>
      </c>
      <c r="B176" s="76" t="s">
        <v>1196</v>
      </c>
      <c r="C176" s="74">
        <f t="shared" si="6"/>
        <v>218.48</v>
      </c>
      <c r="D176" s="74">
        <v>39.69</v>
      </c>
      <c r="E176" s="74">
        <v>16.53</v>
      </c>
      <c r="F176" s="74">
        <v>0</v>
      </c>
      <c r="G176" s="74">
        <v>24.96</v>
      </c>
      <c r="H176" s="74">
        <v>27.49</v>
      </c>
      <c r="I176" s="85">
        <v>14.02</v>
      </c>
      <c r="J176" s="74">
        <v>35.68</v>
      </c>
      <c r="K176" s="86">
        <v>25.11</v>
      </c>
      <c r="L176" s="84">
        <v>0</v>
      </c>
      <c r="M176" s="74">
        <v>0</v>
      </c>
      <c r="N176" s="74">
        <v>0</v>
      </c>
      <c r="O176" s="74">
        <v>35</v>
      </c>
    </row>
    <row r="177" s="68" customFormat="1" ht="20.25" customHeight="1" spans="1:15">
      <c r="A177" s="75" t="s">
        <v>1197</v>
      </c>
      <c r="B177" s="76" t="s">
        <v>1198</v>
      </c>
      <c r="C177" s="74">
        <f t="shared" si="6"/>
        <v>271.97</v>
      </c>
      <c r="D177" s="74">
        <v>33.11</v>
      </c>
      <c r="E177" s="74">
        <v>17.77</v>
      </c>
      <c r="F177" s="74">
        <v>0.93</v>
      </c>
      <c r="G177" s="74">
        <v>17.66</v>
      </c>
      <c r="H177" s="74">
        <v>27.07</v>
      </c>
      <c r="I177" s="85">
        <v>13.24</v>
      </c>
      <c r="J177" s="74">
        <v>40.9</v>
      </c>
      <c r="K177" s="86">
        <v>17.94</v>
      </c>
      <c r="L177" s="84">
        <v>0</v>
      </c>
      <c r="M177" s="74">
        <v>0</v>
      </c>
      <c r="N177" s="74">
        <v>0</v>
      </c>
      <c r="O177" s="74">
        <v>103.35</v>
      </c>
    </row>
    <row r="178" s="68" customFormat="1" ht="20.25" customHeight="1" spans="1:15">
      <c r="A178" s="75" t="s">
        <v>1199</v>
      </c>
      <c r="B178" s="76" t="s">
        <v>1200</v>
      </c>
      <c r="C178" s="74">
        <f t="shared" si="6"/>
        <v>380.8</v>
      </c>
      <c r="D178" s="74">
        <v>45.22</v>
      </c>
      <c r="E178" s="74">
        <v>10.81</v>
      </c>
      <c r="F178" s="74">
        <v>0</v>
      </c>
      <c r="G178" s="74">
        <v>31</v>
      </c>
      <c r="H178" s="74">
        <v>34.75</v>
      </c>
      <c r="I178" s="85">
        <v>17.09</v>
      </c>
      <c r="J178" s="74">
        <v>56.37</v>
      </c>
      <c r="K178" s="86">
        <v>23.56</v>
      </c>
      <c r="L178" s="84">
        <v>0</v>
      </c>
      <c r="M178" s="74">
        <v>0</v>
      </c>
      <c r="N178" s="74">
        <v>0</v>
      </c>
      <c r="O178" s="74">
        <v>162</v>
      </c>
    </row>
    <row r="179" s="68" customFormat="1" ht="20.25" customHeight="1" spans="1:15">
      <c r="A179" s="75" t="s">
        <v>1201</v>
      </c>
      <c r="B179" s="76" t="s">
        <v>1202</v>
      </c>
      <c r="C179" s="74">
        <f t="shared" si="6"/>
        <v>587.11</v>
      </c>
      <c r="D179" s="74">
        <v>85.05</v>
      </c>
      <c r="E179" s="74">
        <v>72.9</v>
      </c>
      <c r="F179" s="74">
        <v>6.59</v>
      </c>
      <c r="G179" s="74">
        <v>0</v>
      </c>
      <c r="H179" s="74">
        <v>106.5</v>
      </c>
      <c r="I179" s="85">
        <v>38</v>
      </c>
      <c r="J179" s="74">
        <v>204.78</v>
      </c>
      <c r="K179" s="86">
        <v>50.31</v>
      </c>
      <c r="L179" s="84">
        <v>0</v>
      </c>
      <c r="M179" s="74">
        <v>2.48</v>
      </c>
      <c r="N179" s="74">
        <v>0</v>
      </c>
      <c r="O179" s="74">
        <v>20.5</v>
      </c>
    </row>
    <row r="180" s="68" customFormat="1" ht="20.25" customHeight="1" spans="1:15">
      <c r="A180" s="75" t="s">
        <v>1203</v>
      </c>
      <c r="B180" s="76" t="s">
        <v>1204</v>
      </c>
      <c r="C180" s="74">
        <f t="shared" si="6"/>
        <v>569.68</v>
      </c>
      <c r="D180" s="74">
        <v>59.67</v>
      </c>
      <c r="E180" s="74">
        <v>45.55</v>
      </c>
      <c r="F180" s="74">
        <v>4.21</v>
      </c>
      <c r="G180" s="74">
        <v>0</v>
      </c>
      <c r="H180" s="74">
        <v>139.12</v>
      </c>
      <c r="I180" s="85">
        <v>21.34</v>
      </c>
      <c r="J180" s="74">
        <v>247.25</v>
      </c>
      <c r="K180" s="86">
        <v>25.01</v>
      </c>
      <c r="L180" s="84">
        <v>0</v>
      </c>
      <c r="M180" s="74">
        <v>7.7</v>
      </c>
      <c r="N180" s="74">
        <v>5.07</v>
      </c>
      <c r="O180" s="74">
        <v>14.76</v>
      </c>
    </row>
    <row r="181" s="68" customFormat="1" ht="20.25" customHeight="1" spans="1:15">
      <c r="A181" s="75" t="s">
        <v>1205</v>
      </c>
      <c r="B181" s="76" t="s">
        <v>1206</v>
      </c>
      <c r="C181" s="74">
        <f t="shared" si="6"/>
        <v>1521.49</v>
      </c>
      <c r="D181" s="74">
        <v>240.82</v>
      </c>
      <c r="E181" s="74">
        <v>229.51</v>
      </c>
      <c r="F181" s="74">
        <v>16.29</v>
      </c>
      <c r="G181" s="74">
        <v>0</v>
      </c>
      <c r="H181" s="74">
        <v>216.64</v>
      </c>
      <c r="I181" s="85">
        <v>98.7</v>
      </c>
      <c r="J181" s="74">
        <v>361.84</v>
      </c>
      <c r="K181" s="86">
        <v>134.79</v>
      </c>
      <c r="L181" s="84">
        <v>0</v>
      </c>
      <c r="M181" s="74">
        <v>1.54</v>
      </c>
      <c r="N181" s="74">
        <v>1.01</v>
      </c>
      <c r="O181" s="74">
        <v>220.35</v>
      </c>
    </row>
    <row r="182" s="68" customFormat="1" ht="20.25" customHeight="1" spans="1:15">
      <c r="A182" s="75" t="s">
        <v>1207</v>
      </c>
      <c r="B182" s="76" t="s">
        <v>1208</v>
      </c>
      <c r="C182" s="74">
        <f t="shared" si="6"/>
        <v>399.67</v>
      </c>
      <c r="D182" s="74">
        <v>49.8</v>
      </c>
      <c r="E182" s="74">
        <v>35.71</v>
      </c>
      <c r="F182" s="74">
        <v>4.15</v>
      </c>
      <c r="G182" s="74">
        <v>0</v>
      </c>
      <c r="H182" s="74">
        <v>87.38</v>
      </c>
      <c r="I182" s="85">
        <v>18.2</v>
      </c>
      <c r="J182" s="74">
        <v>161.69</v>
      </c>
      <c r="K182" s="86">
        <v>14.43</v>
      </c>
      <c r="L182" s="84">
        <v>10.43</v>
      </c>
      <c r="M182" s="74">
        <v>3.85</v>
      </c>
      <c r="N182" s="74">
        <v>2.03</v>
      </c>
      <c r="O182" s="74">
        <v>12</v>
      </c>
    </row>
    <row r="183" s="68" customFormat="1" ht="20.25" customHeight="1" spans="1:15">
      <c r="A183" s="75" t="s">
        <v>1209</v>
      </c>
      <c r="B183" s="76" t="s">
        <v>1210</v>
      </c>
      <c r="C183" s="74">
        <f t="shared" si="6"/>
        <v>357.07</v>
      </c>
      <c r="D183" s="74">
        <v>65.34</v>
      </c>
      <c r="E183" s="74">
        <v>54.55</v>
      </c>
      <c r="F183" s="74">
        <v>5.45</v>
      </c>
      <c r="G183" s="74">
        <v>0</v>
      </c>
      <c r="H183" s="74">
        <v>55.3</v>
      </c>
      <c r="I183" s="85">
        <v>22.14</v>
      </c>
      <c r="J183" s="74">
        <v>81.12</v>
      </c>
      <c r="K183" s="86">
        <v>37.43</v>
      </c>
      <c r="L183" s="84">
        <v>0</v>
      </c>
      <c r="M183" s="74">
        <v>0</v>
      </c>
      <c r="N183" s="74">
        <v>1.04</v>
      </c>
      <c r="O183" s="74">
        <v>34.7</v>
      </c>
    </row>
    <row r="184" s="68" customFormat="1" ht="20.25" customHeight="1" spans="1:15">
      <c r="A184" s="75" t="s">
        <v>1211</v>
      </c>
      <c r="B184" s="76" t="s">
        <v>1212</v>
      </c>
      <c r="C184" s="74">
        <f t="shared" si="6"/>
        <v>89.62</v>
      </c>
      <c r="D184" s="74">
        <v>16.21</v>
      </c>
      <c r="E184" s="74">
        <v>5.97</v>
      </c>
      <c r="F184" s="74">
        <v>0.33</v>
      </c>
      <c r="G184" s="74">
        <v>8.91</v>
      </c>
      <c r="H184" s="74">
        <v>13.56</v>
      </c>
      <c r="I184" s="85">
        <v>5.52</v>
      </c>
      <c r="J184" s="74">
        <v>19.34</v>
      </c>
      <c r="K184" s="86">
        <v>8.49</v>
      </c>
      <c r="L184" s="84">
        <v>0</v>
      </c>
      <c r="M184" s="74">
        <v>0.26</v>
      </c>
      <c r="N184" s="74">
        <v>2.03</v>
      </c>
      <c r="O184" s="74">
        <v>9</v>
      </c>
    </row>
    <row r="185" s="68" customFormat="1" ht="20.25" customHeight="1" spans="1:15">
      <c r="A185" s="75" t="s">
        <v>1213</v>
      </c>
      <c r="B185" s="76" t="s">
        <v>1214</v>
      </c>
      <c r="C185" s="74">
        <f t="shared" si="6"/>
        <v>449.78</v>
      </c>
      <c r="D185" s="74">
        <v>53.94</v>
      </c>
      <c r="E185" s="74">
        <v>38.85</v>
      </c>
      <c r="F185" s="74">
        <v>4.49</v>
      </c>
      <c r="G185" s="74">
        <v>0</v>
      </c>
      <c r="H185" s="74">
        <v>98.24</v>
      </c>
      <c r="I185" s="85">
        <v>20.58</v>
      </c>
      <c r="J185" s="74">
        <v>182.47</v>
      </c>
      <c r="K185" s="86">
        <v>27.46</v>
      </c>
      <c r="L185" s="84">
        <v>11.2</v>
      </c>
      <c r="M185" s="74">
        <v>4.52</v>
      </c>
      <c r="N185" s="74">
        <v>2.03</v>
      </c>
      <c r="O185" s="74">
        <v>6</v>
      </c>
    </row>
    <row r="186" s="68" customFormat="1" ht="20.25" customHeight="1" spans="1:15">
      <c r="A186" s="75" t="s">
        <v>1215</v>
      </c>
      <c r="B186" s="76" t="s">
        <v>1216</v>
      </c>
      <c r="C186" s="74">
        <f t="shared" si="6"/>
        <v>443.11</v>
      </c>
      <c r="D186" s="74">
        <v>170.6</v>
      </c>
      <c r="E186" s="74">
        <v>34.26</v>
      </c>
      <c r="F186" s="74">
        <v>0</v>
      </c>
      <c r="G186" s="74">
        <v>108.21</v>
      </c>
      <c r="H186" s="74">
        <v>28.5</v>
      </c>
      <c r="I186" s="85">
        <v>37.57</v>
      </c>
      <c r="J186" s="74">
        <v>0</v>
      </c>
      <c r="K186" s="86">
        <v>43.31</v>
      </c>
      <c r="L186" s="84">
        <v>0</v>
      </c>
      <c r="M186" s="74">
        <v>0.66</v>
      </c>
      <c r="N186" s="74">
        <v>0</v>
      </c>
      <c r="O186" s="74">
        <v>20</v>
      </c>
    </row>
    <row r="187" s="68" customFormat="1" ht="20.25" customHeight="1" spans="1:15">
      <c r="A187" s="75" t="s">
        <v>1217</v>
      </c>
      <c r="B187" s="76" t="s">
        <v>1218</v>
      </c>
      <c r="C187" s="74">
        <f t="shared" si="6"/>
        <v>467.54</v>
      </c>
      <c r="D187" s="74">
        <v>64.74</v>
      </c>
      <c r="E187" s="74">
        <v>48.95</v>
      </c>
      <c r="F187" s="74">
        <v>5.39</v>
      </c>
      <c r="G187" s="74">
        <v>0</v>
      </c>
      <c r="H187" s="74">
        <v>83.48</v>
      </c>
      <c r="I187" s="85">
        <v>21.85</v>
      </c>
      <c r="J187" s="74">
        <v>161.19</v>
      </c>
      <c r="K187" s="86">
        <v>35.76</v>
      </c>
      <c r="L187" s="84">
        <v>20.13</v>
      </c>
      <c r="M187" s="74">
        <v>3.55</v>
      </c>
      <c r="N187" s="74">
        <v>3.66</v>
      </c>
      <c r="O187" s="74">
        <v>18.84</v>
      </c>
    </row>
    <row r="188" s="68" customFormat="1" ht="20.25" customHeight="1" spans="1:15">
      <c r="A188" s="75" t="s">
        <v>1219</v>
      </c>
      <c r="B188" s="76" t="s">
        <v>1220</v>
      </c>
      <c r="C188" s="74">
        <f t="shared" si="6"/>
        <v>860.67</v>
      </c>
      <c r="D188" s="74">
        <v>108.61</v>
      </c>
      <c r="E188" s="74">
        <v>102.15</v>
      </c>
      <c r="F188" s="74">
        <v>2.57</v>
      </c>
      <c r="G188" s="74">
        <v>0</v>
      </c>
      <c r="H188" s="74">
        <v>79.04</v>
      </c>
      <c r="I188" s="85">
        <v>40.42</v>
      </c>
      <c r="J188" s="74">
        <v>123.46</v>
      </c>
      <c r="K188" s="86">
        <v>68.42</v>
      </c>
      <c r="L188" s="84">
        <v>0</v>
      </c>
      <c r="M188" s="74">
        <v>0</v>
      </c>
      <c r="N188" s="74">
        <v>0</v>
      </c>
      <c r="O188" s="74">
        <v>336</v>
      </c>
    </row>
    <row r="189" s="68" customFormat="1" ht="20.25" customHeight="1" spans="1:15">
      <c r="A189" s="75" t="s">
        <v>1221</v>
      </c>
      <c r="B189" s="76" t="s">
        <v>1222</v>
      </c>
      <c r="C189" s="74">
        <f t="shared" si="6"/>
        <v>540.61</v>
      </c>
      <c r="D189" s="74">
        <v>116.49</v>
      </c>
      <c r="E189" s="74">
        <v>35.27</v>
      </c>
      <c r="F189" s="74">
        <v>0</v>
      </c>
      <c r="G189" s="74">
        <v>75.65</v>
      </c>
      <c r="H189" s="74">
        <v>82.27</v>
      </c>
      <c r="I189" s="85">
        <v>37.05</v>
      </c>
      <c r="J189" s="74">
        <v>97.54</v>
      </c>
      <c r="K189" s="86">
        <v>95.78</v>
      </c>
      <c r="L189" s="84">
        <v>0</v>
      </c>
      <c r="M189" s="74">
        <v>0.56</v>
      </c>
      <c r="N189" s="74">
        <v>0</v>
      </c>
      <c r="O189" s="74">
        <v>0</v>
      </c>
    </row>
    <row r="190" s="68" customFormat="1" ht="20.25" customHeight="1" spans="1:15">
      <c r="A190" s="75" t="s">
        <v>1223</v>
      </c>
      <c r="B190" s="76" t="s">
        <v>1224</v>
      </c>
      <c r="C190" s="74">
        <f t="shared" si="6"/>
        <v>325.65</v>
      </c>
      <c r="D190" s="74">
        <v>42.96</v>
      </c>
      <c r="E190" s="74">
        <v>23.53</v>
      </c>
      <c r="F190" s="74">
        <v>1.95</v>
      </c>
      <c r="G190" s="74">
        <v>15.47</v>
      </c>
      <c r="H190" s="74">
        <v>36.18</v>
      </c>
      <c r="I190" s="85">
        <v>14.57</v>
      </c>
      <c r="J190" s="74">
        <v>37.54</v>
      </c>
      <c r="K190" s="86">
        <v>27.79</v>
      </c>
      <c r="L190" s="84">
        <v>0</v>
      </c>
      <c r="M190" s="74">
        <v>0.66</v>
      </c>
      <c r="N190" s="74">
        <v>0</v>
      </c>
      <c r="O190" s="74">
        <v>125</v>
      </c>
    </row>
    <row r="191" customHeight="1" spans="1:15">
      <c r="A191" s="78"/>
      <c r="B191" s="67"/>
      <c r="C191" s="67"/>
      <c r="D191" s="67"/>
      <c r="E191" s="67"/>
      <c r="F191" s="67"/>
      <c r="G191" s="67"/>
      <c r="H191" s="78"/>
      <c r="I191" s="67"/>
      <c r="J191" s="67"/>
      <c r="K191" s="67"/>
      <c r="L191" s="87"/>
      <c r="M191" s="67"/>
      <c r="N191" s="67"/>
      <c r="O191" s="67"/>
    </row>
    <row r="192" customHeight="1" spans="3:15">
      <c r="C192" s="67"/>
      <c r="D192" s="67"/>
      <c r="E192" s="78"/>
      <c r="F192" s="67"/>
      <c r="G192" s="67"/>
      <c r="H192" s="78"/>
      <c r="I192" s="67"/>
      <c r="J192" s="67"/>
      <c r="K192" s="67"/>
      <c r="L192" s="87"/>
      <c r="M192" s="67"/>
      <c r="N192" s="67"/>
      <c r="O192" s="67"/>
    </row>
    <row r="193" customHeight="1" spans="3:15">
      <c r="C193" s="78"/>
      <c r="D193" s="67"/>
      <c r="E193" s="78"/>
      <c r="F193" s="78"/>
      <c r="G193" s="78"/>
      <c r="H193" s="78"/>
      <c r="I193" s="67"/>
      <c r="J193" s="67"/>
      <c r="K193" s="78"/>
      <c r="L193" s="88"/>
      <c r="M193" s="78"/>
      <c r="N193" s="67"/>
      <c r="O193" s="67"/>
    </row>
  </sheetData>
  <mergeCells count="7">
    <mergeCell ref="A2:N2"/>
    <mergeCell ref="D3:J3"/>
    <mergeCell ref="A3:A4"/>
    <mergeCell ref="B3:B4"/>
    <mergeCell ref="C3:C4"/>
    <mergeCell ref="K3:K4"/>
    <mergeCell ref="O3:O4"/>
  </mergeCells>
  <printOptions horizontalCentered="1"/>
  <pageMargins left="0.338888888888889" right="0.279166666666667" top="0.590277777777778" bottom="0.707638888888889" header="0.179166666666667" footer="0.15625"/>
  <pageSetup paperSize="9" scale="88" firstPageNumber="35" fitToHeight="100" orientation="landscape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427"/>
  <sheetViews>
    <sheetView showZeros="0" workbookViewId="0">
      <pane ySplit="7" topLeftCell="A32" activePane="bottomLeft" state="frozen"/>
      <selection/>
      <selection pane="bottomLeft" activeCell="J42" sqref="J42"/>
    </sheetView>
  </sheetViews>
  <sheetFormatPr defaultColWidth="12.5" defaultRowHeight="14.25" outlineLevelCol="6"/>
  <cols>
    <col min="1" max="1" width="7" customWidth="1"/>
    <col min="2" max="2" width="41.625" customWidth="1"/>
    <col min="3" max="7" width="8.5" customWidth="1"/>
  </cols>
  <sheetData>
    <row r="1" ht="12.75" customHeight="1" spans="1:1">
      <c r="A1" s="54" t="s">
        <v>1225</v>
      </c>
    </row>
    <row r="2" ht="23.25" customHeight="1" spans="1:7">
      <c r="A2" s="55" t="s">
        <v>1226</v>
      </c>
      <c r="B2" s="55"/>
      <c r="C2" s="55"/>
      <c r="D2" s="55"/>
      <c r="E2" s="55"/>
      <c r="F2" s="55"/>
      <c r="G2" s="55"/>
    </row>
    <row r="3" ht="23.25" customHeight="1" spans="1:7">
      <c r="A3" s="55"/>
      <c r="B3" s="55"/>
      <c r="C3" s="55"/>
      <c r="D3" s="55"/>
      <c r="E3" s="55"/>
      <c r="F3" s="55"/>
      <c r="G3" s="56" t="s">
        <v>25</v>
      </c>
    </row>
    <row r="4" s="53" customFormat="1" ht="15" customHeight="1" spans="1:7">
      <c r="A4" s="57" t="s">
        <v>201</v>
      </c>
      <c r="B4" s="57" t="s">
        <v>202</v>
      </c>
      <c r="C4" s="57" t="s">
        <v>204</v>
      </c>
      <c r="D4" s="57" t="s">
        <v>1227</v>
      </c>
      <c r="E4" s="57" t="s">
        <v>402</v>
      </c>
      <c r="F4" s="57" t="s">
        <v>403</v>
      </c>
      <c r="G4" s="57" t="s">
        <v>404</v>
      </c>
    </row>
    <row r="5" ht="15" customHeight="1" spans="1:7">
      <c r="A5" s="57"/>
      <c r="B5" s="57"/>
      <c r="C5" s="57"/>
      <c r="D5" s="57"/>
      <c r="E5" s="57"/>
      <c r="F5" s="57"/>
      <c r="G5" s="57"/>
    </row>
    <row r="6" ht="15" customHeight="1" spans="1:7">
      <c r="A6" s="57"/>
      <c r="B6" s="57"/>
      <c r="C6" s="57"/>
      <c r="D6" s="57"/>
      <c r="E6" s="57"/>
      <c r="F6" s="57"/>
      <c r="G6" s="57"/>
    </row>
    <row r="7" ht="15" customHeight="1" spans="1:7">
      <c r="A7" s="58"/>
      <c r="B7" s="59" t="s">
        <v>204</v>
      </c>
      <c r="C7" s="60">
        <f t="shared" ref="C7:C70" si="0">SUM(D7:G7)</f>
        <v>524318.59</v>
      </c>
      <c r="D7" s="60">
        <v>189357.06</v>
      </c>
      <c r="E7" s="60">
        <v>23605.67</v>
      </c>
      <c r="F7" s="60">
        <v>4192.64</v>
      </c>
      <c r="G7" s="61">
        <v>307163.22</v>
      </c>
    </row>
    <row r="8" ht="15" customHeight="1" spans="1:7">
      <c r="A8" s="62">
        <v>201</v>
      </c>
      <c r="B8" s="63" t="s">
        <v>205</v>
      </c>
      <c r="C8" s="60">
        <f t="shared" si="0"/>
        <v>86051.02</v>
      </c>
      <c r="D8" s="60">
        <v>41351.94</v>
      </c>
      <c r="E8" s="60">
        <v>5944.7</v>
      </c>
      <c r="F8" s="60">
        <v>1102.29</v>
      </c>
      <c r="G8" s="61">
        <v>37652.09</v>
      </c>
    </row>
    <row r="9" ht="15" customHeight="1" spans="1:7">
      <c r="A9" s="62">
        <v>20101</v>
      </c>
      <c r="B9" s="64" t="s">
        <v>405</v>
      </c>
      <c r="C9" s="60">
        <f t="shared" si="0"/>
        <v>2257.1</v>
      </c>
      <c r="D9" s="60">
        <v>1501.22</v>
      </c>
      <c r="E9" s="60">
        <v>248.77</v>
      </c>
      <c r="F9" s="60">
        <v>47.78</v>
      </c>
      <c r="G9" s="61">
        <v>459.33</v>
      </c>
    </row>
    <row r="10" ht="15" customHeight="1" spans="1:7">
      <c r="A10" s="62">
        <v>2010101</v>
      </c>
      <c r="B10" s="65" t="s">
        <v>406</v>
      </c>
      <c r="C10" s="60">
        <f t="shared" si="0"/>
        <v>1797.77</v>
      </c>
      <c r="D10" s="60">
        <v>1501.22</v>
      </c>
      <c r="E10" s="60">
        <v>248.77</v>
      </c>
      <c r="F10" s="60">
        <v>47.78</v>
      </c>
      <c r="G10" s="61">
        <v>0</v>
      </c>
    </row>
    <row r="11" ht="15" customHeight="1" spans="1:7">
      <c r="A11" s="62">
        <v>2010104</v>
      </c>
      <c r="B11" s="65" t="s">
        <v>407</v>
      </c>
      <c r="C11" s="60">
        <f t="shared" si="0"/>
        <v>101</v>
      </c>
      <c r="D11" s="60">
        <v>0</v>
      </c>
      <c r="E11" s="60">
        <v>0</v>
      </c>
      <c r="F11" s="60">
        <v>0</v>
      </c>
      <c r="G11" s="61">
        <v>101</v>
      </c>
    </row>
    <row r="12" ht="15" customHeight="1" spans="1:7">
      <c r="A12" s="62">
        <v>2010199</v>
      </c>
      <c r="B12" s="65" t="s">
        <v>408</v>
      </c>
      <c r="C12" s="60">
        <f t="shared" si="0"/>
        <v>358.33</v>
      </c>
      <c r="D12" s="60">
        <v>0</v>
      </c>
      <c r="E12" s="60">
        <v>0</v>
      </c>
      <c r="F12" s="60">
        <v>0</v>
      </c>
      <c r="G12" s="61">
        <v>358.33</v>
      </c>
    </row>
    <row r="13" ht="15" customHeight="1" spans="1:7">
      <c r="A13" s="62">
        <v>20102</v>
      </c>
      <c r="B13" s="64" t="s">
        <v>409</v>
      </c>
      <c r="C13" s="60">
        <f t="shared" si="0"/>
        <v>1621.92</v>
      </c>
      <c r="D13" s="60">
        <v>1184.49</v>
      </c>
      <c r="E13" s="60">
        <v>177.53</v>
      </c>
      <c r="F13" s="60">
        <v>40.51</v>
      </c>
      <c r="G13" s="61">
        <v>219.39</v>
      </c>
    </row>
    <row r="14" ht="15" customHeight="1" spans="1:7">
      <c r="A14" s="62">
        <v>2010201</v>
      </c>
      <c r="B14" s="65" t="s">
        <v>410</v>
      </c>
      <c r="C14" s="60">
        <f t="shared" si="0"/>
        <v>1402.53</v>
      </c>
      <c r="D14" s="60">
        <v>1184.49</v>
      </c>
      <c r="E14" s="60">
        <v>177.53</v>
      </c>
      <c r="F14" s="60">
        <v>40.51</v>
      </c>
      <c r="G14" s="61">
        <v>0</v>
      </c>
    </row>
    <row r="15" ht="15" customHeight="1" spans="1:7">
      <c r="A15" s="62">
        <v>2010204</v>
      </c>
      <c r="B15" s="65" t="s">
        <v>411</v>
      </c>
      <c r="C15" s="60">
        <f t="shared" si="0"/>
        <v>80</v>
      </c>
      <c r="D15" s="60">
        <v>0</v>
      </c>
      <c r="E15" s="60">
        <v>0</v>
      </c>
      <c r="F15" s="60">
        <v>0</v>
      </c>
      <c r="G15" s="61">
        <v>80</v>
      </c>
    </row>
    <row r="16" ht="15" customHeight="1" spans="1:7">
      <c r="A16" s="62">
        <v>2010299</v>
      </c>
      <c r="B16" s="65" t="s">
        <v>412</v>
      </c>
      <c r="C16" s="60">
        <f t="shared" si="0"/>
        <v>139.39</v>
      </c>
      <c r="D16" s="60">
        <v>0</v>
      </c>
      <c r="E16" s="60">
        <v>0</v>
      </c>
      <c r="F16" s="60">
        <v>0</v>
      </c>
      <c r="G16" s="61">
        <v>139.39</v>
      </c>
    </row>
    <row r="17" ht="15" customHeight="1" spans="1:7">
      <c r="A17" s="62">
        <v>20103</v>
      </c>
      <c r="B17" s="64" t="s">
        <v>413</v>
      </c>
      <c r="C17" s="60">
        <f t="shared" si="0"/>
        <v>31129.58</v>
      </c>
      <c r="D17" s="60">
        <v>14910.08</v>
      </c>
      <c r="E17" s="60">
        <v>2533.97</v>
      </c>
      <c r="F17" s="60">
        <v>599.69</v>
      </c>
      <c r="G17" s="61">
        <v>13085.84</v>
      </c>
    </row>
    <row r="18" ht="15" customHeight="1" spans="1:7">
      <c r="A18" s="62">
        <v>2010301</v>
      </c>
      <c r="B18" s="65" t="s">
        <v>414</v>
      </c>
      <c r="C18" s="60">
        <f t="shared" si="0"/>
        <v>20894.39</v>
      </c>
      <c r="D18" s="60">
        <v>13410.9</v>
      </c>
      <c r="E18" s="60">
        <v>2133.56</v>
      </c>
      <c r="F18" s="60">
        <v>599.43</v>
      </c>
      <c r="G18" s="61">
        <v>4750.5</v>
      </c>
    </row>
    <row r="19" ht="15" customHeight="1" spans="1:7">
      <c r="A19" s="62">
        <v>2010303</v>
      </c>
      <c r="B19" s="65" t="s">
        <v>415</v>
      </c>
      <c r="C19" s="60">
        <f t="shared" si="0"/>
        <v>453.6</v>
      </c>
      <c r="D19" s="60">
        <v>0</v>
      </c>
      <c r="E19" s="60">
        <v>0</v>
      </c>
      <c r="F19" s="60">
        <v>0</v>
      </c>
      <c r="G19" s="61">
        <v>453.6</v>
      </c>
    </row>
    <row r="20" ht="15" customHeight="1" spans="1:7">
      <c r="A20" s="62">
        <v>2010308</v>
      </c>
      <c r="B20" s="65" t="s">
        <v>416</v>
      </c>
      <c r="C20" s="60">
        <f t="shared" si="0"/>
        <v>400</v>
      </c>
      <c r="D20" s="60">
        <v>0</v>
      </c>
      <c r="E20" s="60">
        <v>0</v>
      </c>
      <c r="F20" s="60">
        <v>0</v>
      </c>
      <c r="G20" s="61">
        <v>400</v>
      </c>
    </row>
    <row r="21" ht="15" customHeight="1" spans="1:7">
      <c r="A21" s="62">
        <v>2010350</v>
      </c>
      <c r="B21" s="65" t="s">
        <v>417</v>
      </c>
      <c r="C21" s="60">
        <f t="shared" si="0"/>
        <v>549.58</v>
      </c>
      <c r="D21" s="60">
        <v>402.79</v>
      </c>
      <c r="E21" s="60">
        <v>59.99</v>
      </c>
      <c r="F21" s="60">
        <v>0</v>
      </c>
      <c r="G21" s="61">
        <v>86.8</v>
      </c>
    </row>
    <row r="22" ht="15" customHeight="1" spans="1:7">
      <c r="A22" s="62">
        <v>2010399</v>
      </c>
      <c r="B22" s="65" t="s">
        <v>418</v>
      </c>
      <c r="C22" s="60">
        <f t="shared" si="0"/>
        <v>8832.01</v>
      </c>
      <c r="D22" s="60">
        <v>1096.39</v>
      </c>
      <c r="E22" s="60">
        <v>340.42</v>
      </c>
      <c r="F22" s="60">
        <v>0.26</v>
      </c>
      <c r="G22" s="61">
        <v>7394.94</v>
      </c>
    </row>
    <row r="23" ht="15" customHeight="1" spans="1:7">
      <c r="A23" s="62">
        <v>20104</v>
      </c>
      <c r="B23" s="64" t="s">
        <v>419</v>
      </c>
      <c r="C23" s="60">
        <f t="shared" si="0"/>
        <v>2068.88</v>
      </c>
      <c r="D23" s="60">
        <v>1573.2</v>
      </c>
      <c r="E23" s="60">
        <v>149.92</v>
      </c>
      <c r="F23" s="60">
        <v>19.36</v>
      </c>
      <c r="G23" s="61">
        <v>326.4</v>
      </c>
    </row>
    <row r="24" ht="15" customHeight="1" spans="1:7">
      <c r="A24" s="62">
        <v>2010401</v>
      </c>
      <c r="B24" s="65" t="s">
        <v>420</v>
      </c>
      <c r="C24" s="60">
        <f t="shared" si="0"/>
        <v>1742.48</v>
      </c>
      <c r="D24" s="60">
        <v>1573.2</v>
      </c>
      <c r="E24" s="60">
        <v>149.92</v>
      </c>
      <c r="F24" s="60">
        <v>19.36</v>
      </c>
      <c r="G24" s="61">
        <v>0</v>
      </c>
    </row>
    <row r="25" ht="15" customHeight="1" spans="1:7">
      <c r="A25" s="62">
        <v>2010402</v>
      </c>
      <c r="B25" s="65" t="s">
        <v>421</v>
      </c>
      <c r="C25" s="60">
        <f t="shared" si="0"/>
        <v>196.4</v>
      </c>
      <c r="D25" s="60">
        <v>0</v>
      </c>
      <c r="E25" s="60">
        <v>0</v>
      </c>
      <c r="F25" s="60">
        <v>0</v>
      </c>
      <c r="G25" s="61">
        <v>196.4</v>
      </c>
    </row>
    <row r="26" ht="15" customHeight="1" spans="1:7">
      <c r="A26" s="62">
        <v>2010499</v>
      </c>
      <c r="B26" s="65" t="s">
        <v>422</v>
      </c>
      <c r="C26" s="60">
        <f t="shared" si="0"/>
        <v>130</v>
      </c>
      <c r="D26" s="60">
        <v>0</v>
      </c>
      <c r="E26" s="60">
        <v>0</v>
      </c>
      <c r="F26" s="60">
        <v>0</v>
      </c>
      <c r="G26" s="61">
        <v>130</v>
      </c>
    </row>
    <row r="27" ht="15" customHeight="1" spans="1:7">
      <c r="A27" s="62">
        <v>20105</v>
      </c>
      <c r="B27" s="64" t="s">
        <v>423</v>
      </c>
      <c r="C27" s="60">
        <f t="shared" si="0"/>
        <v>1178.21</v>
      </c>
      <c r="D27" s="60">
        <v>494.87</v>
      </c>
      <c r="E27" s="60">
        <v>60.16</v>
      </c>
      <c r="F27" s="60">
        <v>8</v>
      </c>
      <c r="G27" s="61">
        <v>615.18</v>
      </c>
    </row>
    <row r="28" ht="15" customHeight="1" spans="1:7">
      <c r="A28" s="62">
        <v>2010501</v>
      </c>
      <c r="B28" s="65" t="s">
        <v>424</v>
      </c>
      <c r="C28" s="60">
        <f t="shared" si="0"/>
        <v>498.78</v>
      </c>
      <c r="D28" s="60">
        <v>437.66</v>
      </c>
      <c r="E28" s="60">
        <v>53.12</v>
      </c>
      <c r="F28" s="60">
        <v>8</v>
      </c>
      <c r="G28" s="61">
        <v>0</v>
      </c>
    </row>
    <row r="29" ht="15" customHeight="1" spans="1:7">
      <c r="A29" s="62">
        <v>2010550</v>
      </c>
      <c r="B29" s="65" t="s">
        <v>425</v>
      </c>
      <c r="C29" s="60">
        <f t="shared" si="0"/>
        <v>196.37</v>
      </c>
      <c r="D29" s="60">
        <v>57.21</v>
      </c>
      <c r="E29" s="60">
        <v>7.04</v>
      </c>
      <c r="F29" s="60">
        <v>0</v>
      </c>
      <c r="G29" s="61">
        <v>132.12</v>
      </c>
    </row>
    <row r="30" ht="15" customHeight="1" spans="1:7">
      <c r="A30" s="62">
        <v>2010599</v>
      </c>
      <c r="B30" s="65" t="s">
        <v>426</v>
      </c>
      <c r="C30" s="60">
        <f t="shared" si="0"/>
        <v>483.06</v>
      </c>
      <c r="D30" s="60">
        <v>0</v>
      </c>
      <c r="E30" s="60">
        <v>0</v>
      </c>
      <c r="F30" s="60">
        <v>0</v>
      </c>
      <c r="G30" s="61">
        <v>483.06</v>
      </c>
    </row>
    <row r="31" ht="15" customHeight="1" spans="1:7">
      <c r="A31" s="62">
        <v>20106</v>
      </c>
      <c r="B31" s="64" t="s">
        <v>427</v>
      </c>
      <c r="C31" s="60">
        <f t="shared" si="0"/>
        <v>9097.01</v>
      </c>
      <c r="D31" s="60">
        <v>5828.53</v>
      </c>
      <c r="E31" s="60">
        <v>655.68</v>
      </c>
      <c r="F31" s="60">
        <v>162.63</v>
      </c>
      <c r="G31" s="61">
        <v>2450.17</v>
      </c>
    </row>
    <row r="32" ht="15" customHeight="1" spans="1:7">
      <c r="A32" s="62">
        <v>2010601</v>
      </c>
      <c r="B32" s="65" t="s">
        <v>428</v>
      </c>
      <c r="C32" s="60">
        <f t="shared" si="0"/>
        <v>3179.47</v>
      </c>
      <c r="D32" s="60">
        <v>2808.34</v>
      </c>
      <c r="E32" s="60">
        <v>316.32</v>
      </c>
      <c r="F32" s="60">
        <v>54.81</v>
      </c>
      <c r="G32" s="61">
        <v>0</v>
      </c>
    </row>
    <row r="33" ht="15" customHeight="1" spans="1:7">
      <c r="A33" s="62">
        <v>2010605</v>
      </c>
      <c r="B33" s="65" t="s">
        <v>429</v>
      </c>
      <c r="C33" s="60">
        <f t="shared" si="0"/>
        <v>53</v>
      </c>
      <c r="D33" s="60">
        <v>0</v>
      </c>
      <c r="E33" s="60">
        <v>0</v>
      </c>
      <c r="F33" s="60">
        <v>0</v>
      </c>
      <c r="G33" s="61">
        <v>53</v>
      </c>
    </row>
    <row r="34" ht="15" customHeight="1" spans="1:7">
      <c r="A34" s="62">
        <v>2010608</v>
      </c>
      <c r="B34" s="65" t="s">
        <v>430</v>
      </c>
      <c r="C34" s="60">
        <f t="shared" si="0"/>
        <v>210</v>
      </c>
      <c r="D34" s="60">
        <v>0</v>
      </c>
      <c r="E34" s="60">
        <v>0</v>
      </c>
      <c r="F34" s="60">
        <v>0</v>
      </c>
      <c r="G34" s="61">
        <v>210</v>
      </c>
    </row>
    <row r="35" ht="15" customHeight="1" spans="1:7">
      <c r="A35" s="62">
        <v>2010650</v>
      </c>
      <c r="B35" s="65" t="s">
        <v>431</v>
      </c>
      <c r="C35" s="60">
        <f t="shared" si="0"/>
        <v>3636.23</v>
      </c>
      <c r="D35" s="60">
        <v>3020.19</v>
      </c>
      <c r="E35" s="60">
        <v>339.36</v>
      </c>
      <c r="F35" s="60">
        <v>107.82</v>
      </c>
      <c r="G35" s="61">
        <v>168.86</v>
      </c>
    </row>
    <row r="36" ht="15" customHeight="1" spans="1:7">
      <c r="A36" s="62">
        <v>2010699</v>
      </c>
      <c r="B36" s="65" t="s">
        <v>432</v>
      </c>
      <c r="C36" s="60">
        <f t="shared" si="0"/>
        <v>2018.31</v>
      </c>
      <c r="D36" s="60">
        <v>0</v>
      </c>
      <c r="E36" s="60">
        <v>0</v>
      </c>
      <c r="F36" s="60">
        <v>0</v>
      </c>
      <c r="G36" s="61">
        <v>2018.31</v>
      </c>
    </row>
    <row r="37" ht="15" customHeight="1" spans="1:7">
      <c r="A37" s="62">
        <v>20107</v>
      </c>
      <c r="B37" s="64" t="s">
        <v>433</v>
      </c>
      <c r="C37" s="60">
        <f t="shared" si="0"/>
        <v>8452</v>
      </c>
      <c r="D37" s="60">
        <v>0</v>
      </c>
      <c r="E37" s="60">
        <v>0</v>
      </c>
      <c r="F37" s="60">
        <v>0</v>
      </c>
      <c r="G37" s="61">
        <v>8452</v>
      </c>
    </row>
    <row r="38" ht="15" customHeight="1" spans="1:7">
      <c r="A38" s="62">
        <v>2010799</v>
      </c>
      <c r="B38" s="65" t="s">
        <v>434</v>
      </c>
      <c r="C38" s="60">
        <f t="shared" si="0"/>
        <v>8452</v>
      </c>
      <c r="D38" s="60">
        <v>0</v>
      </c>
      <c r="E38" s="60">
        <v>0</v>
      </c>
      <c r="F38" s="60">
        <v>0</v>
      </c>
      <c r="G38" s="61">
        <v>8452</v>
      </c>
    </row>
    <row r="39" ht="15" customHeight="1" spans="1:7">
      <c r="A39" s="62">
        <v>20108</v>
      </c>
      <c r="B39" s="64" t="s">
        <v>435</v>
      </c>
      <c r="C39" s="60">
        <f t="shared" si="0"/>
        <v>1536.77</v>
      </c>
      <c r="D39" s="60">
        <v>707.69</v>
      </c>
      <c r="E39" s="60">
        <v>75.94</v>
      </c>
      <c r="F39" s="60">
        <v>14.14</v>
      </c>
      <c r="G39" s="61">
        <v>739</v>
      </c>
    </row>
    <row r="40" ht="15" customHeight="1" spans="1:7">
      <c r="A40" s="62">
        <v>2010801</v>
      </c>
      <c r="B40" s="65" t="s">
        <v>436</v>
      </c>
      <c r="C40" s="60">
        <f t="shared" si="0"/>
        <v>797.77</v>
      </c>
      <c r="D40" s="60">
        <v>707.69</v>
      </c>
      <c r="E40" s="60">
        <v>75.94</v>
      </c>
      <c r="F40" s="60">
        <v>14.14</v>
      </c>
      <c r="G40" s="61">
        <v>0</v>
      </c>
    </row>
    <row r="41" ht="15" customHeight="1" spans="1:7">
      <c r="A41" s="62">
        <v>2010899</v>
      </c>
      <c r="B41" s="65" t="s">
        <v>437</v>
      </c>
      <c r="C41" s="60">
        <f t="shared" si="0"/>
        <v>739</v>
      </c>
      <c r="D41" s="60">
        <v>0</v>
      </c>
      <c r="E41" s="60">
        <v>0</v>
      </c>
      <c r="F41" s="60">
        <v>0</v>
      </c>
      <c r="G41" s="61">
        <v>739</v>
      </c>
    </row>
    <row r="42" ht="15" customHeight="1" spans="1:7">
      <c r="A42" s="62">
        <v>20110</v>
      </c>
      <c r="B42" s="64" t="s">
        <v>438</v>
      </c>
      <c r="C42" s="60">
        <f t="shared" si="0"/>
        <v>24.5</v>
      </c>
      <c r="D42" s="60">
        <v>0</v>
      </c>
      <c r="E42" s="60">
        <v>0</v>
      </c>
      <c r="F42" s="60">
        <v>0</v>
      </c>
      <c r="G42" s="61">
        <v>24.5</v>
      </c>
    </row>
    <row r="43" ht="15" customHeight="1" spans="1:7">
      <c r="A43" s="62">
        <v>2011099</v>
      </c>
      <c r="B43" s="65" t="s">
        <v>439</v>
      </c>
      <c r="C43" s="60">
        <f t="shared" si="0"/>
        <v>24.5</v>
      </c>
      <c r="D43" s="60">
        <v>0</v>
      </c>
      <c r="E43" s="60">
        <v>0</v>
      </c>
      <c r="F43" s="60">
        <v>0</v>
      </c>
      <c r="G43" s="61">
        <v>24.5</v>
      </c>
    </row>
    <row r="44" ht="15" customHeight="1" spans="1:7">
      <c r="A44" s="62">
        <v>20111</v>
      </c>
      <c r="B44" s="64" t="s">
        <v>440</v>
      </c>
      <c r="C44" s="60">
        <f t="shared" si="0"/>
        <v>3460.53</v>
      </c>
      <c r="D44" s="60">
        <v>2423.71</v>
      </c>
      <c r="E44" s="60">
        <v>465.87</v>
      </c>
      <c r="F44" s="60">
        <v>48.62</v>
      </c>
      <c r="G44" s="61">
        <v>522.33</v>
      </c>
    </row>
    <row r="45" ht="15" customHeight="1" spans="1:7">
      <c r="A45" s="62">
        <v>2011101</v>
      </c>
      <c r="B45" s="65" t="s">
        <v>441</v>
      </c>
      <c r="C45" s="60">
        <f t="shared" si="0"/>
        <v>2938.2</v>
      </c>
      <c r="D45" s="60">
        <v>2423.71</v>
      </c>
      <c r="E45" s="60">
        <v>465.87</v>
      </c>
      <c r="F45" s="60">
        <v>48.62</v>
      </c>
      <c r="G45" s="61">
        <v>0</v>
      </c>
    </row>
    <row r="46" ht="15" customHeight="1" spans="1:7">
      <c r="A46" s="62">
        <v>2011199</v>
      </c>
      <c r="B46" s="65" t="s">
        <v>442</v>
      </c>
      <c r="C46" s="60">
        <f t="shared" si="0"/>
        <v>522.33</v>
      </c>
      <c r="D46" s="60">
        <v>0</v>
      </c>
      <c r="E46" s="60">
        <v>0</v>
      </c>
      <c r="F46" s="60">
        <v>0</v>
      </c>
      <c r="G46" s="61">
        <v>522.33</v>
      </c>
    </row>
    <row r="47" ht="15" customHeight="1" spans="1:7">
      <c r="A47" s="62">
        <v>20113</v>
      </c>
      <c r="B47" s="64" t="s">
        <v>443</v>
      </c>
      <c r="C47" s="60">
        <f t="shared" si="0"/>
        <v>6464.85</v>
      </c>
      <c r="D47" s="60">
        <v>1646.52</v>
      </c>
      <c r="E47" s="60">
        <v>192.59</v>
      </c>
      <c r="F47" s="60">
        <v>21.74</v>
      </c>
      <c r="G47" s="61">
        <v>4604</v>
      </c>
    </row>
    <row r="48" ht="15" customHeight="1" spans="1:7">
      <c r="A48" s="62">
        <v>2011301</v>
      </c>
      <c r="B48" s="65" t="s">
        <v>444</v>
      </c>
      <c r="C48" s="60">
        <f t="shared" si="0"/>
        <v>202.78</v>
      </c>
      <c r="D48" s="60">
        <v>202.78</v>
      </c>
      <c r="E48" s="60">
        <v>0</v>
      </c>
      <c r="F48" s="60">
        <v>0</v>
      </c>
      <c r="G48" s="61">
        <v>0</v>
      </c>
    </row>
    <row r="49" ht="15" customHeight="1" spans="1:7">
      <c r="A49" s="62">
        <v>2011302</v>
      </c>
      <c r="B49" s="65" t="s">
        <v>445</v>
      </c>
      <c r="C49" s="60">
        <f t="shared" si="0"/>
        <v>727.58</v>
      </c>
      <c r="D49" s="60">
        <v>607.21</v>
      </c>
      <c r="E49" s="60">
        <v>114.34</v>
      </c>
      <c r="F49" s="60">
        <v>3.33</v>
      </c>
      <c r="G49" s="61">
        <v>2.7</v>
      </c>
    </row>
    <row r="50" ht="15" customHeight="1" spans="1:7">
      <c r="A50" s="62">
        <v>2011308</v>
      </c>
      <c r="B50" s="65" t="s">
        <v>446</v>
      </c>
      <c r="C50" s="60">
        <f t="shared" si="0"/>
        <v>3900.6</v>
      </c>
      <c r="D50" s="60">
        <v>58.82</v>
      </c>
      <c r="E50" s="60">
        <v>7.48</v>
      </c>
      <c r="F50" s="60">
        <v>0</v>
      </c>
      <c r="G50" s="61">
        <v>3834.3</v>
      </c>
    </row>
    <row r="51" ht="15" customHeight="1" spans="1:7">
      <c r="A51" s="62">
        <v>2011350</v>
      </c>
      <c r="B51" s="65" t="s">
        <v>447</v>
      </c>
      <c r="C51" s="60">
        <f t="shared" si="0"/>
        <v>423.11</v>
      </c>
      <c r="D51" s="60">
        <v>379.14</v>
      </c>
      <c r="E51" s="60">
        <v>43.31</v>
      </c>
      <c r="F51" s="60">
        <v>0.66</v>
      </c>
      <c r="G51" s="61">
        <v>0</v>
      </c>
    </row>
    <row r="52" ht="15" customHeight="1" spans="1:7">
      <c r="A52" s="62">
        <v>2011399</v>
      </c>
      <c r="B52" s="65" t="s">
        <v>448</v>
      </c>
      <c r="C52" s="60">
        <f t="shared" si="0"/>
        <v>1210.78</v>
      </c>
      <c r="D52" s="60">
        <v>398.57</v>
      </c>
      <c r="E52" s="60">
        <v>27.46</v>
      </c>
      <c r="F52" s="60">
        <v>17.75</v>
      </c>
      <c r="G52" s="61">
        <v>767</v>
      </c>
    </row>
    <row r="53" ht="15" customHeight="1" spans="1:7">
      <c r="A53" s="62">
        <v>20126</v>
      </c>
      <c r="B53" s="64" t="s">
        <v>449</v>
      </c>
      <c r="C53" s="60">
        <f t="shared" si="0"/>
        <v>748.96</v>
      </c>
      <c r="D53" s="60">
        <v>557.56</v>
      </c>
      <c r="E53" s="60">
        <v>63</v>
      </c>
      <c r="F53" s="60">
        <v>4.9</v>
      </c>
      <c r="G53" s="61">
        <v>123.5</v>
      </c>
    </row>
    <row r="54" ht="15" customHeight="1" spans="1:7">
      <c r="A54" s="62">
        <v>2012601</v>
      </c>
      <c r="B54" s="65" t="s">
        <v>450</v>
      </c>
      <c r="C54" s="60">
        <f t="shared" si="0"/>
        <v>625.46</v>
      </c>
      <c r="D54" s="60">
        <v>557.56</v>
      </c>
      <c r="E54" s="60">
        <v>63</v>
      </c>
      <c r="F54" s="60">
        <v>4.9</v>
      </c>
      <c r="G54" s="61">
        <v>0</v>
      </c>
    </row>
    <row r="55" ht="15" customHeight="1" spans="1:7">
      <c r="A55" s="62">
        <v>2012604</v>
      </c>
      <c r="B55" s="65" t="s">
        <v>451</v>
      </c>
      <c r="C55" s="60">
        <f t="shared" si="0"/>
        <v>82</v>
      </c>
      <c r="D55" s="60">
        <v>0</v>
      </c>
      <c r="E55" s="60">
        <v>0</v>
      </c>
      <c r="F55" s="60">
        <v>0</v>
      </c>
      <c r="G55" s="61">
        <v>82</v>
      </c>
    </row>
    <row r="56" ht="15" customHeight="1" spans="1:7">
      <c r="A56" s="62">
        <v>2012699</v>
      </c>
      <c r="B56" s="65" t="s">
        <v>452</v>
      </c>
      <c r="C56" s="60">
        <f t="shared" si="0"/>
        <v>41.5</v>
      </c>
      <c r="D56" s="60">
        <v>0</v>
      </c>
      <c r="E56" s="60">
        <v>0</v>
      </c>
      <c r="F56" s="60">
        <v>0</v>
      </c>
      <c r="G56" s="61">
        <v>41.5</v>
      </c>
    </row>
    <row r="57" ht="15" customHeight="1" spans="1:7">
      <c r="A57" s="62">
        <v>20128</v>
      </c>
      <c r="B57" s="64" t="s">
        <v>453</v>
      </c>
      <c r="C57" s="60">
        <f t="shared" si="0"/>
        <v>681.18</v>
      </c>
      <c r="D57" s="60">
        <v>239.84</v>
      </c>
      <c r="E57" s="60">
        <v>30.43</v>
      </c>
      <c r="F57" s="60">
        <v>5.91</v>
      </c>
      <c r="G57" s="61">
        <v>405</v>
      </c>
    </row>
    <row r="58" ht="15" customHeight="1" spans="1:7">
      <c r="A58" s="62">
        <v>2012801</v>
      </c>
      <c r="B58" s="65" t="s">
        <v>454</v>
      </c>
      <c r="C58" s="60">
        <f t="shared" si="0"/>
        <v>276.18</v>
      </c>
      <c r="D58" s="60">
        <v>239.84</v>
      </c>
      <c r="E58" s="60">
        <v>30.43</v>
      </c>
      <c r="F58" s="60">
        <v>5.91</v>
      </c>
      <c r="G58" s="61">
        <v>0</v>
      </c>
    </row>
    <row r="59" ht="15" customHeight="1" spans="1:7">
      <c r="A59" s="62">
        <v>2012899</v>
      </c>
      <c r="B59" s="65" t="s">
        <v>455</v>
      </c>
      <c r="C59" s="60">
        <f t="shared" si="0"/>
        <v>405</v>
      </c>
      <c r="D59" s="60">
        <v>0</v>
      </c>
      <c r="E59" s="60">
        <v>0</v>
      </c>
      <c r="F59" s="60">
        <v>0</v>
      </c>
      <c r="G59" s="61">
        <v>405</v>
      </c>
    </row>
    <row r="60" ht="15" customHeight="1" spans="1:7">
      <c r="A60" s="62">
        <v>20129</v>
      </c>
      <c r="B60" s="64" t="s">
        <v>456</v>
      </c>
      <c r="C60" s="60">
        <f t="shared" si="0"/>
        <v>788.96</v>
      </c>
      <c r="D60" s="60">
        <v>311.67</v>
      </c>
      <c r="E60" s="60">
        <v>39.73</v>
      </c>
      <c r="F60" s="60">
        <v>6.05</v>
      </c>
      <c r="G60" s="61">
        <v>431.51</v>
      </c>
    </row>
    <row r="61" ht="15" customHeight="1" spans="1:7">
      <c r="A61" s="62">
        <v>2012901</v>
      </c>
      <c r="B61" s="65" t="s">
        <v>457</v>
      </c>
      <c r="C61" s="60">
        <f t="shared" si="0"/>
        <v>357.45</v>
      </c>
      <c r="D61" s="60">
        <v>311.67</v>
      </c>
      <c r="E61" s="60">
        <v>39.73</v>
      </c>
      <c r="F61" s="60">
        <v>6.05</v>
      </c>
      <c r="G61" s="61">
        <v>0</v>
      </c>
    </row>
    <row r="62" ht="15" customHeight="1" spans="1:7">
      <c r="A62" s="62">
        <v>2012999</v>
      </c>
      <c r="B62" s="65" t="s">
        <v>458</v>
      </c>
      <c r="C62" s="60">
        <f t="shared" si="0"/>
        <v>431.51</v>
      </c>
      <c r="D62" s="60">
        <v>0</v>
      </c>
      <c r="E62" s="60">
        <v>0</v>
      </c>
      <c r="F62" s="60">
        <v>0</v>
      </c>
      <c r="G62" s="61">
        <v>431.51</v>
      </c>
    </row>
    <row r="63" ht="15" customHeight="1" spans="1:7">
      <c r="A63" s="62">
        <v>20131</v>
      </c>
      <c r="B63" s="64" t="s">
        <v>459</v>
      </c>
      <c r="C63" s="60">
        <f t="shared" si="0"/>
        <v>2620.41</v>
      </c>
      <c r="D63" s="60">
        <v>1766.85</v>
      </c>
      <c r="E63" s="60">
        <v>299.78</v>
      </c>
      <c r="F63" s="60">
        <v>38.98</v>
      </c>
      <c r="G63" s="61">
        <v>514.8</v>
      </c>
    </row>
    <row r="64" ht="15" customHeight="1" spans="1:7">
      <c r="A64" s="62">
        <v>2013101</v>
      </c>
      <c r="B64" s="65" t="s">
        <v>460</v>
      </c>
      <c r="C64" s="60">
        <f t="shared" si="0"/>
        <v>2005.82</v>
      </c>
      <c r="D64" s="60">
        <v>1667.06</v>
      </c>
      <c r="E64" s="60">
        <v>299.78</v>
      </c>
      <c r="F64" s="60">
        <v>38.98</v>
      </c>
      <c r="G64" s="61">
        <v>0</v>
      </c>
    </row>
    <row r="65" ht="15" customHeight="1" spans="1:7">
      <c r="A65" s="62">
        <v>2013105</v>
      </c>
      <c r="B65" s="65" t="s">
        <v>461</v>
      </c>
      <c r="C65" s="60">
        <f t="shared" si="0"/>
        <v>95</v>
      </c>
      <c r="D65" s="60">
        <v>0</v>
      </c>
      <c r="E65" s="60">
        <v>0</v>
      </c>
      <c r="F65" s="60">
        <v>0</v>
      </c>
      <c r="G65" s="61">
        <v>95</v>
      </c>
    </row>
    <row r="66" ht="15" customHeight="1" spans="1:7">
      <c r="A66" s="62">
        <v>2013199</v>
      </c>
      <c r="B66" s="65" t="s">
        <v>462</v>
      </c>
      <c r="C66" s="60">
        <f t="shared" si="0"/>
        <v>519.59</v>
      </c>
      <c r="D66" s="60">
        <v>99.79</v>
      </c>
      <c r="E66" s="60">
        <v>0</v>
      </c>
      <c r="F66" s="60">
        <v>0</v>
      </c>
      <c r="G66" s="61">
        <v>419.8</v>
      </c>
    </row>
    <row r="67" ht="15" customHeight="1" spans="1:7">
      <c r="A67" s="62">
        <v>20132</v>
      </c>
      <c r="B67" s="64" t="s">
        <v>463</v>
      </c>
      <c r="C67" s="60">
        <f t="shared" si="0"/>
        <v>2302.37</v>
      </c>
      <c r="D67" s="60">
        <v>990.98</v>
      </c>
      <c r="E67" s="60">
        <v>127.98</v>
      </c>
      <c r="F67" s="60">
        <v>26.95</v>
      </c>
      <c r="G67" s="61">
        <v>1156.46</v>
      </c>
    </row>
    <row r="68" ht="15" customHeight="1" spans="1:7">
      <c r="A68" s="62">
        <v>2013201</v>
      </c>
      <c r="B68" s="65" t="s">
        <v>464</v>
      </c>
      <c r="C68" s="60">
        <f t="shared" si="0"/>
        <v>1145.91</v>
      </c>
      <c r="D68" s="60">
        <v>990.98</v>
      </c>
      <c r="E68" s="60">
        <v>127.98</v>
      </c>
      <c r="F68" s="60">
        <v>26.95</v>
      </c>
      <c r="G68" s="61">
        <v>0</v>
      </c>
    </row>
    <row r="69" ht="15" customHeight="1" spans="1:7">
      <c r="A69" s="62">
        <v>2013299</v>
      </c>
      <c r="B69" s="65" t="s">
        <v>465</v>
      </c>
      <c r="C69" s="60">
        <f t="shared" si="0"/>
        <v>1156.46</v>
      </c>
      <c r="D69" s="60">
        <v>0</v>
      </c>
      <c r="E69" s="60">
        <v>0</v>
      </c>
      <c r="F69" s="60">
        <v>0</v>
      </c>
      <c r="G69" s="61">
        <v>1156.46</v>
      </c>
    </row>
    <row r="70" ht="15" customHeight="1" spans="1:7">
      <c r="A70" s="62">
        <v>20133</v>
      </c>
      <c r="B70" s="64" t="s">
        <v>466</v>
      </c>
      <c r="C70" s="60">
        <f t="shared" si="0"/>
        <v>1918.29</v>
      </c>
      <c r="D70" s="60">
        <v>428.02</v>
      </c>
      <c r="E70" s="60">
        <v>65.91</v>
      </c>
      <c r="F70" s="60">
        <v>8.2</v>
      </c>
      <c r="G70" s="61">
        <v>1416.16</v>
      </c>
    </row>
    <row r="71" ht="15" customHeight="1" spans="1:7">
      <c r="A71" s="62">
        <v>2013301</v>
      </c>
      <c r="B71" s="65" t="s">
        <v>467</v>
      </c>
      <c r="C71" s="60">
        <f t="shared" ref="C71:C134" si="1">SUM(D71:G71)</f>
        <v>502.13</v>
      </c>
      <c r="D71" s="60">
        <v>428.02</v>
      </c>
      <c r="E71" s="60">
        <v>65.91</v>
      </c>
      <c r="F71" s="60">
        <v>8.2</v>
      </c>
      <c r="G71" s="61">
        <v>0</v>
      </c>
    </row>
    <row r="72" ht="15" customHeight="1" spans="1:7">
      <c r="A72" s="62">
        <v>2013399</v>
      </c>
      <c r="B72" s="65" t="s">
        <v>468</v>
      </c>
      <c r="C72" s="60">
        <f t="shared" si="1"/>
        <v>1416.16</v>
      </c>
      <c r="D72" s="60">
        <v>0</v>
      </c>
      <c r="E72" s="60">
        <v>0</v>
      </c>
      <c r="F72" s="60">
        <v>0</v>
      </c>
      <c r="G72" s="61">
        <v>1416.16</v>
      </c>
    </row>
    <row r="73" ht="15" customHeight="1" spans="1:7">
      <c r="A73" s="62">
        <v>20134</v>
      </c>
      <c r="B73" s="64" t="s">
        <v>469</v>
      </c>
      <c r="C73" s="60">
        <f t="shared" si="1"/>
        <v>580.63</v>
      </c>
      <c r="D73" s="60">
        <v>371.96</v>
      </c>
      <c r="E73" s="60">
        <v>46</v>
      </c>
      <c r="F73" s="60">
        <v>7.17</v>
      </c>
      <c r="G73" s="61">
        <v>155.5</v>
      </c>
    </row>
    <row r="74" ht="15" customHeight="1" spans="1:7">
      <c r="A74" s="62">
        <v>2013401</v>
      </c>
      <c r="B74" s="65" t="s">
        <v>470</v>
      </c>
      <c r="C74" s="60">
        <f t="shared" si="1"/>
        <v>425.13</v>
      </c>
      <c r="D74" s="60">
        <v>371.96</v>
      </c>
      <c r="E74" s="60">
        <v>46</v>
      </c>
      <c r="F74" s="60">
        <v>7.17</v>
      </c>
      <c r="G74" s="61">
        <v>0</v>
      </c>
    </row>
    <row r="75" ht="15" customHeight="1" spans="1:7">
      <c r="A75" s="62">
        <v>2013499</v>
      </c>
      <c r="B75" s="65" t="s">
        <v>471</v>
      </c>
      <c r="C75" s="60">
        <f t="shared" si="1"/>
        <v>155.5</v>
      </c>
      <c r="D75" s="60">
        <v>0</v>
      </c>
      <c r="E75" s="60">
        <v>0</v>
      </c>
      <c r="F75" s="60">
        <v>0</v>
      </c>
      <c r="G75" s="61">
        <v>155.5</v>
      </c>
    </row>
    <row r="76" ht="15" customHeight="1" spans="1:7">
      <c r="A76" s="62">
        <v>20136</v>
      </c>
      <c r="B76" s="64" t="s">
        <v>472</v>
      </c>
      <c r="C76" s="60">
        <f t="shared" si="1"/>
        <v>1595.07</v>
      </c>
      <c r="D76" s="60">
        <v>583.88</v>
      </c>
      <c r="E76" s="60">
        <v>76.41</v>
      </c>
      <c r="F76" s="60">
        <v>11.76</v>
      </c>
      <c r="G76" s="61">
        <v>923.02</v>
      </c>
    </row>
    <row r="77" ht="15" customHeight="1" spans="1:7">
      <c r="A77" s="62">
        <v>2013601</v>
      </c>
      <c r="B77" s="65" t="s">
        <v>473</v>
      </c>
      <c r="C77" s="60">
        <f t="shared" si="1"/>
        <v>672.05</v>
      </c>
      <c r="D77" s="60">
        <v>583.88</v>
      </c>
      <c r="E77" s="60">
        <v>76.41</v>
      </c>
      <c r="F77" s="60">
        <v>11.76</v>
      </c>
      <c r="G77" s="61">
        <v>0</v>
      </c>
    </row>
    <row r="78" ht="15" customHeight="1" spans="1:7">
      <c r="A78" s="62">
        <v>2013699</v>
      </c>
      <c r="B78" s="65" t="s">
        <v>474</v>
      </c>
      <c r="C78" s="60">
        <f t="shared" si="1"/>
        <v>923.02</v>
      </c>
      <c r="D78" s="60">
        <v>0</v>
      </c>
      <c r="E78" s="60">
        <v>0</v>
      </c>
      <c r="F78" s="60">
        <v>0</v>
      </c>
      <c r="G78" s="61">
        <v>923.02</v>
      </c>
    </row>
    <row r="79" ht="15" customHeight="1" spans="1:7">
      <c r="A79" s="62">
        <v>20138</v>
      </c>
      <c r="B79" s="64" t="s">
        <v>475</v>
      </c>
      <c r="C79" s="60">
        <f t="shared" si="1"/>
        <v>6762.6</v>
      </c>
      <c r="D79" s="60">
        <v>5830.87</v>
      </c>
      <c r="E79" s="60">
        <v>635.03</v>
      </c>
      <c r="F79" s="60">
        <v>29.9</v>
      </c>
      <c r="G79" s="61">
        <v>266.8</v>
      </c>
    </row>
    <row r="80" ht="15" customHeight="1" spans="1:7">
      <c r="A80" s="62">
        <v>2013801</v>
      </c>
      <c r="B80" s="65" t="s">
        <v>476</v>
      </c>
      <c r="C80" s="60">
        <f t="shared" si="1"/>
        <v>6634.6</v>
      </c>
      <c r="D80" s="60">
        <v>5830.87</v>
      </c>
      <c r="E80" s="60">
        <v>635.03</v>
      </c>
      <c r="F80" s="60">
        <v>29.9</v>
      </c>
      <c r="G80" s="61">
        <v>138.8</v>
      </c>
    </row>
    <row r="81" ht="15" customHeight="1" spans="1:7">
      <c r="A81" s="62">
        <v>2013804</v>
      </c>
      <c r="B81" s="65" t="s">
        <v>477</v>
      </c>
      <c r="C81" s="60">
        <f t="shared" si="1"/>
        <v>28</v>
      </c>
      <c r="D81" s="60">
        <v>0</v>
      </c>
      <c r="E81" s="60">
        <v>0</v>
      </c>
      <c r="F81" s="60">
        <v>0</v>
      </c>
      <c r="G81" s="61">
        <v>28</v>
      </c>
    </row>
    <row r="82" ht="15" customHeight="1" spans="1:7">
      <c r="A82" s="62">
        <v>2013805</v>
      </c>
      <c r="B82" s="65" t="s">
        <v>478</v>
      </c>
      <c r="C82" s="60">
        <f t="shared" si="1"/>
        <v>5</v>
      </c>
      <c r="D82" s="60">
        <v>0</v>
      </c>
      <c r="E82" s="60">
        <v>0</v>
      </c>
      <c r="F82" s="60">
        <v>0</v>
      </c>
      <c r="G82" s="61">
        <v>5</v>
      </c>
    </row>
    <row r="83" ht="15" customHeight="1" spans="1:7">
      <c r="A83" s="62">
        <v>2013812</v>
      </c>
      <c r="B83" s="65" t="s">
        <v>479</v>
      </c>
      <c r="C83" s="60">
        <f t="shared" si="1"/>
        <v>12</v>
      </c>
      <c r="D83" s="60">
        <v>0</v>
      </c>
      <c r="E83" s="60">
        <v>0</v>
      </c>
      <c r="F83" s="60">
        <v>0</v>
      </c>
      <c r="G83" s="61">
        <v>12</v>
      </c>
    </row>
    <row r="84" ht="15" customHeight="1" spans="1:7">
      <c r="A84" s="62">
        <v>2013899</v>
      </c>
      <c r="B84" s="65" t="s">
        <v>480</v>
      </c>
      <c r="C84" s="60">
        <f t="shared" si="1"/>
        <v>83</v>
      </c>
      <c r="D84" s="60">
        <v>0</v>
      </c>
      <c r="E84" s="60">
        <v>0</v>
      </c>
      <c r="F84" s="60">
        <v>0</v>
      </c>
      <c r="G84" s="61">
        <v>83</v>
      </c>
    </row>
    <row r="85" ht="15" customHeight="1" spans="1:7">
      <c r="A85" s="62">
        <v>20199</v>
      </c>
      <c r="B85" s="64" t="s">
        <v>481</v>
      </c>
      <c r="C85" s="60">
        <f t="shared" si="1"/>
        <v>761.2</v>
      </c>
      <c r="D85" s="60">
        <v>0</v>
      </c>
      <c r="E85" s="60">
        <v>0</v>
      </c>
      <c r="F85" s="60">
        <v>0</v>
      </c>
      <c r="G85" s="61">
        <v>761.2</v>
      </c>
    </row>
    <row r="86" ht="15" customHeight="1" spans="1:7">
      <c r="A86" s="62">
        <v>2019999</v>
      </c>
      <c r="B86" s="65" t="s">
        <v>481</v>
      </c>
      <c r="C86" s="60">
        <f t="shared" si="1"/>
        <v>761.2</v>
      </c>
      <c r="D86" s="60">
        <v>0</v>
      </c>
      <c r="E86" s="60">
        <v>0</v>
      </c>
      <c r="F86" s="60">
        <v>0</v>
      </c>
      <c r="G86" s="61">
        <v>761.2</v>
      </c>
    </row>
    <row r="87" ht="15" customHeight="1" spans="1:7">
      <c r="A87" s="62">
        <v>204</v>
      </c>
      <c r="B87" s="63" t="s">
        <v>482</v>
      </c>
      <c r="C87" s="60">
        <f t="shared" si="1"/>
        <v>29696.19</v>
      </c>
      <c r="D87" s="60">
        <v>15452.38</v>
      </c>
      <c r="E87" s="60">
        <v>2396.74</v>
      </c>
      <c r="F87" s="60">
        <v>344.3</v>
      </c>
      <c r="G87" s="61">
        <v>11502.77</v>
      </c>
    </row>
    <row r="88" ht="15" customHeight="1" spans="1:7">
      <c r="A88" s="62">
        <v>20401</v>
      </c>
      <c r="B88" s="64" t="s">
        <v>483</v>
      </c>
      <c r="C88" s="60">
        <f t="shared" si="1"/>
        <v>100</v>
      </c>
      <c r="D88" s="60">
        <v>0</v>
      </c>
      <c r="E88" s="60">
        <v>0</v>
      </c>
      <c r="F88" s="60">
        <v>0</v>
      </c>
      <c r="G88" s="61">
        <v>100</v>
      </c>
    </row>
    <row r="89" ht="15" customHeight="1" spans="1:7">
      <c r="A89" s="62">
        <v>2040101</v>
      </c>
      <c r="B89" s="65" t="s">
        <v>483</v>
      </c>
      <c r="C89" s="60">
        <f t="shared" si="1"/>
        <v>100</v>
      </c>
      <c r="D89" s="60">
        <v>0</v>
      </c>
      <c r="E89" s="60">
        <v>0</v>
      </c>
      <c r="F89" s="60">
        <v>0</v>
      </c>
      <c r="G89" s="61">
        <v>100</v>
      </c>
    </row>
    <row r="90" ht="15" customHeight="1" spans="1:7">
      <c r="A90" s="62">
        <v>20402</v>
      </c>
      <c r="B90" s="64" t="s">
        <v>484</v>
      </c>
      <c r="C90" s="60">
        <f t="shared" si="1"/>
        <v>25206.34</v>
      </c>
      <c r="D90" s="60">
        <v>13685.81</v>
      </c>
      <c r="E90" s="60">
        <v>2178.85</v>
      </c>
      <c r="F90" s="60">
        <v>299.77</v>
      </c>
      <c r="G90" s="61">
        <v>9041.91</v>
      </c>
    </row>
    <row r="91" ht="15" customHeight="1" spans="1:7">
      <c r="A91" s="62">
        <v>2040201</v>
      </c>
      <c r="B91" s="65" t="s">
        <v>485</v>
      </c>
      <c r="C91" s="60">
        <f t="shared" si="1"/>
        <v>16164.43</v>
      </c>
      <c r="D91" s="60">
        <v>13685.81</v>
      </c>
      <c r="E91" s="60">
        <v>2178.85</v>
      </c>
      <c r="F91" s="60">
        <v>299.77</v>
      </c>
      <c r="G91" s="61">
        <v>0</v>
      </c>
    </row>
    <row r="92" ht="15" customHeight="1" spans="1:7">
      <c r="A92" s="62">
        <v>2040299</v>
      </c>
      <c r="B92" s="65" t="s">
        <v>486</v>
      </c>
      <c r="C92" s="60">
        <f t="shared" si="1"/>
        <v>9041.91</v>
      </c>
      <c r="D92" s="60">
        <v>0</v>
      </c>
      <c r="E92" s="60">
        <v>0</v>
      </c>
      <c r="F92" s="60">
        <v>0</v>
      </c>
      <c r="G92" s="61">
        <v>9041.91</v>
      </c>
    </row>
    <row r="93" ht="15" customHeight="1" spans="1:7">
      <c r="A93" s="62">
        <v>20404</v>
      </c>
      <c r="B93" s="64" t="s">
        <v>487</v>
      </c>
      <c r="C93" s="60">
        <f t="shared" si="1"/>
        <v>80</v>
      </c>
      <c r="D93" s="60">
        <v>0</v>
      </c>
      <c r="E93" s="60">
        <v>0</v>
      </c>
      <c r="F93" s="60">
        <v>0</v>
      </c>
      <c r="G93" s="61">
        <v>80</v>
      </c>
    </row>
    <row r="94" ht="15" customHeight="1" spans="1:7">
      <c r="A94" s="62">
        <v>2040499</v>
      </c>
      <c r="B94" s="65" t="s">
        <v>488</v>
      </c>
      <c r="C94" s="60">
        <f t="shared" si="1"/>
        <v>80</v>
      </c>
      <c r="D94" s="60">
        <v>0</v>
      </c>
      <c r="E94" s="60">
        <v>0</v>
      </c>
      <c r="F94" s="60">
        <v>0</v>
      </c>
      <c r="G94" s="61">
        <v>80</v>
      </c>
    </row>
    <row r="95" ht="15" customHeight="1" spans="1:7">
      <c r="A95" s="62">
        <v>20405</v>
      </c>
      <c r="B95" s="64" t="s">
        <v>489</v>
      </c>
      <c r="C95" s="60">
        <f t="shared" si="1"/>
        <v>313</v>
      </c>
      <c r="D95" s="60">
        <v>0</v>
      </c>
      <c r="E95" s="60">
        <v>0</v>
      </c>
      <c r="F95" s="60">
        <v>0</v>
      </c>
      <c r="G95" s="61">
        <v>313</v>
      </c>
    </row>
    <row r="96" ht="15" customHeight="1" spans="1:7">
      <c r="A96" s="62">
        <v>2040599</v>
      </c>
      <c r="B96" s="65" t="s">
        <v>490</v>
      </c>
      <c r="C96" s="60">
        <f t="shared" si="1"/>
        <v>313</v>
      </c>
      <c r="D96" s="60">
        <v>0</v>
      </c>
      <c r="E96" s="60">
        <v>0</v>
      </c>
      <c r="F96" s="60">
        <v>0</v>
      </c>
      <c r="G96" s="61">
        <v>313</v>
      </c>
    </row>
    <row r="97" ht="15" customHeight="1" spans="1:7">
      <c r="A97" s="62">
        <v>20406</v>
      </c>
      <c r="B97" s="64" t="s">
        <v>491</v>
      </c>
      <c r="C97" s="60">
        <f t="shared" si="1"/>
        <v>2218</v>
      </c>
      <c r="D97" s="60">
        <v>1594.37</v>
      </c>
      <c r="E97" s="60">
        <v>190.1</v>
      </c>
      <c r="F97" s="60">
        <v>43.87</v>
      </c>
      <c r="G97" s="61">
        <v>389.66</v>
      </c>
    </row>
    <row r="98" ht="15" customHeight="1" spans="1:7">
      <c r="A98" s="62">
        <v>2040601</v>
      </c>
      <c r="B98" s="65" t="s">
        <v>492</v>
      </c>
      <c r="C98" s="60">
        <f t="shared" si="1"/>
        <v>1828.34</v>
      </c>
      <c r="D98" s="60">
        <v>1594.37</v>
      </c>
      <c r="E98" s="60">
        <v>190.1</v>
      </c>
      <c r="F98" s="60">
        <v>43.87</v>
      </c>
      <c r="G98" s="61">
        <v>0</v>
      </c>
    </row>
    <row r="99" ht="15" customHeight="1" spans="1:7">
      <c r="A99" s="62">
        <v>2040605</v>
      </c>
      <c r="B99" s="65" t="s">
        <v>493</v>
      </c>
      <c r="C99" s="60">
        <f t="shared" si="1"/>
        <v>62</v>
      </c>
      <c r="D99" s="60">
        <v>0</v>
      </c>
      <c r="E99" s="60">
        <v>0</v>
      </c>
      <c r="F99" s="60">
        <v>0</v>
      </c>
      <c r="G99" s="61">
        <v>62</v>
      </c>
    </row>
    <row r="100" ht="15" customHeight="1" spans="1:7">
      <c r="A100" s="62">
        <v>2040607</v>
      </c>
      <c r="B100" s="65" t="s">
        <v>277</v>
      </c>
      <c r="C100" s="60">
        <f t="shared" si="1"/>
        <v>65.12</v>
      </c>
      <c r="D100" s="60">
        <v>0</v>
      </c>
      <c r="E100" s="60">
        <v>0</v>
      </c>
      <c r="F100" s="60">
        <v>0</v>
      </c>
      <c r="G100" s="61">
        <v>65.12</v>
      </c>
    </row>
    <row r="101" ht="15" customHeight="1" spans="1:7">
      <c r="A101" s="62">
        <v>2040610</v>
      </c>
      <c r="B101" s="65" t="s">
        <v>494</v>
      </c>
      <c r="C101" s="60">
        <f t="shared" si="1"/>
        <v>56.73</v>
      </c>
      <c r="D101" s="60">
        <v>0</v>
      </c>
      <c r="E101" s="60">
        <v>0</v>
      </c>
      <c r="F101" s="60">
        <v>0</v>
      </c>
      <c r="G101" s="61">
        <v>56.73</v>
      </c>
    </row>
    <row r="102" ht="15" customHeight="1" spans="1:7">
      <c r="A102" s="62">
        <v>2040699</v>
      </c>
      <c r="B102" s="65" t="s">
        <v>495</v>
      </c>
      <c r="C102" s="60">
        <f t="shared" si="1"/>
        <v>205.81</v>
      </c>
      <c r="D102" s="60">
        <v>0</v>
      </c>
      <c r="E102" s="60">
        <v>0</v>
      </c>
      <c r="F102" s="60">
        <v>0</v>
      </c>
      <c r="G102" s="61">
        <v>205.81</v>
      </c>
    </row>
    <row r="103" ht="15" customHeight="1" spans="1:7">
      <c r="A103" s="62">
        <v>20499</v>
      </c>
      <c r="B103" s="64" t="s">
        <v>496</v>
      </c>
      <c r="C103" s="60">
        <f t="shared" si="1"/>
        <v>1778.85</v>
      </c>
      <c r="D103" s="60">
        <v>172.2</v>
      </c>
      <c r="E103" s="60">
        <v>27.79</v>
      </c>
      <c r="F103" s="60">
        <v>0.66</v>
      </c>
      <c r="G103" s="61">
        <v>1578.2</v>
      </c>
    </row>
    <row r="104" ht="15" customHeight="1" spans="1:7">
      <c r="A104" s="62">
        <v>2049901</v>
      </c>
      <c r="B104" s="65" t="s">
        <v>496</v>
      </c>
      <c r="C104" s="60">
        <f t="shared" si="1"/>
        <v>1778.85</v>
      </c>
      <c r="D104" s="60">
        <v>172.2</v>
      </c>
      <c r="E104" s="60">
        <v>27.79</v>
      </c>
      <c r="F104" s="60">
        <v>0.66</v>
      </c>
      <c r="G104" s="61">
        <v>1578.2</v>
      </c>
    </row>
    <row r="105" ht="15" customHeight="1" spans="1:7">
      <c r="A105" s="62">
        <v>205</v>
      </c>
      <c r="B105" s="63" t="s">
        <v>208</v>
      </c>
      <c r="C105" s="60">
        <f t="shared" si="1"/>
        <v>123171.55</v>
      </c>
      <c r="D105" s="60">
        <v>76172.08</v>
      </c>
      <c r="E105" s="60">
        <v>9892.32</v>
      </c>
      <c r="F105" s="60">
        <v>2234.35</v>
      </c>
      <c r="G105" s="61">
        <v>34872.8</v>
      </c>
    </row>
    <row r="106" ht="15" customHeight="1" spans="1:7">
      <c r="A106" s="62">
        <v>20501</v>
      </c>
      <c r="B106" s="64" t="s">
        <v>497</v>
      </c>
      <c r="C106" s="60">
        <f t="shared" si="1"/>
        <v>635.48</v>
      </c>
      <c r="D106" s="60">
        <v>467.13</v>
      </c>
      <c r="E106" s="60">
        <v>37.62</v>
      </c>
      <c r="F106" s="60">
        <v>4.73</v>
      </c>
      <c r="G106" s="61">
        <v>126</v>
      </c>
    </row>
    <row r="107" ht="15" customHeight="1" spans="1:7">
      <c r="A107" s="62">
        <v>2050101</v>
      </c>
      <c r="B107" s="65" t="s">
        <v>498</v>
      </c>
      <c r="C107" s="60">
        <f t="shared" si="1"/>
        <v>443.11</v>
      </c>
      <c r="D107" s="60">
        <v>393.43</v>
      </c>
      <c r="E107" s="60">
        <v>32.95</v>
      </c>
      <c r="F107" s="60">
        <v>4.73</v>
      </c>
      <c r="G107" s="61">
        <v>12</v>
      </c>
    </row>
    <row r="108" ht="15" customHeight="1" spans="1:7">
      <c r="A108" s="62">
        <v>2050199</v>
      </c>
      <c r="B108" s="65" t="s">
        <v>499</v>
      </c>
      <c r="C108" s="60">
        <f t="shared" si="1"/>
        <v>192.37</v>
      </c>
      <c r="D108" s="60">
        <v>73.7</v>
      </c>
      <c r="E108" s="60">
        <v>4.67</v>
      </c>
      <c r="F108" s="60">
        <v>0</v>
      </c>
      <c r="G108" s="61">
        <v>114</v>
      </c>
    </row>
    <row r="109" ht="15" customHeight="1" spans="1:7">
      <c r="A109" s="62">
        <v>20502</v>
      </c>
      <c r="B109" s="64" t="s">
        <v>500</v>
      </c>
      <c r="C109" s="60">
        <f t="shared" si="1"/>
        <v>109260.26</v>
      </c>
      <c r="D109" s="60">
        <v>74426.73</v>
      </c>
      <c r="E109" s="60">
        <v>9522.09</v>
      </c>
      <c r="F109" s="60">
        <v>2219.98</v>
      </c>
      <c r="G109" s="61">
        <v>23091.46</v>
      </c>
    </row>
    <row r="110" ht="15" customHeight="1" spans="1:7">
      <c r="A110" s="62">
        <v>2050201</v>
      </c>
      <c r="B110" s="65" t="s">
        <v>501</v>
      </c>
      <c r="C110" s="60">
        <f t="shared" si="1"/>
        <v>1190.32</v>
      </c>
      <c r="D110" s="60">
        <v>932.92</v>
      </c>
      <c r="E110" s="60">
        <v>74.7</v>
      </c>
      <c r="F110" s="60">
        <v>2.7</v>
      </c>
      <c r="G110" s="61">
        <v>180</v>
      </c>
    </row>
    <row r="111" ht="15" customHeight="1" spans="1:7">
      <c r="A111" s="62">
        <v>2050202</v>
      </c>
      <c r="B111" s="65" t="s">
        <v>502</v>
      </c>
      <c r="C111" s="60">
        <f t="shared" si="1"/>
        <v>59793.01</v>
      </c>
      <c r="D111" s="60">
        <v>43869.95</v>
      </c>
      <c r="E111" s="60">
        <v>5739.2</v>
      </c>
      <c r="F111" s="60">
        <v>1640.96</v>
      </c>
      <c r="G111" s="61">
        <v>8542.9</v>
      </c>
    </row>
    <row r="112" ht="15" customHeight="1" spans="1:7">
      <c r="A112" s="62">
        <v>2050203</v>
      </c>
      <c r="B112" s="65" t="s">
        <v>503</v>
      </c>
      <c r="C112" s="60">
        <f t="shared" si="1"/>
        <v>30346.5</v>
      </c>
      <c r="D112" s="60">
        <v>18308.44</v>
      </c>
      <c r="E112" s="60">
        <v>2125.31</v>
      </c>
      <c r="F112" s="60">
        <v>487.45</v>
      </c>
      <c r="G112" s="61">
        <v>9425.3</v>
      </c>
    </row>
    <row r="113" ht="15" customHeight="1" spans="1:7">
      <c r="A113" s="62">
        <v>2050204</v>
      </c>
      <c r="B113" s="65" t="s">
        <v>504</v>
      </c>
      <c r="C113" s="60">
        <f t="shared" si="1"/>
        <v>16134.41</v>
      </c>
      <c r="D113" s="60">
        <v>10694.22</v>
      </c>
      <c r="E113" s="60">
        <v>1536.1</v>
      </c>
      <c r="F113" s="60">
        <v>82.83</v>
      </c>
      <c r="G113" s="61">
        <v>3821.26</v>
      </c>
    </row>
    <row r="114" ht="15" customHeight="1" spans="1:7">
      <c r="A114" s="62">
        <v>2050299</v>
      </c>
      <c r="B114" s="65" t="s">
        <v>505</v>
      </c>
      <c r="C114" s="60">
        <f t="shared" si="1"/>
        <v>1796.02</v>
      </c>
      <c r="D114" s="60">
        <v>621.2</v>
      </c>
      <c r="E114" s="60">
        <v>46.78</v>
      </c>
      <c r="F114" s="60">
        <v>6.04</v>
      </c>
      <c r="G114" s="61">
        <v>1122</v>
      </c>
    </row>
    <row r="115" ht="15" customHeight="1" spans="1:7">
      <c r="A115" s="62">
        <v>20503</v>
      </c>
      <c r="B115" s="64" t="s">
        <v>506</v>
      </c>
      <c r="C115" s="60">
        <f t="shared" si="1"/>
        <v>684.51</v>
      </c>
      <c r="D115" s="60">
        <v>275.96</v>
      </c>
      <c r="E115" s="60">
        <v>156.67</v>
      </c>
      <c r="F115" s="60">
        <v>0.1</v>
      </c>
      <c r="G115" s="61">
        <v>251.78</v>
      </c>
    </row>
    <row r="116" ht="15" customHeight="1" spans="1:7">
      <c r="A116" s="62">
        <v>2050302</v>
      </c>
      <c r="B116" s="65" t="s">
        <v>507</v>
      </c>
      <c r="C116" s="60">
        <f t="shared" si="1"/>
        <v>684.51</v>
      </c>
      <c r="D116" s="60">
        <v>275.96</v>
      </c>
      <c r="E116" s="60">
        <v>156.67</v>
      </c>
      <c r="F116" s="60">
        <v>0.1</v>
      </c>
      <c r="G116" s="61">
        <v>251.78</v>
      </c>
    </row>
    <row r="117" ht="15" customHeight="1" spans="1:7">
      <c r="A117" s="62">
        <v>20507</v>
      </c>
      <c r="B117" s="64" t="s">
        <v>283</v>
      </c>
      <c r="C117" s="60">
        <f t="shared" si="1"/>
        <v>455.39</v>
      </c>
      <c r="D117" s="60">
        <v>337.48</v>
      </c>
      <c r="E117" s="60">
        <v>113.83</v>
      </c>
      <c r="F117" s="60">
        <v>2.52</v>
      </c>
      <c r="G117" s="61">
        <v>1.56</v>
      </c>
    </row>
    <row r="118" ht="15" customHeight="1" spans="1:7">
      <c r="A118" s="62">
        <v>2050701</v>
      </c>
      <c r="B118" s="65" t="s">
        <v>508</v>
      </c>
      <c r="C118" s="60">
        <f t="shared" si="1"/>
        <v>455.39</v>
      </c>
      <c r="D118" s="60">
        <v>337.48</v>
      </c>
      <c r="E118" s="60">
        <v>113.83</v>
      </c>
      <c r="F118" s="60">
        <v>2.52</v>
      </c>
      <c r="G118" s="61">
        <v>1.56</v>
      </c>
    </row>
    <row r="119" ht="15" customHeight="1" spans="1:7">
      <c r="A119" s="62">
        <v>20508</v>
      </c>
      <c r="B119" s="64" t="s">
        <v>509</v>
      </c>
      <c r="C119" s="60">
        <f t="shared" si="1"/>
        <v>1135.91</v>
      </c>
      <c r="D119" s="60">
        <v>664.78</v>
      </c>
      <c r="E119" s="60">
        <v>62.11</v>
      </c>
      <c r="F119" s="60">
        <v>7.02</v>
      </c>
      <c r="G119" s="61">
        <v>402</v>
      </c>
    </row>
    <row r="120" ht="15" customHeight="1" spans="1:7">
      <c r="A120" s="62">
        <v>2050801</v>
      </c>
      <c r="B120" s="65" t="s">
        <v>510</v>
      </c>
      <c r="C120" s="60">
        <f t="shared" si="1"/>
        <v>537.32</v>
      </c>
      <c r="D120" s="60">
        <v>313.29</v>
      </c>
      <c r="E120" s="60">
        <v>24.04</v>
      </c>
      <c r="F120" s="60">
        <v>2.99</v>
      </c>
      <c r="G120" s="61">
        <v>197</v>
      </c>
    </row>
    <row r="121" ht="15" customHeight="1" spans="1:7">
      <c r="A121" s="62">
        <v>2050802</v>
      </c>
      <c r="B121" s="65" t="s">
        <v>511</v>
      </c>
      <c r="C121" s="60">
        <f t="shared" si="1"/>
        <v>513.59</v>
      </c>
      <c r="D121" s="60">
        <v>351.49</v>
      </c>
      <c r="E121" s="60">
        <v>38.07</v>
      </c>
      <c r="F121" s="60">
        <v>4.03</v>
      </c>
      <c r="G121" s="61">
        <v>120</v>
      </c>
    </row>
    <row r="122" ht="15" customHeight="1" spans="1:7">
      <c r="A122" s="62">
        <v>2050899</v>
      </c>
      <c r="B122" s="65" t="s">
        <v>512</v>
      </c>
      <c r="C122" s="60">
        <f t="shared" si="1"/>
        <v>85</v>
      </c>
      <c r="D122" s="60">
        <v>0</v>
      </c>
      <c r="E122" s="60">
        <v>0</v>
      </c>
      <c r="F122" s="60">
        <v>0</v>
      </c>
      <c r="G122" s="61">
        <v>85</v>
      </c>
    </row>
    <row r="123" ht="15" customHeight="1" spans="1:7">
      <c r="A123" s="62">
        <v>20599</v>
      </c>
      <c r="B123" s="64" t="s">
        <v>513</v>
      </c>
      <c r="C123" s="60">
        <f t="shared" si="1"/>
        <v>11000</v>
      </c>
      <c r="D123" s="60">
        <v>0</v>
      </c>
      <c r="E123" s="60">
        <v>0</v>
      </c>
      <c r="F123" s="60">
        <v>0</v>
      </c>
      <c r="G123" s="61">
        <v>11000</v>
      </c>
    </row>
    <row r="124" ht="15" customHeight="1" spans="1:7">
      <c r="A124" s="62">
        <v>2059999</v>
      </c>
      <c r="B124" s="65" t="s">
        <v>513</v>
      </c>
      <c r="C124" s="60">
        <f t="shared" si="1"/>
        <v>11000</v>
      </c>
      <c r="D124" s="60">
        <v>0</v>
      </c>
      <c r="E124" s="60">
        <v>0</v>
      </c>
      <c r="F124" s="60">
        <v>0</v>
      </c>
      <c r="G124" s="61">
        <v>11000</v>
      </c>
    </row>
    <row r="125" ht="15" customHeight="1" spans="1:7">
      <c r="A125" s="62">
        <v>206</v>
      </c>
      <c r="B125" s="63" t="s">
        <v>514</v>
      </c>
      <c r="C125" s="60">
        <f t="shared" si="1"/>
        <v>10750.27</v>
      </c>
      <c r="D125" s="60">
        <v>578.47</v>
      </c>
      <c r="E125" s="60">
        <v>62.03</v>
      </c>
      <c r="F125" s="60">
        <v>2.77</v>
      </c>
      <c r="G125" s="61">
        <v>10107</v>
      </c>
    </row>
    <row r="126" ht="15" customHeight="1" spans="1:7">
      <c r="A126" s="62">
        <v>20601</v>
      </c>
      <c r="B126" s="64" t="s">
        <v>515</v>
      </c>
      <c r="C126" s="60">
        <f t="shared" si="1"/>
        <v>367.2</v>
      </c>
      <c r="D126" s="60">
        <v>331.15</v>
      </c>
      <c r="E126" s="60">
        <v>34.45</v>
      </c>
      <c r="F126" s="60">
        <v>1.6</v>
      </c>
      <c r="G126" s="61">
        <v>0</v>
      </c>
    </row>
    <row r="127" ht="15" customHeight="1" spans="1:7">
      <c r="A127" s="62">
        <v>2060101</v>
      </c>
      <c r="B127" s="65" t="s">
        <v>516</v>
      </c>
      <c r="C127" s="60">
        <f t="shared" si="1"/>
        <v>367.2</v>
      </c>
      <c r="D127" s="60">
        <v>331.15</v>
      </c>
      <c r="E127" s="60">
        <v>34.45</v>
      </c>
      <c r="F127" s="60">
        <v>1.6</v>
      </c>
      <c r="G127" s="61">
        <v>0</v>
      </c>
    </row>
    <row r="128" spans="1:7">
      <c r="A128" s="62">
        <v>20604</v>
      </c>
      <c r="B128" s="64" t="s">
        <v>517</v>
      </c>
      <c r="C128" s="60">
        <f t="shared" si="1"/>
        <v>9000</v>
      </c>
      <c r="D128" s="60">
        <v>0</v>
      </c>
      <c r="E128" s="60">
        <v>0</v>
      </c>
      <c r="F128" s="60">
        <v>0</v>
      </c>
      <c r="G128" s="61">
        <v>9000</v>
      </c>
    </row>
    <row r="129" spans="1:7">
      <c r="A129" s="62">
        <v>2060499</v>
      </c>
      <c r="B129" s="65" t="s">
        <v>518</v>
      </c>
      <c r="C129" s="60">
        <f t="shared" si="1"/>
        <v>9000</v>
      </c>
      <c r="D129" s="60">
        <v>0</v>
      </c>
      <c r="E129" s="60">
        <v>0</v>
      </c>
      <c r="F129" s="60">
        <v>0</v>
      </c>
      <c r="G129" s="61">
        <v>9000</v>
      </c>
    </row>
    <row r="130" spans="1:7">
      <c r="A130" s="62">
        <v>20607</v>
      </c>
      <c r="B130" s="64" t="s">
        <v>299</v>
      </c>
      <c r="C130" s="60">
        <f t="shared" si="1"/>
        <v>1167.07</v>
      </c>
      <c r="D130" s="60">
        <v>247.32</v>
      </c>
      <c r="E130" s="60">
        <v>27.58</v>
      </c>
      <c r="F130" s="60">
        <v>1.17</v>
      </c>
      <c r="G130" s="61">
        <v>891</v>
      </c>
    </row>
    <row r="131" spans="1:7">
      <c r="A131" s="62">
        <v>2060701</v>
      </c>
      <c r="B131" s="65" t="s">
        <v>519</v>
      </c>
      <c r="C131" s="60">
        <f t="shared" si="1"/>
        <v>276.07</v>
      </c>
      <c r="D131" s="60">
        <v>247.32</v>
      </c>
      <c r="E131" s="60">
        <v>27.58</v>
      </c>
      <c r="F131" s="60">
        <v>1.17</v>
      </c>
      <c r="G131" s="61">
        <v>0</v>
      </c>
    </row>
    <row r="132" spans="1:7">
      <c r="A132" s="62">
        <v>2060702</v>
      </c>
      <c r="B132" s="65" t="s">
        <v>520</v>
      </c>
      <c r="C132" s="60">
        <f t="shared" si="1"/>
        <v>186</v>
      </c>
      <c r="D132" s="60">
        <v>0</v>
      </c>
      <c r="E132" s="60">
        <v>0</v>
      </c>
      <c r="F132" s="60">
        <v>0</v>
      </c>
      <c r="G132" s="61">
        <v>186</v>
      </c>
    </row>
    <row r="133" spans="1:7">
      <c r="A133" s="62">
        <v>2060799</v>
      </c>
      <c r="B133" s="65" t="s">
        <v>521</v>
      </c>
      <c r="C133" s="60">
        <f t="shared" si="1"/>
        <v>705</v>
      </c>
      <c r="D133" s="60">
        <v>0</v>
      </c>
      <c r="E133" s="60">
        <v>0</v>
      </c>
      <c r="F133" s="60">
        <v>0</v>
      </c>
      <c r="G133" s="61">
        <v>705</v>
      </c>
    </row>
    <row r="134" spans="1:7">
      <c r="A134" s="62">
        <v>20699</v>
      </c>
      <c r="B134" s="64" t="s">
        <v>522</v>
      </c>
      <c r="C134" s="60">
        <f t="shared" si="1"/>
        <v>216</v>
      </c>
      <c r="D134" s="60">
        <v>0</v>
      </c>
      <c r="E134" s="60">
        <v>0</v>
      </c>
      <c r="F134" s="60">
        <v>0</v>
      </c>
      <c r="G134" s="61">
        <v>216</v>
      </c>
    </row>
    <row r="135" spans="1:7">
      <c r="A135" s="62">
        <v>2069999</v>
      </c>
      <c r="B135" s="65" t="s">
        <v>522</v>
      </c>
      <c r="C135" s="60">
        <f t="shared" ref="C135:C198" si="2">SUM(D135:G135)</f>
        <v>216</v>
      </c>
      <c r="D135" s="60">
        <v>0</v>
      </c>
      <c r="E135" s="60">
        <v>0</v>
      </c>
      <c r="F135" s="60">
        <v>0</v>
      </c>
      <c r="G135" s="61">
        <v>216</v>
      </c>
    </row>
    <row r="136" spans="1:7">
      <c r="A136" s="62">
        <v>207</v>
      </c>
      <c r="B136" s="63" t="s">
        <v>211</v>
      </c>
      <c r="C136" s="60">
        <f t="shared" si="2"/>
        <v>11829.88</v>
      </c>
      <c r="D136" s="60">
        <v>4069.69</v>
      </c>
      <c r="E136" s="60">
        <v>459.58</v>
      </c>
      <c r="F136" s="60">
        <v>20.15</v>
      </c>
      <c r="G136" s="61">
        <v>7280.46</v>
      </c>
    </row>
    <row r="137" spans="1:7">
      <c r="A137" s="62">
        <v>20701</v>
      </c>
      <c r="B137" s="64" t="s">
        <v>523</v>
      </c>
      <c r="C137" s="60">
        <f t="shared" si="2"/>
        <v>8202.63</v>
      </c>
      <c r="D137" s="60">
        <v>2064.92</v>
      </c>
      <c r="E137" s="60">
        <v>210.16</v>
      </c>
      <c r="F137" s="60">
        <v>13.39</v>
      </c>
      <c r="G137" s="61">
        <v>5914.16</v>
      </c>
    </row>
    <row r="138" spans="1:7">
      <c r="A138" s="62">
        <v>2070101</v>
      </c>
      <c r="B138" s="65" t="s">
        <v>524</v>
      </c>
      <c r="C138" s="60">
        <f t="shared" si="2"/>
        <v>772.45</v>
      </c>
      <c r="D138" s="60">
        <v>660.4</v>
      </c>
      <c r="E138" s="60">
        <v>83.36</v>
      </c>
      <c r="F138" s="60">
        <v>3.69</v>
      </c>
      <c r="G138" s="61">
        <v>25</v>
      </c>
    </row>
    <row r="139" spans="1:7">
      <c r="A139" s="62">
        <v>2070104</v>
      </c>
      <c r="B139" s="65" t="s">
        <v>525</v>
      </c>
      <c r="C139" s="60">
        <f t="shared" si="2"/>
        <v>813.62</v>
      </c>
      <c r="D139" s="60">
        <v>252.96</v>
      </c>
      <c r="E139" s="60">
        <v>20.34</v>
      </c>
      <c r="F139" s="60">
        <v>1.32</v>
      </c>
      <c r="G139" s="61">
        <v>539</v>
      </c>
    </row>
    <row r="140" spans="1:7">
      <c r="A140" s="62">
        <v>2070105</v>
      </c>
      <c r="B140" s="65" t="s">
        <v>526</v>
      </c>
      <c r="C140" s="60">
        <f t="shared" si="2"/>
        <v>20.56</v>
      </c>
      <c r="D140" s="60">
        <v>0</v>
      </c>
      <c r="E140" s="60">
        <v>0</v>
      </c>
      <c r="F140" s="60">
        <v>0</v>
      </c>
      <c r="G140" s="61">
        <v>20.56</v>
      </c>
    </row>
    <row r="141" spans="1:7">
      <c r="A141" s="62">
        <v>2070106</v>
      </c>
      <c r="B141" s="65" t="s">
        <v>527</v>
      </c>
      <c r="C141" s="60">
        <f t="shared" si="2"/>
        <v>560.89</v>
      </c>
      <c r="D141" s="60">
        <v>502.26</v>
      </c>
      <c r="E141" s="60">
        <v>47.53</v>
      </c>
      <c r="F141" s="60">
        <v>6.1</v>
      </c>
      <c r="G141" s="61">
        <v>5</v>
      </c>
    </row>
    <row r="142" spans="1:7">
      <c r="A142" s="62">
        <v>2070107</v>
      </c>
      <c r="B142" s="65" t="s">
        <v>528</v>
      </c>
      <c r="C142" s="60">
        <f t="shared" si="2"/>
        <v>255</v>
      </c>
      <c r="D142" s="60">
        <v>0</v>
      </c>
      <c r="E142" s="60">
        <v>0</v>
      </c>
      <c r="F142" s="60">
        <v>0</v>
      </c>
      <c r="G142" s="61">
        <v>255</v>
      </c>
    </row>
    <row r="143" spans="1:7">
      <c r="A143" s="62">
        <v>2070108</v>
      </c>
      <c r="B143" s="65" t="s">
        <v>529</v>
      </c>
      <c r="C143" s="60">
        <f t="shared" si="2"/>
        <v>211.4</v>
      </c>
      <c r="D143" s="60">
        <v>0</v>
      </c>
      <c r="E143" s="60">
        <v>0</v>
      </c>
      <c r="F143" s="60">
        <v>0</v>
      </c>
      <c r="G143" s="61">
        <v>211.4</v>
      </c>
    </row>
    <row r="144" spans="1:7">
      <c r="A144" s="62">
        <v>2070109</v>
      </c>
      <c r="B144" s="65" t="s">
        <v>530</v>
      </c>
      <c r="C144" s="60">
        <f t="shared" si="2"/>
        <v>929.75</v>
      </c>
      <c r="D144" s="60">
        <v>365.6</v>
      </c>
      <c r="E144" s="60">
        <v>29.77</v>
      </c>
      <c r="F144" s="60">
        <v>2.18</v>
      </c>
      <c r="G144" s="61">
        <v>532.2</v>
      </c>
    </row>
    <row r="145" spans="1:7">
      <c r="A145" s="62">
        <v>2070112</v>
      </c>
      <c r="B145" s="65" t="s">
        <v>531</v>
      </c>
      <c r="C145" s="60">
        <f t="shared" si="2"/>
        <v>277.51</v>
      </c>
      <c r="D145" s="60">
        <v>226.71</v>
      </c>
      <c r="E145" s="60">
        <v>21.7</v>
      </c>
      <c r="F145" s="60">
        <v>0.1</v>
      </c>
      <c r="G145" s="61">
        <v>29</v>
      </c>
    </row>
    <row r="146" spans="1:7">
      <c r="A146" s="62">
        <v>2070113</v>
      </c>
      <c r="B146" s="65" t="s">
        <v>532</v>
      </c>
      <c r="C146" s="60">
        <f t="shared" si="2"/>
        <v>80</v>
      </c>
      <c r="D146" s="60">
        <v>0</v>
      </c>
      <c r="E146" s="60">
        <v>0</v>
      </c>
      <c r="F146" s="60">
        <v>0</v>
      </c>
      <c r="G146" s="61">
        <v>80</v>
      </c>
    </row>
    <row r="147" spans="1:7">
      <c r="A147" s="62">
        <v>2070199</v>
      </c>
      <c r="B147" s="65" t="s">
        <v>533</v>
      </c>
      <c r="C147" s="60">
        <f t="shared" si="2"/>
        <v>4281.45</v>
      </c>
      <c r="D147" s="60">
        <v>56.99</v>
      </c>
      <c r="E147" s="60">
        <v>7.46</v>
      </c>
      <c r="F147" s="60">
        <v>0</v>
      </c>
      <c r="G147" s="61">
        <v>4217</v>
      </c>
    </row>
    <row r="148" spans="1:7">
      <c r="A148" s="62">
        <v>20702</v>
      </c>
      <c r="B148" s="64" t="s">
        <v>534</v>
      </c>
      <c r="C148" s="60">
        <f t="shared" si="2"/>
        <v>658.22</v>
      </c>
      <c r="D148" s="60">
        <v>327.81</v>
      </c>
      <c r="E148" s="60">
        <v>44.79</v>
      </c>
      <c r="F148" s="60">
        <v>0.82</v>
      </c>
      <c r="G148" s="61">
        <v>284.8</v>
      </c>
    </row>
    <row r="149" spans="1:7">
      <c r="A149" s="62">
        <v>2070204</v>
      </c>
      <c r="B149" s="65" t="s">
        <v>535</v>
      </c>
      <c r="C149" s="60">
        <f t="shared" si="2"/>
        <v>504.37</v>
      </c>
      <c r="D149" s="60">
        <v>193.98</v>
      </c>
      <c r="E149" s="60">
        <v>30.19</v>
      </c>
      <c r="F149" s="60">
        <v>0.2</v>
      </c>
      <c r="G149" s="61">
        <v>280</v>
      </c>
    </row>
    <row r="150" spans="1:7">
      <c r="A150" s="62">
        <v>2070205</v>
      </c>
      <c r="B150" s="65" t="s">
        <v>536</v>
      </c>
      <c r="C150" s="60">
        <f t="shared" si="2"/>
        <v>153.85</v>
      </c>
      <c r="D150" s="60">
        <v>133.83</v>
      </c>
      <c r="E150" s="60">
        <v>14.6</v>
      </c>
      <c r="F150" s="60">
        <v>0.62</v>
      </c>
      <c r="G150" s="61">
        <v>4.8</v>
      </c>
    </row>
    <row r="151" spans="1:7">
      <c r="A151" s="62">
        <v>20703</v>
      </c>
      <c r="B151" s="64" t="s">
        <v>537</v>
      </c>
      <c r="C151" s="60">
        <f t="shared" si="2"/>
        <v>285.9</v>
      </c>
      <c r="D151" s="60">
        <v>78.22</v>
      </c>
      <c r="E151" s="60">
        <v>5.55</v>
      </c>
      <c r="F151" s="60">
        <v>0.13</v>
      </c>
      <c r="G151" s="61">
        <v>202</v>
      </c>
    </row>
    <row r="152" spans="1:7">
      <c r="A152" s="62">
        <v>2070308</v>
      </c>
      <c r="B152" s="65" t="s">
        <v>538</v>
      </c>
      <c r="C152" s="60">
        <f t="shared" si="2"/>
        <v>203.9</v>
      </c>
      <c r="D152" s="60">
        <v>78.22</v>
      </c>
      <c r="E152" s="60">
        <v>5.55</v>
      </c>
      <c r="F152" s="60">
        <v>0.13</v>
      </c>
      <c r="G152" s="61">
        <v>120</v>
      </c>
    </row>
    <row r="153" spans="1:7">
      <c r="A153" s="62">
        <v>2070399</v>
      </c>
      <c r="B153" s="65" t="s">
        <v>539</v>
      </c>
      <c r="C153" s="60">
        <f t="shared" si="2"/>
        <v>82</v>
      </c>
      <c r="D153" s="60">
        <v>0</v>
      </c>
      <c r="E153" s="60">
        <v>0</v>
      </c>
      <c r="F153" s="60">
        <v>0</v>
      </c>
      <c r="G153" s="61">
        <v>82</v>
      </c>
    </row>
    <row r="154" spans="1:7">
      <c r="A154" s="62">
        <v>20706</v>
      </c>
      <c r="B154" s="64" t="s">
        <v>540</v>
      </c>
      <c r="C154" s="60">
        <f t="shared" si="2"/>
        <v>80</v>
      </c>
      <c r="D154" s="60">
        <v>0</v>
      </c>
      <c r="E154" s="60">
        <v>0</v>
      </c>
      <c r="F154" s="60">
        <v>0</v>
      </c>
      <c r="G154" s="61">
        <v>80</v>
      </c>
    </row>
    <row r="155" spans="1:7">
      <c r="A155" s="62">
        <v>2070607</v>
      </c>
      <c r="B155" s="65" t="s">
        <v>541</v>
      </c>
      <c r="C155" s="60">
        <f t="shared" si="2"/>
        <v>30</v>
      </c>
      <c r="D155" s="60">
        <v>0</v>
      </c>
      <c r="E155" s="60">
        <v>0</v>
      </c>
      <c r="F155" s="60">
        <v>0</v>
      </c>
      <c r="G155" s="61">
        <v>30</v>
      </c>
    </row>
    <row r="156" spans="1:7">
      <c r="A156" s="62">
        <v>2070699</v>
      </c>
      <c r="B156" s="65" t="s">
        <v>542</v>
      </c>
      <c r="C156" s="60">
        <f t="shared" si="2"/>
        <v>50</v>
      </c>
      <c r="D156" s="60">
        <v>0</v>
      </c>
      <c r="E156" s="60">
        <v>0</v>
      </c>
      <c r="F156" s="60">
        <v>0</v>
      </c>
      <c r="G156" s="61">
        <v>50</v>
      </c>
    </row>
    <row r="157" spans="1:7">
      <c r="A157" s="62">
        <v>20708</v>
      </c>
      <c r="B157" s="64" t="s">
        <v>543</v>
      </c>
      <c r="C157" s="60">
        <f t="shared" si="2"/>
        <v>2450.13</v>
      </c>
      <c r="D157" s="60">
        <v>1598.74</v>
      </c>
      <c r="E157" s="60">
        <v>199.08</v>
      </c>
      <c r="F157" s="60">
        <v>5.81</v>
      </c>
      <c r="G157" s="61">
        <v>646.5</v>
      </c>
    </row>
    <row r="158" spans="1:7">
      <c r="A158" s="62">
        <v>2070804</v>
      </c>
      <c r="B158" s="65" t="s">
        <v>544</v>
      </c>
      <c r="C158" s="60">
        <f t="shared" si="2"/>
        <v>2</v>
      </c>
      <c r="D158" s="60">
        <v>0</v>
      </c>
      <c r="E158" s="60">
        <v>0</v>
      </c>
      <c r="F158" s="60">
        <v>0</v>
      </c>
      <c r="G158" s="61">
        <v>2</v>
      </c>
    </row>
    <row r="159" spans="1:7">
      <c r="A159" s="62">
        <v>2070805</v>
      </c>
      <c r="B159" s="65" t="s">
        <v>545</v>
      </c>
      <c r="C159" s="60">
        <f t="shared" si="2"/>
        <v>0</v>
      </c>
      <c r="D159" s="60">
        <v>0</v>
      </c>
      <c r="E159" s="60">
        <v>0</v>
      </c>
      <c r="F159" s="60">
        <v>0</v>
      </c>
      <c r="G159" s="61">
        <v>0</v>
      </c>
    </row>
    <row r="160" spans="1:7">
      <c r="A160" s="62">
        <v>2070899</v>
      </c>
      <c r="B160" s="65" t="s">
        <v>546</v>
      </c>
      <c r="C160" s="60">
        <f t="shared" si="2"/>
        <v>2448.13</v>
      </c>
      <c r="D160" s="60">
        <v>1598.74</v>
      </c>
      <c r="E160" s="60">
        <v>199.08</v>
      </c>
      <c r="F160" s="60">
        <v>5.81</v>
      </c>
      <c r="G160" s="61">
        <v>644.5</v>
      </c>
    </row>
    <row r="161" spans="1:7">
      <c r="A161" s="62">
        <v>20799</v>
      </c>
      <c r="B161" s="64" t="s">
        <v>547</v>
      </c>
      <c r="C161" s="60">
        <f t="shared" si="2"/>
        <v>153</v>
      </c>
      <c r="D161" s="60">
        <v>0</v>
      </c>
      <c r="E161" s="60">
        <v>0</v>
      </c>
      <c r="F161" s="60">
        <v>0</v>
      </c>
      <c r="G161" s="61">
        <v>153</v>
      </c>
    </row>
    <row r="162" spans="1:7">
      <c r="A162" s="62">
        <v>2079902</v>
      </c>
      <c r="B162" s="65" t="s">
        <v>548</v>
      </c>
      <c r="C162" s="60">
        <f t="shared" si="2"/>
        <v>100</v>
      </c>
      <c r="D162" s="60">
        <v>0</v>
      </c>
      <c r="E162" s="60">
        <v>0</v>
      </c>
      <c r="F162" s="60">
        <v>0</v>
      </c>
      <c r="G162" s="61">
        <v>100</v>
      </c>
    </row>
    <row r="163" spans="1:7">
      <c r="A163" s="62">
        <v>2079999</v>
      </c>
      <c r="B163" s="65" t="s">
        <v>547</v>
      </c>
      <c r="C163" s="60">
        <f t="shared" si="2"/>
        <v>53</v>
      </c>
      <c r="D163" s="60">
        <v>0</v>
      </c>
      <c r="E163" s="60">
        <v>0</v>
      </c>
      <c r="F163" s="60">
        <v>0</v>
      </c>
      <c r="G163" s="61">
        <v>53</v>
      </c>
    </row>
    <row r="164" spans="1:7">
      <c r="A164" s="62">
        <v>208</v>
      </c>
      <c r="B164" s="63" t="s">
        <v>214</v>
      </c>
      <c r="C164" s="60">
        <f t="shared" si="2"/>
        <v>31210.8</v>
      </c>
      <c r="D164" s="60">
        <v>5724.04</v>
      </c>
      <c r="E164" s="60">
        <v>872.82</v>
      </c>
      <c r="F164" s="60">
        <v>34.76</v>
      </c>
      <c r="G164" s="61">
        <v>24579.18</v>
      </c>
    </row>
    <row r="165" spans="1:7">
      <c r="A165" s="62">
        <v>20801</v>
      </c>
      <c r="B165" s="64" t="s">
        <v>549</v>
      </c>
      <c r="C165" s="60">
        <f t="shared" si="2"/>
        <v>5002.1</v>
      </c>
      <c r="D165" s="60">
        <v>3620.45</v>
      </c>
      <c r="E165" s="60">
        <v>545.96</v>
      </c>
      <c r="F165" s="60">
        <v>10.29</v>
      </c>
      <c r="G165" s="61">
        <v>825.4</v>
      </c>
    </row>
    <row r="166" spans="1:7">
      <c r="A166" s="62">
        <v>2080101</v>
      </c>
      <c r="B166" s="65" t="s">
        <v>550</v>
      </c>
      <c r="C166" s="60">
        <f t="shared" si="2"/>
        <v>1296.97</v>
      </c>
      <c r="D166" s="60">
        <v>1143.24</v>
      </c>
      <c r="E166" s="60">
        <v>134.83</v>
      </c>
      <c r="F166" s="60">
        <v>3.9</v>
      </c>
      <c r="G166" s="61">
        <v>15</v>
      </c>
    </row>
    <row r="167" spans="1:7">
      <c r="A167" s="62">
        <v>2080102</v>
      </c>
      <c r="B167" s="65" t="s">
        <v>551</v>
      </c>
      <c r="C167" s="60">
        <f t="shared" si="2"/>
        <v>82</v>
      </c>
      <c r="D167" s="60">
        <v>0</v>
      </c>
      <c r="E167" s="60">
        <v>0</v>
      </c>
      <c r="F167" s="60">
        <v>0</v>
      </c>
      <c r="G167" s="61">
        <v>82</v>
      </c>
    </row>
    <row r="168" spans="1:7">
      <c r="A168" s="62">
        <v>2080104</v>
      </c>
      <c r="B168" s="65" t="s">
        <v>552</v>
      </c>
      <c r="C168" s="60">
        <f t="shared" si="2"/>
        <v>32.94</v>
      </c>
      <c r="D168" s="60">
        <v>19.31</v>
      </c>
      <c r="E168" s="60">
        <v>13.63</v>
      </c>
      <c r="F168" s="60">
        <v>0</v>
      </c>
      <c r="G168" s="61">
        <v>0</v>
      </c>
    </row>
    <row r="169" spans="1:7">
      <c r="A169" s="62">
        <v>2080106</v>
      </c>
      <c r="B169" s="65" t="s">
        <v>553</v>
      </c>
      <c r="C169" s="60">
        <f t="shared" si="2"/>
        <v>675.42</v>
      </c>
      <c r="D169" s="60">
        <v>557.04</v>
      </c>
      <c r="E169" s="60">
        <v>58.52</v>
      </c>
      <c r="F169" s="60">
        <v>1.86</v>
      </c>
      <c r="G169" s="61">
        <v>58</v>
      </c>
    </row>
    <row r="170" spans="1:7">
      <c r="A170" s="62">
        <v>2080109</v>
      </c>
      <c r="B170" s="65" t="s">
        <v>554</v>
      </c>
      <c r="C170" s="60">
        <f t="shared" si="2"/>
        <v>2286.92</v>
      </c>
      <c r="D170" s="60">
        <v>1710.24</v>
      </c>
      <c r="E170" s="60">
        <v>211.54</v>
      </c>
      <c r="F170" s="60">
        <v>4.14</v>
      </c>
      <c r="G170" s="61">
        <v>361</v>
      </c>
    </row>
    <row r="171" spans="1:7">
      <c r="A171" s="62">
        <v>2080199</v>
      </c>
      <c r="B171" s="65" t="s">
        <v>555</v>
      </c>
      <c r="C171" s="60">
        <f t="shared" si="2"/>
        <v>627.85</v>
      </c>
      <c r="D171" s="60">
        <v>190.62</v>
      </c>
      <c r="E171" s="60">
        <v>127.44</v>
      </c>
      <c r="F171" s="60">
        <v>0.39</v>
      </c>
      <c r="G171" s="61">
        <v>309.4</v>
      </c>
    </row>
    <row r="172" spans="1:7">
      <c r="A172" s="62">
        <v>20802</v>
      </c>
      <c r="B172" s="64" t="s">
        <v>556</v>
      </c>
      <c r="C172" s="60">
        <f t="shared" si="2"/>
        <v>1980.17</v>
      </c>
      <c r="D172" s="60">
        <v>988.12</v>
      </c>
      <c r="E172" s="60">
        <v>173.22</v>
      </c>
      <c r="F172" s="60">
        <v>17.73</v>
      </c>
      <c r="G172" s="61">
        <v>801.1</v>
      </c>
    </row>
    <row r="173" spans="1:7">
      <c r="A173" s="62">
        <v>2080201</v>
      </c>
      <c r="B173" s="65" t="s">
        <v>557</v>
      </c>
      <c r="C173" s="60">
        <f t="shared" si="2"/>
        <v>983.78</v>
      </c>
      <c r="D173" s="60">
        <v>861.68</v>
      </c>
      <c r="E173" s="60">
        <v>104.37</v>
      </c>
      <c r="F173" s="60">
        <v>17.73</v>
      </c>
      <c r="G173" s="61">
        <v>0</v>
      </c>
    </row>
    <row r="174" spans="1:7">
      <c r="A174" s="62">
        <v>2080202</v>
      </c>
      <c r="B174" s="65" t="s">
        <v>558</v>
      </c>
      <c r="C174" s="60">
        <f t="shared" si="2"/>
        <v>223.29</v>
      </c>
      <c r="D174" s="60">
        <v>126.44</v>
      </c>
      <c r="E174" s="60">
        <v>68.85</v>
      </c>
      <c r="F174" s="60">
        <v>0</v>
      </c>
      <c r="G174" s="61">
        <v>28</v>
      </c>
    </row>
    <row r="175" spans="1:7">
      <c r="A175" s="62">
        <v>2080207</v>
      </c>
      <c r="B175" s="65" t="s">
        <v>559</v>
      </c>
      <c r="C175" s="60">
        <f t="shared" si="2"/>
        <v>10</v>
      </c>
      <c r="D175" s="60">
        <v>0</v>
      </c>
      <c r="E175" s="60">
        <v>0</v>
      </c>
      <c r="F175" s="60">
        <v>0</v>
      </c>
      <c r="G175" s="61">
        <v>10</v>
      </c>
    </row>
    <row r="176" spans="1:7">
      <c r="A176" s="62">
        <v>2080299</v>
      </c>
      <c r="B176" s="65" t="s">
        <v>560</v>
      </c>
      <c r="C176" s="60">
        <f t="shared" si="2"/>
        <v>763.1</v>
      </c>
      <c r="D176" s="60">
        <v>0</v>
      </c>
      <c r="E176" s="60">
        <v>0</v>
      </c>
      <c r="F176" s="60">
        <v>0</v>
      </c>
      <c r="G176" s="61">
        <v>763.1</v>
      </c>
    </row>
    <row r="177" spans="1:7">
      <c r="A177" s="62">
        <v>20805</v>
      </c>
      <c r="B177" s="64" t="s">
        <v>561</v>
      </c>
      <c r="C177" s="60">
        <f t="shared" si="2"/>
        <v>0</v>
      </c>
      <c r="D177" s="60">
        <v>0</v>
      </c>
      <c r="E177" s="60">
        <v>0</v>
      </c>
      <c r="F177" s="60">
        <v>0</v>
      </c>
      <c r="G177" s="61">
        <v>0</v>
      </c>
    </row>
    <row r="178" spans="1:7">
      <c r="A178" s="62">
        <v>2080507</v>
      </c>
      <c r="B178" s="65" t="s">
        <v>562</v>
      </c>
      <c r="C178" s="60">
        <f t="shared" si="2"/>
        <v>0</v>
      </c>
      <c r="D178" s="60">
        <v>0</v>
      </c>
      <c r="E178" s="60">
        <v>0</v>
      </c>
      <c r="F178" s="60">
        <v>0</v>
      </c>
      <c r="G178" s="61">
        <v>0</v>
      </c>
    </row>
    <row r="179" spans="1:7">
      <c r="A179" s="62">
        <v>20807</v>
      </c>
      <c r="B179" s="64" t="s">
        <v>563</v>
      </c>
      <c r="C179" s="60">
        <f t="shared" si="2"/>
        <v>3257.9</v>
      </c>
      <c r="D179" s="60">
        <v>0</v>
      </c>
      <c r="E179" s="60">
        <v>0</v>
      </c>
      <c r="F179" s="60">
        <v>0</v>
      </c>
      <c r="G179" s="61">
        <v>3257.9</v>
      </c>
    </row>
    <row r="180" spans="1:7">
      <c r="A180" s="62">
        <v>2080799</v>
      </c>
      <c r="B180" s="65" t="s">
        <v>564</v>
      </c>
      <c r="C180" s="60">
        <f t="shared" si="2"/>
        <v>3257.9</v>
      </c>
      <c r="D180" s="60">
        <v>0</v>
      </c>
      <c r="E180" s="60">
        <v>0</v>
      </c>
      <c r="F180" s="60">
        <v>0</v>
      </c>
      <c r="G180" s="61">
        <v>3257.9</v>
      </c>
    </row>
    <row r="181" spans="1:7">
      <c r="A181" s="62">
        <v>20808</v>
      </c>
      <c r="B181" s="64" t="s">
        <v>565</v>
      </c>
      <c r="C181" s="60">
        <f t="shared" si="2"/>
        <v>4379</v>
      </c>
      <c r="D181" s="60">
        <v>0</v>
      </c>
      <c r="E181" s="60">
        <v>0</v>
      </c>
      <c r="F181" s="60">
        <v>0</v>
      </c>
      <c r="G181" s="61">
        <v>4379</v>
      </c>
    </row>
    <row r="182" spans="1:7">
      <c r="A182" s="62">
        <v>2080801</v>
      </c>
      <c r="B182" s="65" t="s">
        <v>566</v>
      </c>
      <c r="C182" s="60">
        <f t="shared" si="2"/>
        <v>1000</v>
      </c>
      <c r="D182" s="60">
        <v>0</v>
      </c>
      <c r="E182" s="60">
        <v>0</v>
      </c>
      <c r="F182" s="60">
        <v>0</v>
      </c>
      <c r="G182" s="61">
        <v>1000</v>
      </c>
    </row>
    <row r="183" spans="1:7">
      <c r="A183" s="62">
        <v>2080802</v>
      </c>
      <c r="B183" s="65" t="s">
        <v>567</v>
      </c>
      <c r="C183" s="60">
        <f t="shared" si="2"/>
        <v>180</v>
      </c>
      <c r="D183" s="60">
        <v>0</v>
      </c>
      <c r="E183" s="60">
        <v>0</v>
      </c>
      <c r="F183" s="60">
        <v>0</v>
      </c>
      <c r="G183" s="61">
        <v>180</v>
      </c>
    </row>
    <row r="184" spans="1:7">
      <c r="A184" s="62">
        <v>2080805</v>
      </c>
      <c r="B184" s="65" t="s">
        <v>568</v>
      </c>
      <c r="C184" s="60">
        <f t="shared" si="2"/>
        <v>1860</v>
      </c>
      <c r="D184" s="60">
        <v>0</v>
      </c>
      <c r="E184" s="60">
        <v>0</v>
      </c>
      <c r="F184" s="60">
        <v>0</v>
      </c>
      <c r="G184" s="61">
        <v>1860</v>
      </c>
    </row>
    <row r="185" spans="1:7">
      <c r="A185" s="62">
        <v>2080899</v>
      </c>
      <c r="B185" s="65" t="s">
        <v>569</v>
      </c>
      <c r="C185" s="60">
        <f t="shared" si="2"/>
        <v>1339</v>
      </c>
      <c r="D185" s="60">
        <v>0</v>
      </c>
      <c r="E185" s="60">
        <v>0</v>
      </c>
      <c r="F185" s="60">
        <v>0</v>
      </c>
      <c r="G185" s="61">
        <v>1339</v>
      </c>
    </row>
    <row r="186" spans="1:7">
      <c r="A186" s="62">
        <v>20809</v>
      </c>
      <c r="B186" s="64" t="s">
        <v>570</v>
      </c>
      <c r="C186" s="60">
        <f t="shared" si="2"/>
        <v>650</v>
      </c>
      <c r="D186" s="60">
        <v>0</v>
      </c>
      <c r="E186" s="60">
        <v>0</v>
      </c>
      <c r="F186" s="60">
        <v>0</v>
      </c>
      <c r="G186" s="61">
        <v>650</v>
      </c>
    </row>
    <row r="187" spans="1:7">
      <c r="A187" s="62">
        <v>2080999</v>
      </c>
      <c r="B187" s="65" t="s">
        <v>571</v>
      </c>
      <c r="C187" s="60">
        <f t="shared" si="2"/>
        <v>650</v>
      </c>
      <c r="D187" s="60">
        <v>0</v>
      </c>
      <c r="E187" s="60">
        <v>0</v>
      </c>
      <c r="F187" s="60">
        <v>0</v>
      </c>
      <c r="G187" s="61">
        <v>650</v>
      </c>
    </row>
    <row r="188" spans="1:7">
      <c r="A188" s="62">
        <v>20810</v>
      </c>
      <c r="B188" s="64" t="s">
        <v>572</v>
      </c>
      <c r="C188" s="60">
        <f t="shared" si="2"/>
        <v>3916.75</v>
      </c>
      <c r="D188" s="60">
        <v>479.94</v>
      </c>
      <c r="E188" s="60">
        <v>65.47</v>
      </c>
      <c r="F188" s="60">
        <v>5.66</v>
      </c>
      <c r="G188" s="61">
        <v>3365.68</v>
      </c>
    </row>
    <row r="189" spans="1:7">
      <c r="A189" s="62">
        <v>2081001</v>
      </c>
      <c r="B189" s="65" t="s">
        <v>573</v>
      </c>
      <c r="C189" s="60">
        <f t="shared" si="2"/>
        <v>436.43</v>
      </c>
      <c r="D189" s="60">
        <v>0</v>
      </c>
      <c r="E189" s="60">
        <v>0</v>
      </c>
      <c r="F189" s="60">
        <v>0</v>
      </c>
      <c r="G189" s="61">
        <v>436.43</v>
      </c>
    </row>
    <row r="190" spans="1:7">
      <c r="A190" s="62">
        <v>2081002</v>
      </c>
      <c r="B190" s="65" t="s">
        <v>574</v>
      </c>
      <c r="C190" s="60">
        <f t="shared" si="2"/>
        <v>1227.26</v>
      </c>
      <c r="D190" s="60">
        <v>0</v>
      </c>
      <c r="E190" s="60">
        <v>0</v>
      </c>
      <c r="F190" s="60">
        <v>0</v>
      </c>
      <c r="G190" s="61">
        <v>1227.26</v>
      </c>
    </row>
    <row r="191" spans="1:7">
      <c r="A191" s="62">
        <v>2081004</v>
      </c>
      <c r="B191" s="65" t="s">
        <v>575</v>
      </c>
      <c r="C191" s="60">
        <f t="shared" si="2"/>
        <v>1622.87</v>
      </c>
      <c r="D191" s="60">
        <v>272.41</v>
      </c>
      <c r="E191" s="60">
        <v>42.58</v>
      </c>
      <c r="F191" s="60">
        <v>3.79</v>
      </c>
      <c r="G191" s="61">
        <v>1304.09</v>
      </c>
    </row>
    <row r="192" spans="1:7">
      <c r="A192" s="62">
        <v>2081005</v>
      </c>
      <c r="B192" s="65" t="s">
        <v>576</v>
      </c>
      <c r="C192" s="60">
        <f t="shared" si="2"/>
        <v>372.29</v>
      </c>
      <c r="D192" s="60">
        <v>207.53</v>
      </c>
      <c r="E192" s="60">
        <v>22.89</v>
      </c>
      <c r="F192" s="60">
        <v>1.87</v>
      </c>
      <c r="G192" s="61">
        <v>140</v>
      </c>
    </row>
    <row r="193" spans="1:7">
      <c r="A193" s="62">
        <v>2081099</v>
      </c>
      <c r="B193" s="65" t="s">
        <v>577</v>
      </c>
      <c r="C193" s="60">
        <f t="shared" si="2"/>
        <v>257.9</v>
      </c>
      <c r="D193" s="60">
        <v>0</v>
      </c>
      <c r="E193" s="60">
        <v>0</v>
      </c>
      <c r="F193" s="60">
        <v>0</v>
      </c>
      <c r="G193" s="61">
        <v>257.9</v>
      </c>
    </row>
    <row r="194" spans="1:7">
      <c r="A194" s="62">
        <v>20811</v>
      </c>
      <c r="B194" s="64" t="s">
        <v>578</v>
      </c>
      <c r="C194" s="60">
        <f t="shared" si="2"/>
        <v>1665.01</v>
      </c>
      <c r="D194" s="60">
        <v>318.49</v>
      </c>
      <c r="E194" s="60">
        <v>40.77</v>
      </c>
      <c r="F194" s="60">
        <v>0.65</v>
      </c>
      <c r="G194" s="61">
        <v>1305.1</v>
      </c>
    </row>
    <row r="195" spans="1:7">
      <c r="A195" s="62">
        <v>2081101</v>
      </c>
      <c r="B195" s="65" t="s">
        <v>579</v>
      </c>
      <c r="C195" s="60">
        <f t="shared" si="2"/>
        <v>464.91</v>
      </c>
      <c r="D195" s="60">
        <v>318.49</v>
      </c>
      <c r="E195" s="60">
        <v>40.77</v>
      </c>
      <c r="F195" s="60">
        <v>0.65</v>
      </c>
      <c r="G195" s="61">
        <v>105</v>
      </c>
    </row>
    <row r="196" spans="1:7">
      <c r="A196" s="62">
        <v>2081104</v>
      </c>
      <c r="B196" s="65" t="s">
        <v>580</v>
      </c>
      <c r="C196" s="60">
        <f t="shared" si="2"/>
        <v>185.8</v>
      </c>
      <c r="D196" s="60">
        <v>0</v>
      </c>
      <c r="E196" s="60">
        <v>0</v>
      </c>
      <c r="F196" s="60">
        <v>0</v>
      </c>
      <c r="G196" s="61">
        <v>185.8</v>
      </c>
    </row>
    <row r="197" spans="1:7">
      <c r="A197" s="62">
        <v>2081105</v>
      </c>
      <c r="B197" s="65" t="s">
        <v>581</v>
      </c>
      <c r="C197" s="60">
        <f t="shared" si="2"/>
        <v>88</v>
      </c>
      <c r="D197" s="60">
        <v>0</v>
      </c>
      <c r="E197" s="60">
        <v>0</v>
      </c>
      <c r="F197" s="60">
        <v>0</v>
      </c>
      <c r="G197" s="61">
        <v>88</v>
      </c>
    </row>
    <row r="198" spans="1:7">
      <c r="A198" s="62">
        <v>2081107</v>
      </c>
      <c r="B198" s="65" t="s">
        <v>582</v>
      </c>
      <c r="C198" s="60">
        <f t="shared" si="2"/>
        <v>600</v>
      </c>
      <c r="D198" s="60">
        <v>0</v>
      </c>
      <c r="E198" s="60">
        <v>0</v>
      </c>
      <c r="F198" s="60">
        <v>0</v>
      </c>
      <c r="G198" s="61">
        <v>600</v>
      </c>
    </row>
    <row r="199" spans="1:7">
      <c r="A199" s="62">
        <v>2081199</v>
      </c>
      <c r="B199" s="65" t="s">
        <v>583</v>
      </c>
      <c r="C199" s="60">
        <f t="shared" ref="C199:C262" si="3">SUM(D199:G199)</f>
        <v>326.3</v>
      </c>
      <c r="D199" s="60">
        <v>0</v>
      </c>
      <c r="E199" s="60">
        <v>0</v>
      </c>
      <c r="F199" s="60">
        <v>0</v>
      </c>
      <c r="G199" s="61">
        <v>326.3</v>
      </c>
    </row>
    <row r="200" spans="1:7">
      <c r="A200" s="62">
        <v>20819</v>
      </c>
      <c r="B200" s="64" t="s">
        <v>584</v>
      </c>
      <c r="C200" s="60">
        <f t="shared" si="3"/>
        <v>2500</v>
      </c>
      <c r="D200" s="60">
        <v>0</v>
      </c>
      <c r="E200" s="60">
        <v>0</v>
      </c>
      <c r="F200" s="60">
        <v>0</v>
      </c>
      <c r="G200" s="61">
        <v>2500</v>
      </c>
    </row>
    <row r="201" spans="1:7">
      <c r="A201" s="62">
        <v>2081902</v>
      </c>
      <c r="B201" s="65" t="s">
        <v>585</v>
      </c>
      <c r="C201" s="60">
        <f t="shared" si="3"/>
        <v>2500</v>
      </c>
      <c r="D201" s="60">
        <v>0</v>
      </c>
      <c r="E201" s="60">
        <v>0</v>
      </c>
      <c r="F201" s="60">
        <v>0</v>
      </c>
      <c r="G201" s="61">
        <v>2500</v>
      </c>
    </row>
    <row r="202" spans="1:7">
      <c r="A202" s="62">
        <v>20820</v>
      </c>
      <c r="B202" s="64" t="s">
        <v>586</v>
      </c>
      <c r="C202" s="60">
        <f t="shared" si="3"/>
        <v>111.05</v>
      </c>
      <c r="D202" s="60">
        <v>56.92</v>
      </c>
      <c r="E202" s="60">
        <v>13.7</v>
      </c>
      <c r="F202" s="60">
        <v>0.43</v>
      </c>
      <c r="G202" s="61">
        <v>40</v>
      </c>
    </row>
    <row r="203" spans="1:7">
      <c r="A203" s="62">
        <v>2082001</v>
      </c>
      <c r="B203" s="65" t="s">
        <v>587</v>
      </c>
      <c r="C203" s="60">
        <f t="shared" si="3"/>
        <v>0</v>
      </c>
      <c r="D203" s="60">
        <v>0</v>
      </c>
      <c r="E203" s="60">
        <v>0</v>
      </c>
      <c r="F203" s="60">
        <v>0</v>
      </c>
      <c r="G203" s="61">
        <v>0</v>
      </c>
    </row>
    <row r="204" spans="1:7">
      <c r="A204" s="62">
        <v>2082002</v>
      </c>
      <c r="B204" s="65" t="s">
        <v>588</v>
      </c>
      <c r="C204" s="60">
        <f t="shared" si="3"/>
        <v>111.05</v>
      </c>
      <c r="D204" s="60">
        <v>56.92</v>
      </c>
      <c r="E204" s="60">
        <v>13.7</v>
      </c>
      <c r="F204" s="60">
        <v>0.43</v>
      </c>
      <c r="G204" s="61">
        <v>40</v>
      </c>
    </row>
    <row r="205" spans="1:7">
      <c r="A205" s="62">
        <v>20821</v>
      </c>
      <c r="B205" s="64" t="s">
        <v>589</v>
      </c>
      <c r="C205" s="60">
        <f t="shared" si="3"/>
        <v>2000</v>
      </c>
      <c r="D205" s="60">
        <v>0</v>
      </c>
      <c r="E205" s="60">
        <v>0</v>
      </c>
      <c r="F205" s="60">
        <v>0</v>
      </c>
      <c r="G205" s="61">
        <v>2000</v>
      </c>
    </row>
    <row r="206" spans="1:7">
      <c r="A206" s="62">
        <v>2082101</v>
      </c>
      <c r="B206" s="65" t="s">
        <v>590</v>
      </c>
      <c r="C206" s="60">
        <f t="shared" si="3"/>
        <v>2000</v>
      </c>
      <c r="D206" s="60">
        <v>0</v>
      </c>
      <c r="E206" s="60">
        <v>0</v>
      </c>
      <c r="F206" s="60">
        <v>0</v>
      </c>
      <c r="G206" s="61">
        <v>2000</v>
      </c>
    </row>
    <row r="207" spans="1:7">
      <c r="A207" s="62">
        <v>20825</v>
      </c>
      <c r="B207" s="64" t="s">
        <v>591</v>
      </c>
      <c r="C207" s="60">
        <f t="shared" si="3"/>
        <v>100</v>
      </c>
      <c r="D207" s="60">
        <v>0</v>
      </c>
      <c r="E207" s="60">
        <v>0</v>
      </c>
      <c r="F207" s="60">
        <v>0</v>
      </c>
      <c r="G207" s="61">
        <v>100</v>
      </c>
    </row>
    <row r="208" spans="1:7">
      <c r="A208" s="62">
        <v>2082502</v>
      </c>
      <c r="B208" s="65" t="s">
        <v>592</v>
      </c>
      <c r="C208" s="60">
        <f t="shared" si="3"/>
        <v>100</v>
      </c>
      <c r="D208" s="60">
        <v>0</v>
      </c>
      <c r="E208" s="60">
        <v>0</v>
      </c>
      <c r="F208" s="60">
        <v>0</v>
      </c>
      <c r="G208" s="61">
        <v>100</v>
      </c>
    </row>
    <row r="209" spans="1:7">
      <c r="A209" s="62">
        <v>20826</v>
      </c>
      <c r="B209" s="64" t="s">
        <v>593</v>
      </c>
      <c r="C209" s="60">
        <f t="shared" si="3"/>
        <v>4000</v>
      </c>
      <c r="D209" s="60">
        <v>0</v>
      </c>
      <c r="E209" s="60">
        <v>0</v>
      </c>
      <c r="F209" s="60">
        <v>0</v>
      </c>
      <c r="G209" s="61">
        <v>4000</v>
      </c>
    </row>
    <row r="210" spans="1:7">
      <c r="A210" s="62">
        <v>2082601</v>
      </c>
      <c r="B210" s="65" t="s">
        <v>594</v>
      </c>
      <c r="C210" s="60">
        <f t="shared" si="3"/>
        <v>0</v>
      </c>
      <c r="D210" s="60">
        <v>0</v>
      </c>
      <c r="E210" s="60">
        <v>0</v>
      </c>
      <c r="F210" s="60">
        <v>0</v>
      </c>
      <c r="G210" s="61">
        <v>0</v>
      </c>
    </row>
    <row r="211" spans="1:7">
      <c r="A211" s="62">
        <v>2082602</v>
      </c>
      <c r="B211" s="65" t="s">
        <v>595</v>
      </c>
      <c r="C211" s="60">
        <f t="shared" si="3"/>
        <v>4000</v>
      </c>
      <c r="D211" s="60">
        <v>0</v>
      </c>
      <c r="E211" s="60">
        <v>0</v>
      </c>
      <c r="F211" s="60">
        <v>0</v>
      </c>
      <c r="G211" s="61">
        <v>4000</v>
      </c>
    </row>
    <row r="212" spans="1:7">
      <c r="A212" s="62">
        <v>20828</v>
      </c>
      <c r="B212" s="64" t="s">
        <v>596</v>
      </c>
      <c r="C212" s="60">
        <f t="shared" si="3"/>
        <v>598.82</v>
      </c>
      <c r="D212" s="60">
        <v>260.12</v>
      </c>
      <c r="E212" s="60">
        <v>33.7</v>
      </c>
      <c r="F212" s="60">
        <v>0</v>
      </c>
      <c r="G212" s="61">
        <v>305</v>
      </c>
    </row>
    <row r="213" spans="1:7">
      <c r="A213" s="62">
        <v>2082801</v>
      </c>
      <c r="B213" s="65" t="s">
        <v>476</v>
      </c>
      <c r="C213" s="60">
        <f t="shared" si="3"/>
        <v>180.3</v>
      </c>
      <c r="D213" s="60">
        <v>180.3</v>
      </c>
      <c r="E213" s="60">
        <v>0</v>
      </c>
      <c r="F213" s="60">
        <v>0</v>
      </c>
      <c r="G213" s="61">
        <v>0</v>
      </c>
    </row>
    <row r="214" spans="1:7">
      <c r="A214" s="62">
        <v>2082802</v>
      </c>
      <c r="B214" s="65" t="s">
        <v>597</v>
      </c>
      <c r="C214" s="60">
        <f t="shared" si="3"/>
        <v>103.36</v>
      </c>
      <c r="D214" s="60">
        <v>70.75</v>
      </c>
      <c r="E214" s="60">
        <v>32.61</v>
      </c>
      <c r="F214" s="60">
        <v>0</v>
      </c>
      <c r="G214" s="61">
        <v>0</v>
      </c>
    </row>
    <row r="215" spans="1:7">
      <c r="A215" s="62">
        <v>2082804</v>
      </c>
      <c r="B215" s="65" t="s">
        <v>598</v>
      </c>
      <c r="C215" s="60">
        <f t="shared" si="3"/>
        <v>163</v>
      </c>
      <c r="D215" s="60">
        <v>0</v>
      </c>
      <c r="E215" s="60">
        <v>0</v>
      </c>
      <c r="F215" s="60">
        <v>0</v>
      </c>
      <c r="G215" s="61">
        <v>163</v>
      </c>
    </row>
    <row r="216" spans="1:7">
      <c r="A216" s="62">
        <v>2082850</v>
      </c>
      <c r="B216" s="65" t="s">
        <v>599</v>
      </c>
      <c r="C216" s="60">
        <f t="shared" si="3"/>
        <v>60.16</v>
      </c>
      <c r="D216" s="60">
        <v>9.07</v>
      </c>
      <c r="E216" s="60">
        <v>1.09</v>
      </c>
      <c r="F216" s="60">
        <v>0</v>
      </c>
      <c r="G216" s="61">
        <v>50</v>
      </c>
    </row>
    <row r="217" spans="1:7">
      <c r="A217" s="62">
        <v>2082899</v>
      </c>
      <c r="B217" s="65" t="s">
        <v>600</v>
      </c>
      <c r="C217" s="60">
        <f t="shared" si="3"/>
        <v>92</v>
      </c>
      <c r="D217" s="60">
        <v>0</v>
      </c>
      <c r="E217" s="60">
        <v>0</v>
      </c>
      <c r="F217" s="60">
        <v>0</v>
      </c>
      <c r="G217" s="61">
        <v>92</v>
      </c>
    </row>
    <row r="218" spans="1:7">
      <c r="A218" s="62">
        <v>20830</v>
      </c>
      <c r="B218" s="64" t="s">
        <v>601</v>
      </c>
      <c r="C218" s="60">
        <f t="shared" si="3"/>
        <v>700</v>
      </c>
      <c r="D218" s="60">
        <v>0</v>
      </c>
      <c r="E218" s="60">
        <v>0</v>
      </c>
      <c r="F218" s="60">
        <v>0</v>
      </c>
      <c r="G218" s="61">
        <v>700</v>
      </c>
    </row>
    <row r="219" spans="1:7">
      <c r="A219" s="62">
        <v>2083001</v>
      </c>
      <c r="B219" s="65" t="s">
        <v>602</v>
      </c>
      <c r="C219" s="60">
        <f t="shared" si="3"/>
        <v>300</v>
      </c>
      <c r="D219" s="60">
        <v>0</v>
      </c>
      <c r="E219" s="60">
        <v>0</v>
      </c>
      <c r="F219" s="60">
        <v>0</v>
      </c>
      <c r="G219" s="61">
        <v>300</v>
      </c>
    </row>
    <row r="220" spans="1:7">
      <c r="A220" s="62">
        <v>2083099</v>
      </c>
      <c r="B220" s="65" t="s">
        <v>603</v>
      </c>
      <c r="C220" s="60">
        <f t="shared" si="3"/>
        <v>400</v>
      </c>
      <c r="D220" s="60">
        <v>0</v>
      </c>
      <c r="E220" s="60">
        <v>0</v>
      </c>
      <c r="F220" s="60">
        <v>0</v>
      </c>
      <c r="G220" s="61">
        <v>400</v>
      </c>
    </row>
    <row r="221" spans="1:7">
      <c r="A221" s="62">
        <v>20899</v>
      </c>
      <c r="B221" s="64" t="s">
        <v>604</v>
      </c>
      <c r="C221" s="60">
        <f t="shared" si="3"/>
        <v>350</v>
      </c>
      <c r="D221" s="60">
        <v>0</v>
      </c>
      <c r="E221" s="60">
        <v>0</v>
      </c>
      <c r="F221" s="60">
        <v>0</v>
      </c>
      <c r="G221" s="61">
        <v>350</v>
      </c>
    </row>
    <row r="222" spans="1:7">
      <c r="A222" s="62">
        <v>2089901</v>
      </c>
      <c r="B222" s="65" t="s">
        <v>604</v>
      </c>
      <c r="C222" s="60">
        <f t="shared" si="3"/>
        <v>350</v>
      </c>
      <c r="D222" s="60">
        <v>0</v>
      </c>
      <c r="E222" s="60">
        <v>0</v>
      </c>
      <c r="F222" s="60">
        <v>0</v>
      </c>
      <c r="G222" s="61">
        <v>350</v>
      </c>
    </row>
    <row r="223" spans="1:7">
      <c r="A223" s="62">
        <v>210</v>
      </c>
      <c r="B223" s="63" t="s">
        <v>220</v>
      </c>
      <c r="C223" s="60">
        <f t="shared" si="3"/>
        <v>28551.02</v>
      </c>
      <c r="D223" s="60">
        <v>12024.37</v>
      </c>
      <c r="E223" s="60">
        <v>387.67</v>
      </c>
      <c r="F223" s="60">
        <v>109.17</v>
      </c>
      <c r="G223" s="61">
        <v>16029.81</v>
      </c>
    </row>
    <row r="224" spans="1:7">
      <c r="A224" s="62">
        <v>21001</v>
      </c>
      <c r="B224" s="64" t="s">
        <v>605</v>
      </c>
      <c r="C224" s="60">
        <f t="shared" si="3"/>
        <v>2784.8</v>
      </c>
      <c r="D224" s="60">
        <v>1756.88</v>
      </c>
      <c r="E224" s="60">
        <v>164.98</v>
      </c>
      <c r="F224" s="60">
        <v>19.69</v>
      </c>
      <c r="G224" s="61">
        <v>843.25</v>
      </c>
    </row>
    <row r="225" spans="1:7">
      <c r="A225" s="62">
        <v>2100199</v>
      </c>
      <c r="B225" s="65" t="s">
        <v>606</v>
      </c>
      <c r="C225" s="60">
        <f t="shared" si="3"/>
        <v>2784.8</v>
      </c>
      <c r="D225" s="60">
        <v>1756.88</v>
      </c>
      <c r="E225" s="60">
        <v>164.98</v>
      </c>
      <c r="F225" s="60">
        <v>19.69</v>
      </c>
      <c r="G225" s="61">
        <v>843.25</v>
      </c>
    </row>
    <row r="226" spans="1:7">
      <c r="A226" s="62">
        <v>21002</v>
      </c>
      <c r="B226" s="64" t="s">
        <v>607</v>
      </c>
      <c r="C226" s="60">
        <f t="shared" si="3"/>
        <v>4844.08</v>
      </c>
      <c r="D226" s="60">
        <v>1989</v>
      </c>
      <c r="E226" s="60">
        <v>0</v>
      </c>
      <c r="F226" s="60">
        <v>40.08</v>
      </c>
      <c r="G226" s="61">
        <v>2815</v>
      </c>
    </row>
    <row r="227" spans="1:7">
      <c r="A227" s="62">
        <v>2100201</v>
      </c>
      <c r="B227" s="65" t="s">
        <v>608</v>
      </c>
      <c r="C227" s="60">
        <f t="shared" si="3"/>
        <v>3080.18</v>
      </c>
      <c r="D227" s="60">
        <v>1335.1</v>
      </c>
      <c r="E227" s="60">
        <v>0</v>
      </c>
      <c r="F227" s="60">
        <v>40.08</v>
      </c>
      <c r="G227" s="61">
        <v>1705</v>
      </c>
    </row>
    <row r="228" spans="1:7">
      <c r="A228" s="62">
        <v>2100202</v>
      </c>
      <c r="B228" s="65" t="s">
        <v>609</v>
      </c>
      <c r="C228" s="60">
        <f t="shared" si="3"/>
        <v>1763.9</v>
      </c>
      <c r="D228" s="60">
        <v>653.9</v>
      </c>
      <c r="E228" s="60">
        <v>0</v>
      </c>
      <c r="F228" s="60">
        <v>0</v>
      </c>
      <c r="G228" s="61">
        <v>1110</v>
      </c>
    </row>
    <row r="229" spans="1:7">
      <c r="A229" s="62">
        <v>21003</v>
      </c>
      <c r="B229" s="64" t="s">
        <v>610</v>
      </c>
      <c r="C229" s="60">
        <f t="shared" si="3"/>
        <v>7839</v>
      </c>
      <c r="D229" s="60">
        <v>6227.59</v>
      </c>
      <c r="E229" s="60">
        <v>0</v>
      </c>
      <c r="F229" s="60">
        <v>11.99</v>
      </c>
      <c r="G229" s="61">
        <v>1599.42</v>
      </c>
    </row>
    <row r="230" spans="1:7">
      <c r="A230" s="62">
        <v>2100301</v>
      </c>
      <c r="B230" s="65" t="s">
        <v>611</v>
      </c>
      <c r="C230" s="60">
        <f t="shared" si="3"/>
        <v>529.74</v>
      </c>
      <c r="D230" s="60">
        <v>529.74</v>
      </c>
      <c r="E230" s="60">
        <v>0</v>
      </c>
      <c r="F230" s="60">
        <v>0</v>
      </c>
      <c r="G230" s="61">
        <v>0</v>
      </c>
    </row>
    <row r="231" spans="1:7">
      <c r="A231" s="62">
        <v>2100302</v>
      </c>
      <c r="B231" s="65" t="s">
        <v>612</v>
      </c>
      <c r="C231" s="60">
        <f t="shared" si="3"/>
        <v>7304.26</v>
      </c>
      <c r="D231" s="60">
        <v>5697.85</v>
      </c>
      <c r="E231" s="60">
        <v>0</v>
      </c>
      <c r="F231" s="60">
        <v>11.99</v>
      </c>
      <c r="G231" s="61">
        <v>1594.42</v>
      </c>
    </row>
    <row r="232" spans="1:7">
      <c r="A232" s="62">
        <v>2100399</v>
      </c>
      <c r="B232" s="65" t="s">
        <v>613</v>
      </c>
      <c r="C232" s="60">
        <f t="shared" si="3"/>
        <v>5</v>
      </c>
      <c r="D232" s="60">
        <v>0</v>
      </c>
      <c r="E232" s="60">
        <v>0</v>
      </c>
      <c r="F232" s="60">
        <v>0</v>
      </c>
      <c r="G232" s="61">
        <v>5</v>
      </c>
    </row>
    <row r="233" spans="1:7">
      <c r="A233" s="62">
        <v>21004</v>
      </c>
      <c r="B233" s="64" t="s">
        <v>614</v>
      </c>
      <c r="C233" s="60">
        <f t="shared" si="3"/>
        <v>3042.76</v>
      </c>
      <c r="D233" s="60">
        <v>2050.9</v>
      </c>
      <c r="E233" s="60">
        <v>222.69</v>
      </c>
      <c r="F233" s="60">
        <v>37.41</v>
      </c>
      <c r="G233" s="61">
        <v>731.76</v>
      </c>
    </row>
    <row r="234" spans="1:7">
      <c r="A234" s="62">
        <v>2100401</v>
      </c>
      <c r="B234" s="65" t="s">
        <v>615</v>
      </c>
      <c r="C234" s="60">
        <f t="shared" si="3"/>
        <v>1047.52</v>
      </c>
      <c r="D234" s="60">
        <v>866.11</v>
      </c>
      <c r="E234" s="60">
        <v>102.26</v>
      </c>
      <c r="F234" s="60">
        <v>17.15</v>
      </c>
      <c r="G234" s="61">
        <v>62</v>
      </c>
    </row>
    <row r="235" spans="1:7">
      <c r="A235" s="62">
        <v>2100402</v>
      </c>
      <c r="B235" s="65" t="s">
        <v>616</v>
      </c>
      <c r="C235" s="60">
        <f t="shared" si="3"/>
        <v>697.45</v>
      </c>
      <c r="D235" s="60">
        <v>606.44</v>
      </c>
      <c r="E235" s="60">
        <v>58.68</v>
      </c>
      <c r="F235" s="60">
        <v>13.13</v>
      </c>
      <c r="G235" s="61">
        <v>19.2</v>
      </c>
    </row>
    <row r="236" spans="1:7">
      <c r="A236" s="62">
        <v>2100403</v>
      </c>
      <c r="B236" s="65" t="s">
        <v>617</v>
      </c>
      <c r="C236" s="60">
        <f t="shared" si="3"/>
        <v>647.23</v>
      </c>
      <c r="D236" s="60">
        <v>578.35</v>
      </c>
      <c r="E236" s="60">
        <v>61.75</v>
      </c>
      <c r="F236" s="60">
        <v>7.13</v>
      </c>
      <c r="G236" s="61">
        <v>0</v>
      </c>
    </row>
    <row r="237" spans="1:7">
      <c r="A237" s="62">
        <v>2100408</v>
      </c>
      <c r="B237" s="65" t="s">
        <v>618</v>
      </c>
      <c r="C237" s="60">
        <f t="shared" si="3"/>
        <v>0</v>
      </c>
      <c r="D237" s="60">
        <v>0</v>
      </c>
      <c r="E237" s="60">
        <v>0</v>
      </c>
      <c r="F237" s="60">
        <v>0</v>
      </c>
      <c r="G237" s="61">
        <v>0</v>
      </c>
    </row>
    <row r="238" spans="1:7">
      <c r="A238" s="62">
        <v>2100409</v>
      </c>
      <c r="B238" s="65" t="s">
        <v>619</v>
      </c>
      <c r="C238" s="60">
        <f t="shared" si="3"/>
        <v>640.56</v>
      </c>
      <c r="D238" s="60">
        <v>0</v>
      </c>
      <c r="E238" s="60">
        <v>0</v>
      </c>
      <c r="F238" s="60">
        <v>0</v>
      </c>
      <c r="G238" s="61">
        <v>640.56</v>
      </c>
    </row>
    <row r="239" spans="1:7">
      <c r="A239" s="62">
        <v>2100499</v>
      </c>
      <c r="B239" s="65" t="s">
        <v>620</v>
      </c>
      <c r="C239" s="60">
        <f t="shared" si="3"/>
        <v>10</v>
      </c>
      <c r="D239" s="60">
        <v>0</v>
      </c>
      <c r="E239" s="60">
        <v>0</v>
      </c>
      <c r="F239" s="60">
        <v>0</v>
      </c>
      <c r="G239" s="61">
        <v>10</v>
      </c>
    </row>
    <row r="240" spans="1:7">
      <c r="A240" s="62">
        <v>21007</v>
      </c>
      <c r="B240" s="64" t="s">
        <v>621</v>
      </c>
      <c r="C240" s="60">
        <f t="shared" si="3"/>
        <v>412.38</v>
      </c>
      <c r="D240" s="60">
        <v>0</v>
      </c>
      <c r="E240" s="60">
        <v>0</v>
      </c>
      <c r="F240" s="60">
        <v>0</v>
      </c>
      <c r="G240" s="61">
        <v>412.38</v>
      </c>
    </row>
    <row r="241" spans="1:7">
      <c r="A241" s="62">
        <v>2100799</v>
      </c>
      <c r="B241" s="65" t="s">
        <v>622</v>
      </c>
      <c r="C241" s="60">
        <f t="shared" si="3"/>
        <v>412.38</v>
      </c>
      <c r="D241" s="60">
        <v>0</v>
      </c>
      <c r="E241" s="60">
        <v>0</v>
      </c>
      <c r="F241" s="60">
        <v>0</v>
      </c>
      <c r="G241" s="61">
        <v>412.38</v>
      </c>
    </row>
    <row r="242" spans="1:7">
      <c r="A242" s="62">
        <v>21011</v>
      </c>
      <c r="B242" s="64" t="s">
        <v>623</v>
      </c>
      <c r="C242" s="60">
        <f t="shared" si="3"/>
        <v>200</v>
      </c>
      <c r="D242" s="60">
        <v>0</v>
      </c>
      <c r="E242" s="60">
        <v>0</v>
      </c>
      <c r="F242" s="60">
        <v>0</v>
      </c>
      <c r="G242" s="61">
        <v>200</v>
      </c>
    </row>
    <row r="243" spans="1:7">
      <c r="A243" s="62">
        <v>2101199</v>
      </c>
      <c r="B243" s="65" t="s">
        <v>624</v>
      </c>
      <c r="C243" s="60">
        <f t="shared" si="3"/>
        <v>200</v>
      </c>
      <c r="D243" s="60">
        <v>0</v>
      </c>
      <c r="E243" s="60">
        <v>0</v>
      </c>
      <c r="F243" s="60">
        <v>0</v>
      </c>
      <c r="G243" s="61">
        <v>200</v>
      </c>
    </row>
    <row r="244" spans="1:7">
      <c r="A244" s="62">
        <v>21012</v>
      </c>
      <c r="B244" s="64" t="s">
        <v>625</v>
      </c>
      <c r="C244" s="60">
        <f t="shared" si="3"/>
        <v>7600</v>
      </c>
      <c r="D244" s="60">
        <v>0</v>
      </c>
      <c r="E244" s="60">
        <v>0</v>
      </c>
      <c r="F244" s="60">
        <v>0</v>
      </c>
      <c r="G244" s="61">
        <v>7600</v>
      </c>
    </row>
    <row r="245" spans="1:7">
      <c r="A245" s="62">
        <v>2101202</v>
      </c>
      <c r="B245" s="65" t="s">
        <v>626</v>
      </c>
      <c r="C245" s="60">
        <f t="shared" si="3"/>
        <v>7600</v>
      </c>
      <c r="D245" s="60">
        <v>0</v>
      </c>
      <c r="E245" s="60">
        <v>0</v>
      </c>
      <c r="F245" s="60">
        <v>0</v>
      </c>
      <c r="G245" s="61">
        <v>7600</v>
      </c>
    </row>
    <row r="246" spans="1:7">
      <c r="A246" s="62">
        <v>21014</v>
      </c>
      <c r="B246" s="64" t="s">
        <v>627</v>
      </c>
      <c r="C246" s="60">
        <f t="shared" si="3"/>
        <v>50</v>
      </c>
      <c r="D246" s="60">
        <v>0</v>
      </c>
      <c r="E246" s="60">
        <v>0</v>
      </c>
      <c r="F246" s="60">
        <v>0</v>
      </c>
      <c r="G246" s="61">
        <v>50</v>
      </c>
    </row>
    <row r="247" spans="1:7">
      <c r="A247" s="62">
        <v>2101499</v>
      </c>
      <c r="B247" s="65" t="s">
        <v>628</v>
      </c>
      <c r="C247" s="60">
        <f t="shared" si="3"/>
        <v>50</v>
      </c>
      <c r="D247" s="60">
        <v>0</v>
      </c>
      <c r="E247" s="60">
        <v>0</v>
      </c>
      <c r="F247" s="60">
        <v>0</v>
      </c>
      <c r="G247" s="61">
        <v>50</v>
      </c>
    </row>
    <row r="248" spans="1:7">
      <c r="A248" s="62">
        <v>21015</v>
      </c>
      <c r="B248" s="64" t="s">
        <v>629</v>
      </c>
      <c r="C248" s="60">
        <f t="shared" si="3"/>
        <v>100</v>
      </c>
      <c r="D248" s="60">
        <v>0</v>
      </c>
      <c r="E248" s="60">
        <v>0</v>
      </c>
      <c r="F248" s="60">
        <v>0</v>
      </c>
      <c r="G248" s="61">
        <v>100</v>
      </c>
    </row>
    <row r="249" spans="1:7">
      <c r="A249" s="62">
        <v>2101599</v>
      </c>
      <c r="B249" s="65" t="s">
        <v>630</v>
      </c>
      <c r="C249" s="60">
        <f t="shared" si="3"/>
        <v>100</v>
      </c>
      <c r="D249" s="60">
        <v>0</v>
      </c>
      <c r="E249" s="60">
        <v>0</v>
      </c>
      <c r="F249" s="60">
        <v>0</v>
      </c>
      <c r="G249" s="61">
        <v>100</v>
      </c>
    </row>
    <row r="250" spans="1:7">
      <c r="A250" s="62">
        <v>21099</v>
      </c>
      <c r="B250" s="64" t="s">
        <v>631</v>
      </c>
      <c r="C250" s="60">
        <f t="shared" si="3"/>
        <v>1678</v>
      </c>
      <c r="D250" s="60">
        <v>0</v>
      </c>
      <c r="E250" s="60">
        <v>0</v>
      </c>
      <c r="F250" s="60">
        <v>0</v>
      </c>
      <c r="G250" s="61">
        <v>1678</v>
      </c>
    </row>
    <row r="251" spans="1:7">
      <c r="A251" s="62">
        <v>2109901</v>
      </c>
      <c r="B251" s="65" t="s">
        <v>631</v>
      </c>
      <c r="C251" s="60">
        <f t="shared" si="3"/>
        <v>1678</v>
      </c>
      <c r="D251" s="60">
        <v>0</v>
      </c>
      <c r="E251" s="60">
        <v>0</v>
      </c>
      <c r="F251" s="60">
        <v>0</v>
      </c>
      <c r="G251" s="61">
        <v>1678</v>
      </c>
    </row>
    <row r="252" spans="1:7">
      <c r="A252" s="62">
        <v>211</v>
      </c>
      <c r="B252" s="63" t="s">
        <v>632</v>
      </c>
      <c r="C252" s="60">
        <f t="shared" si="3"/>
        <v>10934.69</v>
      </c>
      <c r="D252" s="60">
        <v>2705.3</v>
      </c>
      <c r="E252" s="60">
        <v>326.46</v>
      </c>
      <c r="F252" s="60">
        <v>4.4</v>
      </c>
      <c r="G252" s="61">
        <v>7898.53</v>
      </c>
    </row>
    <row r="253" spans="1:7">
      <c r="A253" s="62">
        <v>21101</v>
      </c>
      <c r="B253" s="64" t="s">
        <v>633</v>
      </c>
      <c r="C253" s="60">
        <f t="shared" si="3"/>
        <v>2489.14</v>
      </c>
      <c r="D253" s="60">
        <v>2082.97</v>
      </c>
      <c r="E253" s="60">
        <v>251</v>
      </c>
      <c r="F253" s="60">
        <v>4.17</v>
      </c>
      <c r="G253" s="61">
        <v>151</v>
      </c>
    </row>
    <row r="254" spans="1:7">
      <c r="A254" s="62">
        <v>2110101</v>
      </c>
      <c r="B254" s="65" t="s">
        <v>634</v>
      </c>
      <c r="C254" s="60">
        <f t="shared" si="3"/>
        <v>2338.14</v>
      </c>
      <c r="D254" s="60">
        <v>2082.97</v>
      </c>
      <c r="E254" s="60">
        <v>251</v>
      </c>
      <c r="F254" s="60">
        <v>4.17</v>
      </c>
      <c r="G254" s="61">
        <v>0</v>
      </c>
    </row>
    <row r="255" spans="1:7">
      <c r="A255" s="62">
        <v>2110102</v>
      </c>
      <c r="B255" s="65" t="s">
        <v>635</v>
      </c>
      <c r="C255" s="60">
        <f t="shared" si="3"/>
        <v>70</v>
      </c>
      <c r="D255" s="60">
        <v>0</v>
      </c>
      <c r="E255" s="60">
        <v>0</v>
      </c>
      <c r="F255" s="60">
        <v>0</v>
      </c>
      <c r="G255" s="61">
        <v>70</v>
      </c>
    </row>
    <row r="256" spans="1:7">
      <c r="A256" s="62">
        <v>2110104</v>
      </c>
      <c r="B256" s="65" t="s">
        <v>636</v>
      </c>
      <c r="C256" s="60">
        <f t="shared" si="3"/>
        <v>18</v>
      </c>
      <c r="D256" s="60">
        <v>0</v>
      </c>
      <c r="E256" s="60">
        <v>0</v>
      </c>
      <c r="F256" s="60">
        <v>0</v>
      </c>
      <c r="G256" s="61">
        <v>18</v>
      </c>
    </row>
    <row r="257" spans="1:7">
      <c r="A257" s="62">
        <v>2110199</v>
      </c>
      <c r="B257" s="65" t="s">
        <v>637</v>
      </c>
      <c r="C257" s="60">
        <f t="shared" si="3"/>
        <v>63</v>
      </c>
      <c r="D257" s="60">
        <v>0</v>
      </c>
      <c r="E257" s="60">
        <v>0</v>
      </c>
      <c r="F257" s="60">
        <v>0</v>
      </c>
      <c r="G257" s="61">
        <v>63</v>
      </c>
    </row>
    <row r="258" spans="1:7">
      <c r="A258" s="62">
        <v>21102</v>
      </c>
      <c r="B258" s="64" t="s">
        <v>638</v>
      </c>
      <c r="C258" s="60">
        <f t="shared" si="3"/>
        <v>1093.33</v>
      </c>
      <c r="D258" s="60">
        <v>452.78</v>
      </c>
      <c r="E258" s="60">
        <v>49.79</v>
      </c>
      <c r="F258" s="60">
        <v>0.23</v>
      </c>
      <c r="G258" s="61">
        <v>590.53</v>
      </c>
    </row>
    <row r="259" spans="1:7">
      <c r="A259" s="62">
        <v>2110299</v>
      </c>
      <c r="B259" s="65" t="s">
        <v>639</v>
      </c>
      <c r="C259" s="60">
        <f t="shared" si="3"/>
        <v>1093.33</v>
      </c>
      <c r="D259" s="60">
        <v>452.78</v>
      </c>
      <c r="E259" s="60">
        <v>49.79</v>
      </c>
      <c r="F259" s="60">
        <v>0.23</v>
      </c>
      <c r="G259" s="61">
        <v>590.53</v>
      </c>
    </row>
    <row r="260" spans="1:7">
      <c r="A260" s="62">
        <v>21103</v>
      </c>
      <c r="B260" s="64" t="s">
        <v>640</v>
      </c>
      <c r="C260" s="60">
        <f t="shared" si="3"/>
        <v>3160</v>
      </c>
      <c r="D260" s="60">
        <v>0</v>
      </c>
      <c r="E260" s="60">
        <v>0</v>
      </c>
      <c r="F260" s="60">
        <v>0</v>
      </c>
      <c r="G260" s="61">
        <v>3160</v>
      </c>
    </row>
    <row r="261" spans="1:7">
      <c r="A261" s="62">
        <v>2110302</v>
      </c>
      <c r="B261" s="65" t="s">
        <v>641</v>
      </c>
      <c r="C261" s="60">
        <f t="shared" si="3"/>
        <v>131</v>
      </c>
      <c r="D261" s="60">
        <v>0</v>
      </c>
      <c r="E261" s="60">
        <v>0</v>
      </c>
      <c r="F261" s="60">
        <v>0</v>
      </c>
      <c r="G261" s="61">
        <v>131</v>
      </c>
    </row>
    <row r="262" spans="1:7">
      <c r="A262" s="62">
        <v>2110399</v>
      </c>
      <c r="B262" s="65" t="s">
        <v>642</v>
      </c>
      <c r="C262" s="60">
        <f t="shared" si="3"/>
        <v>3029</v>
      </c>
      <c r="D262" s="60">
        <v>0</v>
      </c>
      <c r="E262" s="60">
        <v>0</v>
      </c>
      <c r="F262" s="60">
        <v>0</v>
      </c>
      <c r="G262" s="61">
        <v>3029</v>
      </c>
    </row>
    <row r="263" spans="1:7">
      <c r="A263" s="62">
        <v>21104</v>
      </c>
      <c r="B263" s="64" t="s">
        <v>643</v>
      </c>
      <c r="C263" s="60">
        <f t="shared" ref="C263:C326" si="4">SUM(D263:G263)</f>
        <v>2845</v>
      </c>
      <c r="D263" s="60">
        <v>0</v>
      </c>
      <c r="E263" s="60">
        <v>0</v>
      </c>
      <c r="F263" s="60">
        <v>0</v>
      </c>
      <c r="G263" s="61">
        <v>2845</v>
      </c>
    </row>
    <row r="264" spans="1:7">
      <c r="A264" s="62">
        <v>2110401</v>
      </c>
      <c r="B264" s="65" t="s">
        <v>644</v>
      </c>
      <c r="C264" s="60">
        <f t="shared" si="4"/>
        <v>40</v>
      </c>
      <c r="D264" s="60">
        <v>0</v>
      </c>
      <c r="E264" s="60">
        <v>0</v>
      </c>
      <c r="F264" s="60">
        <v>0</v>
      </c>
      <c r="G264" s="61">
        <v>40</v>
      </c>
    </row>
    <row r="265" spans="1:7">
      <c r="A265" s="62">
        <v>2110402</v>
      </c>
      <c r="B265" s="65" t="s">
        <v>645</v>
      </c>
      <c r="C265" s="60">
        <f t="shared" si="4"/>
        <v>2795</v>
      </c>
      <c r="D265" s="60">
        <v>0</v>
      </c>
      <c r="E265" s="60">
        <v>0</v>
      </c>
      <c r="F265" s="60">
        <v>0</v>
      </c>
      <c r="G265" s="61">
        <v>2795</v>
      </c>
    </row>
    <row r="266" spans="1:7">
      <c r="A266" s="62">
        <v>2110499</v>
      </c>
      <c r="B266" s="65" t="s">
        <v>646</v>
      </c>
      <c r="C266" s="60">
        <f t="shared" si="4"/>
        <v>10</v>
      </c>
      <c r="D266" s="60">
        <v>0</v>
      </c>
      <c r="E266" s="60">
        <v>0</v>
      </c>
      <c r="F266" s="60">
        <v>0</v>
      </c>
      <c r="G266" s="61">
        <v>10</v>
      </c>
    </row>
    <row r="267" spans="1:7">
      <c r="A267" s="62">
        <v>21105</v>
      </c>
      <c r="B267" s="64" t="s">
        <v>647</v>
      </c>
      <c r="C267" s="60">
        <f t="shared" si="4"/>
        <v>180</v>
      </c>
      <c r="D267" s="60">
        <v>0</v>
      </c>
      <c r="E267" s="60">
        <v>0</v>
      </c>
      <c r="F267" s="60">
        <v>0</v>
      </c>
      <c r="G267" s="61">
        <v>180</v>
      </c>
    </row>
    <row r="268" spans="1:7">
      <c r="A268" s="62">
        <v>2110501</v>
      </c>
      <c r="B268" s="65" t="s">
        <v>648</v>
      </c>
      <c r="C268" s="60">
        <f t="shared" si="4"/>
        <v>30</v>
      </c>
      <c r="D268" s="60">
        <v>0</v>
      </c>
      <c r="E268" s="60">
        <v>0</v>
      </c>
      <c r="F268" s="60">
        <v>0</v>
      </c>
      <c r="G268" s="61">
        <v>30</v>
      </c>
    </row>
    <row r="269" spans="1:7">
      <c r="A269" s="62">
        <v>2110599</v>
      </c>
      <c r="B269" s="65" t="s">
        <v>649</v>
      </c>
      <c r="C269" s="60">
        <f t="shared" si="4"/>
        <v>150</v>
      </c>
      <c r="D269" s="60">
        <v>0</v>
      </c>
      <c r="E269" s="60">
        <v>0</v>
      </c>
      <c r="F269" s="60">
        <v>0</v>
      </c>
      <c r="G269" s="61">
        <v>150</v>
      </c>
    </row>
    <row r="270" spans="1:7">
      <c r="A270" s="62">
        <v>21111</v>
      </c>
      <c r="B270" s="64" t="s">
        <v>650</v>
      </c>
      <c r="C270" s="60">
        <f t="shared" si="4"/>
        <v>8</v>
      </c>
      <c r="D270" s="60">
        <v>0</v>
      </c>
      <c r="E270" s="60">
        <v>0</v>
      </c>
      <c r="F270" s="60">
        <v>0</v>
      </c>
      <c r="G270" s="61">
        <v>8</v>
      </c>
    </row>
    <row r="271" spans="1:7">
      <c r="A271" s="62">
        <v>2111199</v>
      </c>
      <c r="B271" s="65" t="s">
        <v>651</v>
      </c>
      <c r="C271" s="60">
        <f t="shared" si="4"/>
        <v>8</v>
      </c>
      <c r="D271" s="60">
        <v>0</v>
      </c>
      <c r="E271" s="60">
        <v>0</v>
      </c>
      <c r="F271" s="60">
        <v>0</v>
      </c>
      <c r="G271" s="61">
        <v>8</v>
      </c>
    </row>
    <row r="272" spans="1:7">
      <c r="A272" s="62">
        <v>21114</v>
      </c>
      <c r="B272" s="64" t="s">
        <v>652</v>
      </c>
      <c r="C272" s="60">
        <f t="shared" si="4"/>
        <v>130</v>
      </c>
      <c r="D272" s="60">
        <v>0</v>
      </c>
      <c r="E272" s="60">
        <v>0</v>
      </c>
      <c r="F272" s="60">
        <v>0</v>
      </c>
      <c r="G272" s="61">
        <v>130</v>
      </c>
    </row>
    <row r="273" spans="1:7">
      <c r="A273" s="62">
        <v>2111413</v>
      </c>
      <c r="B273" s="65" t="s">
        <v>653</v>
      </c>
      <c r="C273" s="60">
        <f t="shared" si="4"/>
        <v>130</v>
      </c>
      <c r="D273" s="60">
        <v>0</v>
      </c>
      <c r="E273" s="60">
        <v>0</v>
      </c>
      <c r="F273" s="60">
        <v>0</v>
      </c>
      <c r="G273" s="61">
        <v>130</v>
      </c>
    </row>
    <row r="274" spans="1:7">
      <c r="A274" s="62">
        <v>21199</v>
      </c>
      <c r="B274" s="64" t="s">
        <v>654</v>
      </c>
      <c r="C274" s="60">
        <f t="shared" si="4"/>
        <v>1029.22</v>
      </c>
      <c r="D274" s="60">
        <v>169.55</v>
      </c>
      <c r="E274" s="60">
        <v>25.67</v>
      </c>
      <c r="F274" s="60">
        <v>0</v>
      </c>
      <c r="G274" s="61">
        <v>834</v>
      </c>
    </row>
    <row r="275" spans="1:7">
      <c r="A275" s="62">
        <v>2119901</v>
      </c>
      <c r="B275" s="65" t="s">
        <v>654</v>
      </c>
      <c r="C275" s="60">
        <f t="shared" si="4"/>
        <v>1029.22</v>
      </c>
      <c r="D275" s="60">
        <v>169.55</v>
      </c>
      <c r="E275" s="60">
        <v>25.67</v>
      </c>
      <c r="F275" s="60">
        <v>0</v>
      </c>
      <c r="G275" s="61">
        <v>834</v>
      </c>
    </row>
    <row r="276" spans="1:7">
      <c r="A276" s="62">
        <v>212</v>
      </c>
      <c r="B276" s="63" t="s">
        <v>655</v>
      </c>
      <c r="C276" s="60">
        <f t="shared" si="4"/>
        <v>55362.6</v>
      </c>
      <c r="D276" s="60">
        <v>7092.95</v>
      </c>
      <c r="E276" s="60">
        <v>725.14</v>
      </c>
      <c r="F276" s="60">
        <v>41.93</v>
      </c>
      <c r="G276" s="61">
        <v>47502.58</v>
      </c>
    </row>
    <row r="277" spans="1:7">
      <c r="A277" s="62">
        <v>21201</v>
      </c>
      <c r="B277" s="64" t="s">
        <v>656</v>
      </c>
      <c r="C277" s="60">
        <f t="shared" si="4"/>
        <v>16095.82</v>
      </c>
      <c r="D277" s="60">
        <v>4585.28</v>
      </c>
      <c r="E277" s="60">
        <v>445.7</v>
      </c>
      <c r="F277" s="60">
        <v>34.91</v>
      </c>
      <c r="G277" s="61">
        <v>11029.93</v>
      </c>
    </row>
    <row r="278" spans="1:7">
      <c r="A278" s="62">
        <v>2120101</v>
      </c>
      <c r="B278" s="65" t="s">
        <v>657</v>
      </c>
      <c r="C278" s="60">
        <f t="shared" si="4"/>
        <v>2673</v>
      </c>
      <c r="D278" s="60">
        <v>2408.6</v>
      </c>
      <c r="E278" s="60">
        <v>234.5</v>
      </c>
      <c r="F278" s="60">
        <v>29.9</v>
      </c>
      <c r="G278" s="61">
        <v>0</v>
      </c>
    </row>
    <row r="279" spans="1:7">
      <c r="A279" s="62">
        <v>2120102</v>
      </c>
      <c r="B279" s="65" t="s">
        <v>658</v>
      </c>
      <c r="C279" s="60">
        <f t="shared" si="4"/>
        <v>365</v>
      </c>
      <c r="D279" s="60">
        <v>0</v>
      </c>
      <c r="E279" s="60">
        <v>0</v>
      </c>
      <c r="F279" s="60">
        <v>0</v>
      </c>
      <c r="G279" s="61">
        <v>365</v>
      </c>
    </row>
    <row r="280" spans="1:7">
      <c r="A280" s="62">
        <v>2120103</v>
      </c>
      <c r="B280" s="65" t="s">
        <v>659</v>
      </c>
      <c r="C280" s="60">
        <f t="shared" si="4"/>
        <v>0.13</v>
      </c>
      <c r="D280" s="60">
        <v>0</v>
      </c>
      <c r="E280" s="60">
        <v>0</v>
      </c>
      <c r="F280" s="60">
        <v>0.13</v>
      </c>
      <c r="G280" s="61">
        <v>0</v>
      </c>
    </row>
    <row r="281" spans="1:7">
      <c r="A281" s="62">
        <v>2120104</v>
      </c>
      <c r="B281" s="65" t="s">
        <v>660</v>
      </c>
      <c r="C281" s="60">
        <f t="shared" si="4"/>
        <v>4657.24</v>
      </c>
      <c r="D281" s="60">
        <v>1545.48</v>
      </c>
      <c r="E281" s="60">
        <v>150.87</v>
      </c>
      <c r="F281" s="60">
        <v>1.18</v>
      </c>
      <c r="G281" s="61">
        <v>2959.71</v>
      </c>
    </row>
    <row r="282" spans="1:7">
      <c r="A282" s="62">
        <v>2120106</v>
      </c>
      <c r="B282" s="65" t="s">
        <v>661</v>
      </c>
      <c r="C282" s="60">
        <f t="shared" si="4"/>
        <v>456.06</v>
      </c>
      <c r="D282" s="60">
        <v>206.78</v>
      </c>
      <c r="E282" s="60">
        <v>20.58</v>
      </c>
      <c r="F282" s="60">
        <v>0</v>
      </c>
      <c r="G282" s="61">
        <v>228.7</v>
      </c>
    </row>
    <row r="283" spans="1:7">
      <c r="A283" s="62">
        <v>2120199</v>
      </c>
      <c r="B283" s="65" t="s">
        <v>662</v>
      </c>
      <c r="C283" s="60">
        <f t="shared" si="4"/>
        <v>7944.39</v>
      </c>
      <c r="D283" s="60">
        <v>424.42</v>
      </c>
      <c r="E283" s="60">
        <v>39.75</v>
      </c>
      <c r="F283" s="60">
        <v>3.7</v>
      </c>
      <c r="G283" s="61">
        <v>7476.52</v>
      </c>
    </row>
    <row r="284" spans="1:7">
      <c r="A284" s="62">
        <v>21202</v>
      </c>
      <c r="B284" s="64" t="s">
        <v>663</v>
      </c>
      <c r="C284" s="60">
        <f t="shared" si="4"/>
        <v>2140.24</v>
      </c>
      <c r="D284" s="60">
        <v>289.07</v>
      </c>
      <c r="E284" s="60">
        <v>21.31</v>
      </c>
      <c r="F284" s="60">
        <v>0.56</v>
      </c>
      <c r="G284" s="61">
        <v>1829.3</v>
      </c>
    </row>
    <row r="285" spans="1:7">
      <c r="A285" s="62">
        <v>2120201</v>
      </c>
      <c r="B285" s="65" t="s">
        <v>663</v>
      </c>
      <c r="C285" s="60">
        <f t="shared" si="4"/>
        <v>2140.24</v>
      </c>
      <c r="D285" s="60">
        <v>289.07</v>
      </c>
      <c r="E285" s="60">
        <v>21.31</v>
      </c>
      <c r="F285" s="60">
        <v>0.56</v>
      </c>
      <c r="G285" s="61">
        <v>1829.3</v>
      </c>
    </row>
    <row r="286" spans="1:7">
      <c r="A286" s="62">
        <v>21203</v>
      </c>
      <c r="B286" s="64" t="s">
        <v>664</v>
      </c>
      <c r="C286" s="60">
        <f t="shared" si="4"/>
        <v>19940.92</v>
      </c>
      <c r="D286" s="60">
        <v>942.94</v>
      </c>
      <c r="E286" s="60">
        <v>118.07</v>
      </c>
      <c r="F286" s="60">
        <v>0</v>
      </c>
      <c r="G286" s="61">
        <v>18879.91</v>
      </c>
    </row>
    <row r="287" spans="1:7">
      <c r="A287" s="62">
        <v>2120303</v>
      </c>
      <c r="B287" s="65" t="s">
        <v>665</v>
      </c>
      <c r="C287" s="60">
        <f t="shared" si="4"/>
        <v>15355.45</v>
      </c>
      <c r="D287" s="60">
        <v>498.47</v>
      </c>
      <c r="E287" s="60">
        <v>77.45</v>
      </c>
      <c r="F287" s="60">
        <v>0</v>
      </c>
      <c r="G287" s="61">
        <v>14779.53</v>
      </c>
    </row>
    <row r="288" spans="1:7">
      <c r="A288" s="62">
        <v>2120399</v>
      </c>
      <c r="B288" s="65" t="s">
        <v>666</v>
      </c>
      <c r="C288" s="60">
        <f t="shared" si="4"/>
        <v>4585.47</v>
      </c>
      <c r="D288" s="60">
        <v>444.47</v>
      </c>
      <c r="E288" s="60">
        <v>40.62</v>
      </c>
      <c r="F288" s="60">
        <v>0</v>
      </c>
      <c r="G288" s="61">
        <v>4100.38</v>
      </c>
    </row>
    <row r="289" spans="1:7">
      <c r="A289" s="62">
        <v>21205</v>
      </c>
      <c r="B289" s="64" t="s">
        <v>667</v>
      </c>
      <c r="C289" s="60">
        <f t="shared" si="4"/>
        <v>15029.95</v>
      </c>
      <c r="D289" s="60">
        <v>933.74</v>
      </c>
      <c r="E289" s="60">
        <v>96.47</v>
      </c>
      <c r="F289" s="60">
        <v>5.81</v>
      </c>
      <c r="G289" s="61">
        <v>13993.93</v>
      </c>
    </row>
    <row r="290" spans="1:7">
      <c r="A290" s="62">
        <v>2120501</v>
      </c>
      <c r="B290" s="65" t="s">
        <v>667</v>
      </c>
      <c r="C290" s="60">
        <f t="shared" si="4"/>
        <v>15029.95</v>
      </c>
      <c r="D290" s="60">
        <v>933.74</v>
      </c>
      <c r="E290" s="60">
        <v>96.47</v>
      </c>
      <c r="F290" s="60">
        <v>5.81</v>
      </c>
      <c r="G290" s="61">
        <v>13993.93</v>
      </c>
    </row>
    <row r="291" spans="1:7">
      <c r="A291" s="62">
        <v>21206</v>
      </c>
      <c r="B291" s="64" t="s">
        <v>668</v>
      </c>
      <c r="C291" s="60">
        <f t="shared" si="4"/>
        <v>471.76</v>
      </c>
      <c r="D291" s="60">
        <v>341.92</v>
      </c>
      <c r="E291" s="60">
        <v>43.59</v>
      </c>
      <c r="F291" s="60">
        <v>0.65</v>
      </c>
      <c r="G291" s="61">
        <v>85.6</v>
      </c>
    </row>
    <row r="292" spans="1:7">
      <c r="A292" s="62">
        <v>2120601</v>
      </c>
      <c r="B292" s="65" t="s">
        <v>669</v>
      </c>
      <c r="C292" s="60">
        <f t="shared" si="4"/>
        <v>471.76</v>
      </c>
      <c r="D292" s="60">
        <v>341.92</v>
      </c>
      <c r="E292" s="60">
        <v>43.59</v>
      </c>
      <c r="F292" s="60">
        <v>0.65</v>
      </c>
      <c r="G292" s="61">
        <v>85.6</v>
      </c>
    </row>
    <row r="293" spans="1:7">
      <c r="A293" s="62">
        <v>21299</v>
      </c>
      <c r="B293" s="64" t="s">
        <v>670</v>
      </c>
      <c r="C293" s="60">
        <f t="shared" si="4"/>
        <v>1683.91</v>
      </c>
      <c r="D293" s="60">
        <v>0</v>
      </c>
      <c r="E293" s="60">
        <v>0</v>
      </c>
      <c r="F293" s="60">
        <v>0</v>
      </c>
      <c r="G293" s="61">
        <v>1683.91</v>
      </c>
    </row>
    <row r="294" spans="1:7">
      <c r="A294" s="62">
        <v>2129901</v>
      </c>
      <c r="B294" s="65" t="s">
        <v>670</v>
      </c>
      <c r="C294" s="60">
        <f t="shared" si="4"/>
        <v>1683.91</v>
      </c>
      <c r="D294" s="60">
        <v>0</v>
      </c>
      <c r="E294" s="60">
        <v>0</v>
      </c>
      <c r="F294" s="60">
        <v>0</v>
      </c>
      <c r="G294" s="61">
        <v>1683.91</v>
      </c>
    </row>
    <row r="295" spans="1:7">
      <c r="A295" s="62">
        <v>213</v>
      </c>
      <c r="B295" s="63" t="s">
        <v>223</v>
      </c>
      <c r="C295" s="60">
        <f t="shared" si="4"/>
        <v>50311.61</v>
      </c>
      <c r="D295" s="60">
        <v>7524.64</v>
      </c>
      <c r="E295" s="60">
        <v>751.31</v>
      </c>
      <c r="F295" s="60">
        <v>70.4</v>
      </c>
      <c r="G295" s="61">
        <v>41965.26</v>
      </c>
    </row>
    <row r="296" spans="1:7">
      <c r="A296" s="62">
        <v>21301</v>
      </c>
      <c r="B296" s="64" t="s">
        <v>671</v>
      </c>
      <c r="C296" s="60">
        <f t="shared" si="4"/>
        <v>15481.34</v>
      </c>
      <c r="D296" s="60">
        <v>4378.69</v>
      </c>
      <c r="E296" s="60">
        <v>411.17</v>
      </c>
      <c r="F296" s="60">
        <v>51.95</v>
      </c>
      <c r="G296" s="61">
        <v>10639.53</v>
      </c>
    </row>
    <row r="297" spans="1:7">
      <c r="A297" s="62">
        <v>2130101</v>
      </c>
      <c r="B297" s="65" t="s">
        <v>672</v>
      </c>
      <c r="C297" s="60">
        <f t="shared" si="4"/>
        <v>1177.47</v>
      </c>
      <c r="D297" s="60">
        <v>1003.62</v>
      </c>
      <c r="E297" s="60">
        <v>104.37</v>
      </c>
      <c r="F297" s="60">
        <v>26.97</v>
      </c>
      <c r="G297" s="61">
        <v>42.51</v>
      </c>
    </row>
    <row r="298" spans="1:7">
      <c r="A298" s="62">
        <v>2130104</v>
      </c>
      <c r="B298" s="65" t="s">
        <v>673</v>
      </c>
      <c r="C298" s="60">
        <f t="shared" si="4"/>
        <v>4078.74</v>
      </c>
      <c r="D298" s="60">
        <v>3375.07</v>
      </c>
      <c r="E298" s="60">
        <v>296.3</v>
      </c>
      <c r="F298" s="60">
        <v>24.98</v>
      </c>
      <c r="G298" s="61">
        <v>382.39</v>
      </c>
    </row>
    <row r="299" spans="1:7">
      <c r="A299" s="62">
        <v>2130106</v>
      </c>
      <c r="B299" s="65" t="s">
        <v>674</v>
      </c>
      <c r="C299" s="60">
        <f t="shared" si="4"/>
        <v>156.3</v>
      </c>
      <c r="D299" s="60">
        <v>0</v>
      </c>
      <c r="E299" s="60">
        <v>0</v>
      </c>
      <c r="F299" s="60">
        <v>0</v>
      </c>
      <c r="G299" s="61">
        <v>156.3</v>
      </c>
    </row>
    <row r="300" spans="1:7">
      <c r="A300" s="62">
        <v>2130108</v>
      </c>
      <c r="B300" s="65" t="s">
        <v>675</v>
      </c>
      <c r="C300" s="60">
        <f t="shared" si="4"/>
        <v>573.88</v>
      </c>
      <c r="D300" s="60">
        <v>0</v>
      </c>
      <c r="E300" s="60">
        <v>0</v>
      </c>
      <c r="F300" s="60">
        <v>0</v>
      </c>
      <c r="G300" s="61">
        <v>573.88</v>
      </c>
    </row>
    <row r="301" spans="1:7">
      <c r="A301" s="62">
        <v>2130109</v>
      </c>
      <c r="B301" s="65" t="s">
        <v>676</v>
      </c>
      <c r="C301" s="60">
        <f t="shared" si="4"/>
        <v>62.5</v>
      </c>
      <c r="D301" s="60">
        <v>0</v>
      </c>
      <c r="E301" s="60">
        <v>0</v>
      </c>
      <c r="F301" s="60">
        <v>0</v>
      </c>
      <c r="G301" s="61">
        <v>62.5</v>
      </c>
    </row>
    <row r="302" spans="1:7">
      <c r="A302" s="62">
        <v>2130110</v>
      </c>
      <c r="B302" s="65" t="s">
        <v>677</v>
      </c>
      <c r="C302" s="60">
        <f t="shared" si="4"/>
        <v>74.3</v>
      </c>
      <c r="D302" s="60">
        <v>0</v>
      </c>
      <c r="E302" s="60">
        <v>0</v>
      </c>
      <c r="F302" s="60">
        <v>0</v>
      </c>
      <c r="G302" s="61">
        <v>74.3</v>
      </c>
    </row>
    <row r="303" spans="1:7">
      <c r="A303" s="62">
        <v>2130111</v>
      </c>
      <c r="B303" s="65" t="s">
        <v>678</v>
      </c>
      <c r="C303" s="60">
        <f t="shared" si="4"/>
        <v>300</v>
      </c>
      <c r="D303" s="60">
        <v>0</v>
      </c>
      <c r="E303" s="60">
        <v>0</v>
      </c>
      <c r="F303" s="60">
        <v>0</v>
      </c>
      <c r="G303" s="61">
        <v>300</v>
      </c>
    </row>
    <row r="304" spans="1:7">
      <c r="A304" s="62">
        <v>2130122</v>
      </c>
      <c r="B304" s="65" t="s">
        <v>679</v>
      </c>
      <c r="C304" s="60">
        <f t="shared" si="4"/>
        <v>528</v>
      </c>
      <c r="D304" s="60">
        <v>0</v>
      </c>
      <c r="E304" s="60">
        <v>0</v>
      </c>
      <c r="F304" s="60">
        <v>0</v>
      </c>
      <c r="G304" s="61">
        <v>528</v>
      </c>
    </row>
    <row r="305" spans="1:7">
      <c r="A305" s="62">
        <v>2130126</v>
      </c>
      <c r="B305" s="65" t="s">
        <v>680</v>
      </c>
      <c r="C305" s="60">
        <f t="shared" si="4"/>
        <v>2524.15</v>
      </c>
      <c r="D305" s="60">
        <v>0</v>
      </c>
      <c r="E305" s="60">
        <v>10.5</v>
      </c>
      <c r="F305" s="60">
        <v>0</v>
      </c>
      <c r="G305" s="61">
        <v>2513.65</v>
      </c>
    </row>
    <row r="306" spans="1:7">
      <c r="A306" s="62">
        <v>2130135</v>
      </c>
      <c r="B306" s="65" t="s">
        <v>681</v>
      </c>
      <c r="C306" s="60">
        <f t="shared" si="4"/>
        <v>12</v>
      </c>
      <c r="D306" s="60">
        <v>0</v>
      </c>
      <c r="E306" s="60">
        <v>0</v>
      </c>
      <c r="F306" s="60">
        <v>0</v>
      </c>
      <c r="G306" s="61">
        <v>12</v>
      </c>
    </row>
    <row r="307" spans="1:7">
      <c r="A307" s="62">
        <v>2130142</v>
      </c>
      <c r="B307" s="65" t="s">
        <v>682</v>
      </c>
      <c r="C307" s="60">
        <f t="shared" si="4"/>
        <v>1690</v>
      </c>
      <c r="D307" s="60">
        <v>0</v>
      </c>
      <c r="E307" s="60">
        <v>0</v>
      </c>
      <c r="F307" s="60">
        <v>0</v>
      </c>
      <c r="G307" s="61">
        <v>1690</v>
      </c>
    </row>
    <row r="308" spans="1:7">
      <c r="A308" s="62">
        <v>2130153</v>
      </c>
      <c r="B308" s="65" t="s">
        <v>683</v>
      </c>
      <c r="C308" s="60">
        <f t="shared" si="4"/>
        <v>2160</v>
      </c>
      <c r="D308" s="60">
        <v>0</v>
      </c>
      <c r="E308" s="60">
        <v>0</v>
      </c>
      <c r="F308" s="60">
        <v>0</v>
      </c>
      <c r="G308" s="61">
        <v>2160</v>
      </c>
    </row>
    <row r="309" spans="1:7">
      <c r="A309" s="62">
        <v>2130199</v>
      </c>
      <c r="B309" s="65" t="s">
        <v>684</v>
      </c>
      <c r="C309" s="60">
        <f t="shared" si="4"/>
        <v>2144</v>
      </c>
      <c r="D309" s="60">
        <v>0</v>
      </c>
      <c r="E309" s="60">
        <v>0</v>
      </c>
      <c r="F309" s="60">
        <v>0</v>
      </c>
      <c r="G309" s="61">
        <v>2144</v>
      </c>
    </row>
    <row r="310" spans="1:7">
      <c r="A310" s="62">
        <v>21302</v>
      </c>
      <c r="B310" s="64" t="s">
        <v>685</v>
      </c>
      <c r="C310" s="60">
        <f t="shared" si="4"/>
        <v>1324.38</v>
      </c>
      <c r="D310" s="60">
        <v>600.99</v>
      </c>
      <c r="E310" s="60">
        <v>83.93</v>
      </c>
      <c r="F310" s="60">
        <v>0.26</v>
      </c>
      <c r="G310" s="61">
        <v>639.2</v>
      </c>
    </row>
    <row r="311" spans="1:7">
      <c r="A311" s="62">
        <v>2130202</v>
      </c>
      <c r="B311" s="65" t="s">
        <v>686</v>
      </c>
      <c r="C311" s="60">
        <f t="shared" si="4"/>
        <v>15</v>
      </c>
      <c r="D311" s="60">
        <v>0</v>
      </c>
      <c r="E311" s="60">
        <v>0</v>
      </c>
      <c r="F311" s="60">
        <v>0</v>
      </c>
      <c r="G311" s="61">
        <v>15</v>
      </c>
    </row>
    <row r="312" spans="1:7">
      <c r="A312" s="62">
        <v>2130204</v>
      </c>
      <c r="B312" s="65" t="s">
        <v>687</v>
      </c>
      <c r="C312" s="60">
        <f t="shared" si="4"/>
        <v>3</v>
      </c>
      <c r="D312" s="60">
        <v>0</v>
      </c>
      <c r="E312" s="60">
        <v>0</v>
      </c>
      <c r="F312" s="60">
        <v>0</v>
      </c>
      <c r="G312" s="61">
        <v>3</v>
      </c>
    </row>
    <row r="313" spans="1:7">
      <c r="A313" s="62">
        <v>2130205</v>
      </c>
      <c r="B313" s="65" t="s">
        <v>688</v>
      </c>
      <c r="C313" s="60">
        <f t="shared" si="4"/>
        <v>305.93</v>
      </c>
      <c r="D313" s="60">
        <v>160.41</v>
      </c>
      <c r="E313" s="60">
        <v>5.52</v>
      </c>
      <c r="F313" s="60">
        <v>0</v>
      </c>
      <c r="G313" s="61">
        <v>140</v>
      </c>
    </row>
    <row r="314" spans="1:7">
      <c r="A314" s="62">
        <v>2130207</v>
      </c>
      <c r="B314" s="65" t="s">
        <v>689</v>
      </c>
      <c r="C314" s="60">
        <f t="shared" si="4"/>
        <v>288.32</v>
      </c>
      <c r="D314" s="60">
        <v>28.3</v>
      </c>
      <c r="E314" s="60">
        <v>9.76</v>
      </c>
      <c r="F314" s="60">
        <v>0.26</v>
      </c>
      <c r="G314" s="61">
        <v>250</v>
      </c>
    </row>
    <row r="315" spans="1:7">
      <c r="A315" s="62">
        <v>2130211</v>
      </c>
      <c r="B315" s="65" t="s">
        <v>690</v>
      </c>
      <c r="C315" s="60">
        <f t="shared" si="4"/>
        <v>124.12</v>
      </c>
      <c r="D315" s="60">
        <v>71.27</v>
      </c>
      <c r="E315" s="60">
        <v>7.65</v>
      </c>
      <c r="F315" s="60">
        <v>0</v>
      </c>
      <c r="G315" s="61">
        <v>45.2</v>
      </c>
    </row>
    <row r="316" spans="1:7">
      <c r="A316" s="62">
        <v>2130212</v>
      </c>
      <c r="B316" s="65" t="s">
        <v>691</v>
      </c>
      <c r="C316" s="60">
        <f t="shared" si="4"/>
        <v>218.48</v>
      </c>
      <c r="D316" s="60">
        <v>158.37</v>
      </c>
      <c r="E316" s="60">
        <v>25.11</v>
      </c>
      <c r="F316" s="60">
        <v>0</v>
      </c>
      <c r="G316" s="61">
        <v>35</v>
      </c>
    </row>
    <row r="317" spans="1:7">
      <c r="A317" s="62">
        <v>2130213</v>
      </c>
      <c r="B317" s="65" t="s">
        <v>692</v>
      </c>
      <c r="C317" s="60">
        <f t="shared" si="4"/>
        <v>218.53</v>
      </c>
      <c r="D317" s="60">
        <v>182.64</v>
      </c>
      <c r="E317" s="60">
        <v>35.89</v>
      </c>
      <c r="F317" s="60">
        <v>0</v>
      </c>
      <c r="G317" s="61">
        <v>0</v>
      </c>
    </row>
    <row r="318" spans="1:7">
      <c r="A318" s="62">
        <v>2130234</v>
      </c>
      <c r="B318" s="65" t="s">
        <v>693</v>
      </c>
      <c r="C318" s="60">
        <f t="shared" si="4"/>
        <v>40</v>
      </c>
      <c r="D318" s="60">
        <v>0</v>
      </c>
      <c r="E318" s="60">
        <v>0</v>
      </c>
      <c r="F318" s="60">
        <v>0</v>
      </c>
      <c r="G318" s="61">
        <v>40</v>
      </c>
    </row>
    <row r="319" spans="1:7">
      <c r="A319" s="62">
        <v>2130299</v>
      </c>
      <c r="B319" s="65" t="s">
        <v>694</v>
      </c>
      <c r="C319" s="60">
        <f t="shared" si="4"/>
        <v>111</v>
      </c>
      <c r="D319" s="60">
        <v>0</v>
      </c>
      <c r="E319" s="60">
        <v>0</v>
      </c>
      <c r="F319" s="60">
        <v>0</v>
      </c>
      <c r="G319" s="61">
        <v>111</v>
      </c>
    </row>
    <row r="320" spans="1:7">
      <c r="A320" s="62">
        <v>21303</v>
      </c>
      <c r="B320" s="64" t="s">
        <v>695</v>
      </c>
      <c r="C320" s="60">
        <f t="shared" si="4"/>
        <v>5949.25</v>
      </c>
      <c r="D320" s="60">
        <v>2199.04</v>
      </c>
      <c r="E320" s="60">
        <v>214.71</v>
      </c>
      <c r="F320" s="60">
        <v>18.19</v>
      </c>
      <c r="G320" s="61">
        <v>3517.31</v>
      </c>
    </row>
    <row r="321" spans="1:7">
      <c r="A321" s="62">
        <v>2130301</v>
      </c>
      <c r="B321" s="65" t="s">
        <v>696</v>
      </c>
      <c r="C321" s="60">
        <f t="shared" si="4"/>
        <v>1826.81</v>
      </c>
      <c r="D321" s="60">
        <v>1656.15</v>
      </c>
      <c r="E321" s="60">
        <v>156.86</v>
      </c>
      <c r="F321" s="60">
        <v>5.8</v>
      </c>
      <c r="G321" s="61">
        <v>8</v>
      </c>
    </row>
    <row r="322" spans="1:7">
      <c r="A322" s="62">
        <v>2130302</v>
      </c>
      <c r="B322" s="65" t="s">
        <v>697</v>
      </c>
      <c r="C322" s="60">
        <f t="shared" si="4"/>
        <v>101.36</v>
      </c>
      <c r="D322" s="60">
        <v>0</v>
      </c>
      <c r="E322" s="60">
        <v>0</v>
      </c>
      <c r="F322" s="60">
        <v>11.15</v>
      </c>
      <c r="G322" s="61">
        <v>90.21</v>
      </c>
    </row>
    <row r="323" spans="1:7">
      <c r="A323" s="62">
        <v>2130304</v>
      </c>
      <c r="B323" s="65" t="s">
        <v>698</v>
      </c>
      <c r="C323" s="60">
        <f t="shared" si="4"/>
        <v>162.1</v>
      </c>
      <c r="D323" s="60">
        <v>0</v>
      </c>
      <c r="E323" s="60">
        <v>0</v>
      </c>
      <c r="F323" s="60">
        <v>0</v>
      </c>
      <c r="G323" s="61">
        <v>162.1</v>
      </c>
    </row>
    <row r="324" spans="1:7">
      <c r="A324" s="62">
        <v>2130305</v>
      </c>
      <c r="B324" s="65" t="s">
        <v>699</v>
      </c>
      <c r="C324" s="60">
        <f t="shared" si="4"/>
        <v>5</v>
      </c>
      <c r="D324" s="60">
        <v>0</v>
      </c>
      <c r="E324" s="60">
        <v>0</v>
      </c>
      <c r="F324" s="60">
        <v>0</v>
      </c>
      <c r="G324" s="61">
        <v>5</v>
      </c>
    </row>
    <row r="325" spans="1:7">
      <c r="A325" s="62">
        <v>2130306</v>
      </c>
      <c r="B325" s="65" t="s">
        <v>700</v>
      </c>
      <c r="C325" s="60">
        <f t="shared" si="4"/>
        <v>801.98</v>
      </c>
      <c r="D325" s="60">
        <v>542.89</v>
      </c>
      <c r="E325" s="60">
        <v>57.85</v>
      </c>
      <c r="F325" s="60">
        <v>1.24</v>
      </c>
      <c r="G325" s="61">
        <v>200</v>
      </c>
    </row>
    <row r="326" spans="1:7">
      <c r="A326" s="62">
        <v>2130309</v>
      </c>
      <c r="B326" s="65" t="s">
        <v>701</v>
      </c>
      <c r="C326" s="60">
        <f t="shared" si="4"/>
        <v>117</v>
      </c>
      <c r="D326" s="60">
        <v>0</v>
      </c>
      <c r="E326" s="60">
        <v>0</v>
      </c>
      <c r="F326" s="60">
        <v>0</v>
      </c>
      <c r="G326" s="61">
        <v>117</v>
      </c>
    </row>
    <row r="327" spans="1:7">
      <c r="A327" s="62">
        <v>2130310</v>
      </c>
      <c r="B327" s="65" t="s">
        <v>702</v>
      </c>
      <c r="C327" s="60">
        <f t="shared" ref="C327:C355" si="5">SUM(D327:G327)</f>
        <v>40</v>
      </c>
      <c r="D327" s="60">
        <v>0</v>
      </c>
      <c r="E327" s="60">
        <v>0</v>
      </c>
      <c r="F327" s="60">
        <v>0</v>
      </c>
      <c r="G327" s="61">
        <v>40</v>
      </c>
    </row>
    <row r="328" spans="1:7">
      <c r="A328" s="62">
        <v>2130314</v>
      </c>
      <c r="B328" s="65" t="s">
        <v>703</v>
      </c>
      <c r="C328" s="60">
        <f t="shared" si="5"/>
        <v>925</v>
      </c>
      <c r="D328" s="60">
        <v>0</v>
      </c>
      <c r="E328" s="60">
        <v>0</v>
      </c>
      <c r="F328" s="60">
        <v>0</v>
      </c>
      <c r="G328" s="61">
        <v>925</v>
      </c>
    </row>
    <row r="329" spans="1:7">
      <c r="A329" s="62">
        <v>2130315</v>
      </c>
      <c r="B329" s="65" t="s">
        <v>704</v>
      </c>
      <c r="C329" s="60">
        <f t="shared" si="5"/>
        <v>180</v>
      </c>
      <c r="D329" s="60">
        <v>0</v>
      </c>
      <c r="E329" s="60">
        <v>0</v>
      </c>
      <c r="F329" s="60">
        <v>0</v>
      </c>
      <c r="G329" s="61">
        <v>180</v>
      </c>
    </row>
    <row r="330" spans="1:7">
      <c r="A330" s="62">
        <v>2130316</v>
      </c>
      <c r="B330" s="65" t="s">
        <v>705</v>
      </c>
      <c r="C330" s="60">
        <f t="shared" si="5"/>
        <v>190</v>
      </c>
      <c r="D330" s="60">
        <v>0</v>
      </c>
      <c r="E330" s="60">
        <v>0</v>
      </c>
      <c r="F330" s="60">
        <v>0</v>
      </c>
      <c r="G330" s="61">
        <v>190</v>
      </c>
    </row>
    <row r="331" spans="1:7">
      <c r="A331" s="62">
        <v>2130319</v>
      </c>
      <c r="B331" s="65" t="s">
        <v>706</v>
      </c>
      <c r="C331" s="60">
        <f t="shared" si="5"/>
        <v>100</v>
      </c>
      <c r="D331" s="60">
        <v>0</v>
      </c>
      <c r="E331" s="60">
        <v>0</v>
      </c>
      <c r="F331" s="60">
        <v>0</v>
      </c>
      <c r="G331" s="61">
        <v>100</v>
      </c>
    </row>
    <row r="332" spans="1:7">
      <c r="A332" s="62">
        <v>2130321</v>
      </c>
      <c r="B332" s="65" t="s">
        <v>707</v>
      </c>
      <c r="C332" s="60">
        <f t="shared" si="5"/>
        <v>9</v>
      </c>
      <c r="D332" s="60">
        <v>0</v>
      </c>
      <c r="E332" s="60">
        <v>0</v>
      </c>
      <c r="F332" s="60">
        <v>0</v>
      </c>
      <c r="G332" s="61">
        <v>9</v>
      </c>
    </row>
    <row r="333" spans="1:7">
      <c r="A333" s="62">
        <v>2130333</v>
      </c>
      <c r="B333" s="65" t="s">
        <v>708</v>
      </c>
      <c r="C333" s="60">
        <f t="shared" si="5"/>
        <v>15</v>
      </c>
      <c r="D333" s="60">
        <v>0</v>
      </c>
      <c r="E333" s="60">
        <v>0</v>
      </c>
      <c r="F333" s="60">
        <v>0</v>
      </c>
      <c r="G333" s="61">
        <v>15</v>
      </c>
    </row>
    <row r="334" spans="1:7">
      <c r="A334" s="62">
        <v>2130334</v>
      </c>
      <c r="B334" s="65" t="s">
        <v>709</v>
      </c>
      <c r="C334" s="60">
        <f t="shared" si="5"/>
        <v>800</v>
      </c>
      <c r="D334" s="60">
        <v>0</v>
      </c>
      <c r="E334" s="60">
        <v>0</v>
      </c>
      <c r="F334" s="60">
        <v>0</v>
      </c>
      <c r="G334" s="61">
        <v>800</v>
      </c>
    </row>
    <row r="335" spans="1:7">
      <c r="A335" s="62">
        <v>2130335</v>
      </c>
      <c r="B335" s="65" t="s">
        <v>710</v>
      </c>
      <c r="C335" s="60">
        <f t="shared" si="5"/>
        <v>214</v>
      </c>
      <c r="D335" s="60">
        <v>0</v>
      </c>
      <c r="E335" s="60">
        <v>0</v>
      </c>
      <c r="F335" s="60">
        <v>0</v>
      </c>
      <c r="G335" s="61">
        <v>214</v>
      </c>
    </row>
    <row r="336" spans="1:7">
      <c r="A336" s="62">
        <v>2130399</v>
      </c>
      <c r="B336" s="65" t="s">
        <v>711</v>
      </c>
      <c r="C336" s="60">
        <f t="shared" si="5"/>
        <v>462</v>
      </c>
      <c r="D336" s="60">
        <v>0</v>
      </c>
      <c r="E336" s="60">
        <v>0</v>
      </c>
      <c r="F336" s="60">
        <v>0</v>
      </c>
      <c r="G336" s="61">
        <v>462</v>
      </c>
    </row>
    <row r="337" spans="1:7">
      <c r="A337" s="62">
        <v>21305</v>
      </c>
      <c r="B337" s="64" t="s">
        <v>712</v>
      </c>
      <c r="C337" s="60">
        <f t="shared" si="5"/>
        <v>2483.97</v>
      </c>
      <c r="D337" s="60">
        <v>150.68</v>
      </c>
      <c r="E337" s="60">
        <v>17.94</v>
      </c>
      <c r="F337" s="60">
        <v>0</v>
      </c>
      <c r="G337" s="61">
        <v>2315.35</v>
      </c>
    </row>
    <row r="338" spans="1:7">
      <c r="A338" s="62">
        <v>2130501</v>
      </c>
      <c r="B338" s="65" t="s">
        <v>713</v>
      </c>
      <c r="C338" s="60">
        <f t="shared" si="5"/>
        <v>271.97</v>
      </c>
      <c r="D338" s="60">
        <v>150.68</v>
      </c>
      <c r="E338" s="60">
        <v>17.94</v>
      </c>
      <c r="F338" s="60">
        <v>0</v>
      </c>
      <c r="G338" s="61">
        <v>103.35</v>
      </c>
    </row>
    <row r="339" spans="1:7">
      <c r="A339" s="62">
        <v>2130504</v>
      </c>
      <c r="B339" s="65" t="s">
        <v>714</v>
      </c>
      <c r="C339" s="60">
        <f t="shared" si="5"/>
        <v>500</v>
      </c>
      <c r="D339" s="60">
        <v>0</v>
      </c>
      <c r="E339" s="60">
        <v>0</v>
      </c>
      <c r="F339" s="60">
        <v>0</v>
      </c>
      <c r="G339" s="61">
        <v>500</v>
      </c>
    </row>
    <row r="340" spans="1:7">
      <c r="A340" s="62">
        <v>2130599</v>
      </c>
      <c r="B340" s="65" t="s">
        <v>715</v>
      </c>
      <c r="C340" s="60">
        <f t="shared" si="5"/>
        <v>1712</v>
      </c>
      <c r="D340" s="60">
        <v>0</v>
      </c>
      <c r="E340" s="60">
        <v>0</v>
      </c>
      <c r="F340" s="60">
        <v>0</v>
      </c>
      <c r="G340" s="61">
        <v>1712</v>
      </c>
    </row>
    <row r="341" spans="1:7">
      <c r="A341" s="62">
        <v>21307</v>
      </c>
      <c r="B341" s="64" t="s">
        <v>716</v>
      </c>
      <c r="C341" s="60">
        <f t="shared" si="5"/>
        <v>11393.87</v>
      </c>
      <c r="D341" s="60">
        <v>0</v>
      </c>
      <c r="E341" s="60">
        <v>0</v>
      </c>
      <c r="F341" s="60">
        <v>0</v>
      </c>
      <c r="G341" s="61">
        <v>11393.87</v>
      </c>
    </row>
    <row r="342" spans="1:7">
      <c r="A342" s="62">
        <v>2130701</v>
      </c>
      <c r="B342" s="65" t="s">
        <v>717</v>
      </c>
      <c r="C342" s="60">
        <f t="shared" si="5"/>
        <v>2200</v>
      </c>
      <c r="D342" s="60">
        <v>0</v>
      </c>
      <c r="E342" s="60">
        <v>0</v>
      </c>
      <c r="F342" s="60">
        <v>0</v>
      </c>
      <c r="G342" s="61">
        <v>2200</v>
      </c>
    </row>
    <row r="343" spans="1:7">
      <c r="A343" s="62">
        <v>2130705</v>
      </c>
      <c r="B343" s="65" t="s">
        <v>718</v>
      </c>
      <c r="C343" s="60">
        <f t="shared" si="5"/>
        <v>8622.41</v>
      </c>
      <c r="D343" s="60">
        <v>0</v>
      </c>
      <c r="E343" s="60">
        <v>0</v>
      </c>
      <c r="F343" s="60">
        <v>0</v>
      </c>
      <c r="G343" s="61">
        <v>8622.41</v>
      </c>
    </row>
    <row r="344" spans="1:7">
      <c r="A344" s="62">
        <v>2130706</v>
      </c>
      <c r="B344" s="65" t="s">
        <v>719</v>
      </c>
      <c r="C344" s="60">
        <f t="shared" si="5"/>
        <v>426.99</v>
      </c>
      <c r="D344" s="60">
        <v>0</v>
      </c>
      <c r="E344" s="60">
        <v>0</v>
      </c>
      <c r="F344" s="60">
        <v>0</v>
      </c>
      <c r="G344" s="61">
        <v>426.99</v>
      </c>
    </row>
    <row r="345" spans="1:7">
      <c r="A345" s="62">
        <v>2130799</v>
      </c>
      <c r="B345" s="65" t="s">
        <v>720</v>
      </c>
      <c r="C345" s="60">
        <f t="shared" si="5"/>
        <v>144.47</v>
      </c>
      <c r="D345" s="60">
        <v>0</v>
      </c>
      <c r="E345" s="60">
        <v>0</v>
      </c>
      <c r="F345" s="60">
        <v>0</v>
      </c>
      <c r="G345" s="61">
        <v>144.47</v>
      </c>
    </row>
    <row r="346" spans="1:7">
      <c r="A346" s="62">
        <v>21308</v>
      </c>
      <c r="B346" s="64" t="s">
        <v>721</v>
      </c>
      <c r="C346" s="60">
        <f t="shared" si="5"/>
        <v>678.8</v>
      </c>
      <c r="D346" s="60">
        <v>195.24</v>
      </c>
      <c r="E346" s="60">
        <v>23.56</v>
      </c>
      <c r="F346" s="60">
        <v>0</v>
      </c>
      <c r="G346" s="61">
        <v>460</v>
      </c>
    </row>
    <row r="347" spans="1:7">
      <c r="A347" s="62">
        <v>2130803</v>
      </c>
      <c r="B347" s="65" t="s">
        <v>722</v>
      </c>
      <c r="C347" s="60">
        <f t="shared" si="5"/>
        <v>55</v>
      </c>
      <c r="D347" s="60">
        <v>0</v>
      </c>
      <c r="E347" s="60">
        <v>0</v>
      </c>
      <c r="F347" s="60">
        <v>0</v>
      </c>
      <c r="G347" s="61">
        <v>55</v>
      </c>
    </row>
    <row r="348" spans="1:7">
      <c r="A348" s="62">
        <v>2130804</v>
      </c>
      <c r="B348" s="65" t="s">
        <v>723</v>
      </c>
      <c r="C348" s="60">
        <f t="shared" si="5"/>
        <v>148</v>
      </c>
      <c r="D348" s="60">
        <v>0</v>
      </c>
      <c r="E348" s="60">
        <v>0</v>
      </c>
      <c r="F348" s="60">
        <v>0</v>
      </c>
      <c r="G348" s="61">
        <v>148</v>
      </c>
    </row>
    <row r="349" spans="1:7">
      <c r="A349" s="62">
        <v>2130899</v>
      </c>
      <c r="B349" s="65" t="s">
        <v>724</v>
      </c>
      <c r="C349" s="60">
        <f t="shared" si="5"/>
        <v>475.8</v>
      </c>
      <c r="D349" s="60">
        <v>195.24</v>
      </c>
      <c r="E349" s="60">
        <v>23.56</v>
      </c>
      <c r="F349" s="60">
        <v>0</v>
      </c>
      <c r="G349" s="61">
        <v>257</v>
      </c>
    </row>
    <row r="350" spans="1:7">
      <c r="A350" s="62">
        <v>21309</v>
      </c>
      <c r="B350" s="64" t="s">
        <v>725</v>
      </c>
      <c r="C350" s="60">
        <f t="shared" si="5"/>
        <v>0</v>
      </c>
      <c r="D350" s="60">
        <v>0</v>
      </c>
      <c r="E350" s="60">
        <v>0</v>
      </c>
      <c r="F350" s="60">
        <v>0</v>
      </c>
      <c r="G350" s="61">
        <v>0</v>
      </c>
    </row>
    <row r="351" spans="1:7">
      <c r="A351" s="62">
        <v>2130901</v>
      </c>
      <c r="B351" s="65" t="s">
        <v>726</v>
      </c>
      <c r="C351" s="60">
        <f t="shared" si="5"/>
        <v>0</v>
      </c>
      <c r="D351" s="60">
        <v>0</v>
      </c>
      <c r="E351" s="60">
        <v>0</v>
      </c>
      <c r="F351" s="60">
        <v>0</v>
      </c>
      <c r="G351" s="61">
        <v>0</v>
      </c>
    </row>
    <row r="352" spans="1:7">
      <c r="A352" s="62">
        <v>21399</v>
      </c>
      <c r="B352" s="64" t="s">
        <v>727</v>
      </c>
      <c r="C352" s="60">
        <f t="shared" si="5"/>
        <v>13000</v>
      </c>
      <c r="D352" s="60">
        <v>0</v>
      </c>
      <c r="E352" s="60">
        <v>0</v>
      </c>
      <c r="F352" s="60">
        <v>0</v>
      </c>
      <c r="G352" s="61">
        <v>13000</v>
      </c>
    </row>
    <row r="353" spans="1:7">
      <c r="A353" s="62">
        <v>2139999</v>
      </c>
      <c r="B353" s="65" t="s">
        <v>727</v>
      </c>
      <c r="C353" s="60">
        <f t="shared" si="5"/>
        <v>13000</v>
      </c>
      <c r="D353" s="60">
        <v>0</v>
      </c>
      <c r="E353" s="60">
        <v>0</v>
      </c>
      <c r="F353" s="60">
        <v>0</v>
      </c>
      <c r="G353" s="61">
        <v>13000</v>
      </c>
    </row>
    <row r="354" spans="1:7">
      <c r="A354" s="62">
        <v>214</v>
      </c>
      <c r="B354" s="63" t="s">
        <v>230</v>
      </c>
      <c r="C354" s="60">
        <f t="shared" si="5"/>
        <v>8986.53</v>
      </c>
      <c r="D354" s="60">
        <v>4842.48</v>
      </c>
      <c r="E354" s="60">
        <v>458.32</v>
      </c>
      <c r="F354" s="60">
        <v>133.76</v>
      </c>
      <c r="G354" s="61">
        <v>3551.97</v>
      </c>
    </row>
    <row r="355" spans="1:7">
      <c r="A355" s="62">
        <v>21401</v>
      </c>
      <c r="B355" s="64" t="s">
        <v>728</v>
      </c>
      <c r="C355" s="60">
        <f t="shared" si="5"/>
        <v>7793.53</v>
      </c>
      <c r="D355" s="60">
        <v>4842.48</v>
      </c>
      <c r="E355" s="60">
        <v>458.32</v>
      </c>
      <c r="F355" s="60">
        <v>133.76</v>
      </c>
      <c r="G355" s="61">
        <v>2358.97</v>
      </c>
    </row>
    <row r="356" spans="1:7">
      <c r="A356" s="62">
        <v>2140101</v>
      </c>
      <c r="B356" s="65" t="s">
        <v>729</v>
      </c>
      <c r="C356" s="60">
        <f t="shared" ref="C356:C389" si="6">SUM(D356:G356)</f>
        <v>667.56</v>
      </c>
      <c r="D356" s="60">
        <v>534.18</v>
      </c>
      <c r="E356" s="60">
        <v>52.32</v>
      </c>
      <c r="F356" s="60">
        <v>25.33</v>
      </c>
      <c r="G356" s="61">
        <v>55.73</v>
      </c>
    </row>
    <row r="357" spans="1:7">
      <c r="A357" s="62">
        <v>2140104</v>
      </c>
      <c r="B357" s="65" t="s">
        <v>730</v>
      </c>
      <c r="C357" s="60">
        <f t="shared" si="6"/>
        <v>250</v>
      </c>
      <c r="D357" s="60">
        <v>0</v>
      </c>
      <c r="E357" s="60">
        <v>0</v>
      </c>
      <c r="F357" s="60">
        <v>0</v>
      </c>
      <c r="G357" s="61">
        <v>250</v>
      </c>
    </row>
    <row r="358" spans="1:7">
      <c r="A358" s="62">
        <v>2140106</v>
      </c>
      <c r="B358" s="65" t="s">
        <v>731</v>
      </c>
      <c r="C358" s="60">
        <f t="shared" si="6"/>
        <v>591.36</v>
      </c>
      <c r="D358" s="60">
        <v>0</v>
      </c>
      <c r="E358" s="60">
        <v>0</v>
      </c>
      <c r="F358" s="60">
        <v>0</v>
      </c>
      <c r="G358" s="61">
        <v>591.36</v>
      </c>
    </row>
    <row r="359" spans="1:7">
      <c r="A359" s="62">
        <v>2140112</v>
      </c>
      <c r="B359" s="65" t="s">
        <v>732</v>
      </c>
      <c r="C359" s="60">
        <f t="shared" si="6"/>
        <v>3543.63</v>
      </c>
      <c r="D359" s="60">
        <v>1944.71</v>
      </c>
      <c r="E359" s="60">
        <v>179.91</v>
      </c>
      <c r="F359" s="60">
        <v>11.13</v>
      </c>
      <c r="G359" s="61">
        <v>1407.88</v>
      </c>
    </row>
    <row r="360" spans="1:7">
      <c r="A360" s="62">
        <v>2140199</v>
      </c>
      <c r="B360" s="65" t="s">
        <v>733</v>
      </c>
      <c r="C360" s="60">
        <f t="shared" si="6"/>
        <v>2740.85</v>
      </c>
      <c r="D360" s="60">
        <v>2363.59</v>
      </c>
      <c r="E360" s="60">
        <v>226.09</v>
      </c>
      <c r="F360" s="60">
        <v>97.17</v>
      </c>
      <c r="G360" s="61">
        <v>54</v>
      </c>
    </row>
    <row r="361" spans="1:7">
      <c r="A361" s="62">
        <v>21406</v>
      </c>
      <c r="B361" s="64" t="s">
        <v>734</v>
      </c>
      <c r="C361" s="60">
        <f t="shared" si="6"/>
        <v>0</v>
      </c>
      <c r="D361" s="60">
        <v>0</v>
      </c>
      <c r="E361" s="60">
        <v>0</v>
      </c>
      <c r="F361" s="60">
        <v>0</v>
      </c>
      <c r="G361" s="61">
        <v>0</v>
      </c>
    </row>
    <row r="362" spans="1:7">
      <c r="A362" s="62">
        <v>2140601</v>
      </c>
      <c r="B362" s="65" t="s">
        <v>735</v>
      </c>
      <c r="C362" s="60">
        <f t="shared" si="6"/>
        <v>0</v>
      </c>
      <c r="D362" s="60">
        <v>0</v>
      </c>
      <c r="E362" s="60">
        <v>0</v>
      </c>
      <c r="F362" s="60">
        <v>0</v>
      </c>
      <c r="G362" s="61">
        <v>0</v>
      </c>
    </row>
    <row r="363" spans="1:7">
      <c r="A363" s="62">
        <v>2140602</v>
      </c>
      <c r="B363" s="65" t="s">
        <v>736</v>
      </c>
      <c r="C363" s="60">
        <f t="shared" si="6"/>
        <v>0</v>
      </c>
      <c r="D363" s="60">
        <v>0</v>
      </c>
      <c r="E363" s="60">
        <v>0</v>
      </c>
      <c r="F363" s="60">
        <v>0</v>
      </c>
      <c r="G363" s="61">
        <v>0</v>
      </c>
    </row>
    <row r="364" spans="1:7">
      <c r="A364" s="62">
        <v>21499</v>
      </c>
      <c r="B364" s="64" t="s">
        <v>737</v>
      </c>
      <c r="C364" s="60">
        <f t="shared" si="6"/>
        <v>1193</v>
      </c>
      <c r="D364" s="60">
        <v>0</v>
      </c>
      <c r="E364" s="60">
        <v>0</v>
      </c>
      <c r="F364" s="60">
        <v>0</v>
      </c>
      <c r="G364" s="61">
        <v>1193</v>
      </c>
    </row>
    <row r="365" spans="1:7">
      <c r="A365" s="62">
        <v>2149901</v>
      </c>
      <c r="B365" s="65" t="s">
        <v>738</v>
      </c>
      <c r="C365" s="60">
        <f t="shared" si="6"/>
        <v>1193</v>
      </c>
      <c r="D365" s="60">
        <v>0</v>
      </c>
      <c r="E365" s="60">
        <v>0</v>
      </c>
      <c r="F365" s="60">
        <v>0</v>
      </c>
      <c r="G365" s="61">
        <v>1193</v>
      </c>
    </row>
    <row r="366" spans="1:7">
      <c r="A366" s="62">
        <v>215</v>
      </c>
      <c r="B366" s="63" t="s">
        <v>739</v>
      </c>
      <c r="C366" s="60">
        <f t="shared" si="6"/>
        <v>8902.91</v>
      </c>
      <c r="D366" s="60">
        <v>1423.4</v>
      </c>
      <c r="E366" s="60">
        <v>94.05</v>
      </c>
      <c r="F366" s="60">
        <v>31.56</v>
      </c>
      <c r="G366" s="61">
        <v>7353.9</v>
      </c>
    </row>
    <row r="367" spans="1:7">
      <c r="A367" s="62">
        <v>21507</v>
      </c>
      <c r="B367" s="64" t="s">
        <v>740</v>
      </c>
      <c r="C367" s="60">
        <f t="shared" si="6"/>
        <v>2436.67</v>
      </c>
      <c r="D367" s="60">
        <v>356.93</v>
      </c>
      <c r="E367" s="60">
        <v>14.43</v>
      </c>
      <c r="F367" s="60">
        <v>16.31</v>
      </c>
      <c r="G367" s="61">
        <v>2049</v>
      </c>
    </row>
    <row r="368" spans="1:7">
      <c r="A368" s="62">
        <v>2150701</v>
      </c>
      <c r="B368" s="65" t="s">
        <v>741</v>
      </c>
      <c r="C368" s="60">
        <f t="shared" si="6"/>
        <v>387.67</v>
      </c>
      <c r="D368" s="60">
        <v>356.93</v>
      </c>
      <c r="E368" s="60">
        <v>14.43</v>
      </c>
      <c r="F368" s="60">
        <v>16.31</v>
      </c>
      <c r="G368" s="61">
        <v>0</v>
      </c>
    </row>
    <row r="369" spans="1:7">
      <c r="A369" s="62">
        <v>2150799</v>
      </c>
      <c r="B369" s="65" t="s">
        <v>742</v>
      </c>
      <c r="C369" s="60">
        <f t="shared" si="6"/>
        <v>2049</v>
      </c>
      <c r="D369" s="60">
        <v>0</v>
      </c>
      <c r="E369" s="60">
        <v>0</v>
      </c>
      <c r="F369" s="60">
        <v>0</v>
      </c>
      <c r="G369" s="61">
        <v>2049</v>
      </c>
    </row>
    <row r="370" spans="1:7">
      <c r="A370" s="62">
        <v>21508</v>
      </c>
      <c r="B370" s="64" t="s">
        <v>743</v>
      </c>
      <c r="C370" s="60">
        <f t="shared" si="6"/>
        <v>6466.24</v>
      </c>
      <c r="D370" s="60">
        <v>1066.47</v>
      </c>
      <c r="E370" s="60">
        <v>79.62</v>
      </c>
      <c r="F370" s="60">
        <v>15.25</v>
      </c>
      <c r="G370" s="61">
        <v>5304.9</v>
      </c>
    </row>
    <row r="371" spans="1:7">
      <c r="A371" s="62">
        <v>2150801</v>
      </c>
      <c r="B371" s="65" t="s">
        <v>744</v>
      </c>
      <c r="C371" s="60">
        <f t="shared" si="6"/>
        <v>1121.53</v>
      </c>
      <c r="D371" s="60">
        <v>1030.96</v>
      </c>
      <c r="E371" s="60">
        <v>75.32</v>
      </c>
      <c r="F371" s="60">
        <v>15.25</v>
      </c>
      <c r="G371" s="61">
        <v>0</v>
      </c>
    </row>
    <row r="372" spans="1:7">
      <c r="A372" s="62">
        <v>2150899</v>
      </c>
      <c r="B372" s="65" t="s">
        <v>745</v>
      </c>
      <c r="C372" s="60">
        <f t="shared" si="6"/>
        <v>5344.71</v>
      </c>
      <c r="D372" s="60">
        <v>35.51</v>
      </c>
      <c r="E372" s="60">
        <v>4.3</v>
      </c>
      <c r="F372" s="60">
        <v>0</v>
      </c>
      <c r="G372" s="61">
        <v>5304.9</v>
      </c>
    </row>
    <row r="373" spans="1:7">
      <c r="A373" s="62">
        <v>216</v>
      </c>
      <c r="B373" s="63" t="s">
        <v>746</v>
      </c>
      <c r="C373" s="60">
        <f t="shared" si="6"/>
        <v>1308.15</v>
      </c>
      <c r="D373" s="60">
        <v>829.87</v>
      </c>
      <c r="E373" s="60">
        <v>131.54</v>
      </c>
      <c r="F373" s="60">
        <v>27.9</v>
      </c>
      <c r="G373" s="61">
        <v>318.84</v>
      </c>
    </row>
    <row r="374" spans="1:7">
      <c r="A374" s="62">
        <v>21602</v>
      </c>
      <c r="B374" s="64" t="s">
        <v>747</v>
      </c>
      <c r="C374" s="60">
        <f t="shared" si="6"/>
        <v>1308.15</v>
      </c>
      <c r="D374" s="60">
        <v>829.87</v>
      </c>
      <c r="E374" s="60">
        <v>131.54</v>
      </c>
      <c r="F374" s="60">
        <v>27.9</v>
      </c>
      <c r="G374" s="61">
        <v>318.84</v>
      </c>
    </row>
    <row r="375" spans="1:7">
      <c r="A375" s="62">
        <v>2160201</v>
      </c>
      <c r="B375" s="65" t="s">
        <v>748</v>
      </c>
      <c r="C375" s="60">
        <f t="shared" si="6"/>
        <v>467.54</v>
      </c>
      <c r="D375" s="60">
        <v>385.6</v>
      </c>
      <c r="E375" s="60">
        <v>35.76</v>
      </c>
      <c r="F375" s="60">
        <v>27.34</v>
      </c>
      <c r="G375" s="61">
        <v>18.84</v>
      </c>
    </row>
    <row r="376" spans="1:7">
      <c r="A376" s="62">
        <v>2160250</v>
      </c>
      <c r="B376" s="65" t="s">
        <v>749</v>
      </c>
      <c r="C376" s="60">
        <f t="shared" si="6"/>
        <v>497.37</v>
      </c>
      <c r="D376" s="60">
        <v>436.03</v>
      </c>
      <c r="E376" s="60">
        <v>60.78</v>
      </c>
      <c r="F376" s="60">
        <v>0.56</v>
      </c>
      <c r="G376" s="61">
        <v>0</v>
      </c>
    </row>
    <row r="377" spans="1:7">
      <c r="A377" s="62">
        <v>2160299</v>
      </c>
      <c r="B377" s="65" t="s">
        <v>750</v>
      </c>
      <c r="C377" s="60">
        <f t="shared" si="6"/>
        <v>343.24</v>
      </c>
      <c r="D377" s="60">
        <v>8.24</v>
      </c>
      <c r="E377" s="60">
        <v>35</v>
      </c>
      <c r="F377" s="60">
        <v>0</v>
      </c>
      <c r="G377" s="61">
        <v>300</v>
      </c>
    </row>
    <row r="378" spans="1:7">
      <c r="A378" s="62">
        <v>217</v>
      </c>
      <c r="B378" s="63" t="s">
        <v>751</v>
      </c>
      <c r="C378" s="60">
        <f t="shared" si="6"/>
        <v>15</v>
      </c>
      <c r="D378" s="60">
        <v>0</v>
      </c>
      <c r="E378" s="60">
        <v>0</v>
      </c>
      <c r="F378" s="60">
        <v>0</v>
      </c>
      <c r="G378" s="61">
        <v>15</v>
      </c>
    </row>
    <row r="379" spans="1:7">
      <c r="A379" s="62">
        <v>21702</v>
      </c>
      <c r="B379" s="64" t="s">
        <v>752</v>
      </c>
      <c r="C379" s="60">
        <f t="shared" si="6"/>
        <v>15</v>
      </c>
      <c r="D379" s="60">
        <v>0</v>
      </c>
      <c r="E379" s="60">
        <v>0</v>
      </c>
      <c r="F379" s="60">
        <v>0</v>
      </c>
      <c r="G379" s="61">
        <v>15</v>
      </c>
    </row>
    <row r="380" spans="1:7">
      <c r="A380" s="62">
        <v>2170299</v>
      </c>
      <c r="B380" s="65" t="s">
        <v>753</v>
      </c>
      <c r="C380" s="60">
        <f t="shared" si="6"/>
        <v>15</v>
      </c>
      <c r="D380" s="60">
        <v>0</v>
      </c>
      <c r="E380" s="60">
        <v>0</v>
      </c>
      <c r="F380" s="60">
        <v>0</v>
      </c>
      <c r="G380" s="61">
        <v>15</v>
      </c>
    </row>
    <row r="381" spans="1:7">
      <c r="A381" s="62">
        <v>219</v>
      </c>
      <c r="B381" s="63" t="s">
        <v>754</v>
      </c>
      <c r="C381" s="60">
        <f t="shared" si="6"/>
        <v>300</v>
      </c>
      <c r="D381" s="60">
        <v>0</v>
      </c>
      <c r="E381" s="60">
        <v>0</v>
      </c>
      <c r="F381" s="60">
        <v>0</v>
      </c>
      <c r="G381" s="61">
        <v>300</v>
      </c>
    </row>
    <row r="382" spans="1:7">
      <c r="A382" s="62">
        <v>21999</v>
      </c>
      <c r="B382" s="64" t="s">
        <v>755</v>
      </c>
      <c r="C382" s="60">
        <f t="shared" si="6"/>
        <v>300</v>
      </c>
      <c r="D382" s="60">
        <v>0</v>
      </c>
      <c r="E382" s="60">
        <v>0</v>
      </c>
      <c r="F382" s="60">
        <v>0</v>
      </c>
      <c r="G382" s="61">
        <v>300</v>
      </c>
    </row>
    <row r="383" spans="1:7">
      <c r="A383" s="58"/>
      <c r="B383" s="65" t="s">
        <v>755</v>
      </c>
      <c r="C383" s="60">
        <f t="shared" si="6"/>
        <v>300</v>
      </c>
      <c r="D383" s="60">
        <v>0</v>
      </c>
      <c r="E383" s="60">
        <v>0</v>
      </c>
      <c r="F383" s="60">
        <v>0</v>
      </c>
      <c r="G383" s="61">
        <v>300</v>
      </c>
    </row>
    <row r="384" spans="1:7">
      <c r="A384" s="62">
        <v>220</v>
      </c>
      <c r="B384" s="63" t="s">
        <v>756</v>
      </c>
      <c r="C384" s="60">
        <f t="shared" si="6"/>
        <v>11245.4</v>
      </c>
      <c r="D384" s="60">
        <v>8401.65</v>
      </c>
      <c r="E384" s="60">
        <v>968.2</v>
      </c>
      <c r="F384" s="60">
        <v>32.35</v>
      </c>
      <c r="G384" s="61">
        <v>1843.2</v>
      </c>
    </row>
    <row r="385" spans="1:7">
      <c r="A385" s="62">
        <v>22001</v>
      </c>
      <c r="B385" s="64" t="s">
        <v>757</v>
      </c>
      <c r="C385" s="60">
        <f t="shared" si="6"/>
        <v>11086.94</v>
      </c>
      <c r="D385" s="60">
        <v>8311.31</v>
      </c>
      <c r="E385" s="60">
        <v>961.21</v>
      </c>
      <c r="F385" s="60">
        <v>32.22</v>
      </c>
      <c r="G385" s="61">
        <v>1782.2</v>
      </c>
    </row>
    <row r="386" spans="1:7">
      <c r="A386" s="62">
        <v>2200101</v>
      </c>
      <c r="B386" s="65" t="s">
        <v>758</v>
      </c>
      <c r="C386" s="60">
        <f t="shared" si="6"/>
        <v>9304.74</v>
      </c>
      <c r="D386" s="60">
        <v>8311.31</v>
      </c>
      <c r="E386" s="60">
        <v>961.21</v>
      </c>
      <c r="F386" s="60">
        <v>32.22</v>
      </c>
      <c r="G386" s="61">
        <v>0</v>
      </c>
    </row>
    <row r="387" spans="1:7">
      <c r="A387" s="62">
        <v>2200102</v>
      </c>
      <c r="B387" s="65" t="s">
        <v>759</v>
      </c>
      <c r="C387" s="60">
        <f t="shared" si="6"/>
        <v>370</v>
      </c>
      <c r="D387" s="60">
        <v>0</v>
      </c>
      <c r="E387" s="60">
        <v>0</v>
      </c>
      <c r="F387" s="60">
        <v>0</v>
      </c>
      <c r="G387" s="61">
        <v>370</v>
      </c>
    </row>
    <row r="388" spans="1:7">
      <c r="A388" s="62">
        <v>2200103</v>
      </c>
      <c r="B388" s="65" t="s">
        <v>760</v>
      </c>
      <c r="C388" s="60">
        <f t="shared" si="6"/>
        <v>70</v>
      </c>
      <c r="D388" s="60">
        <v>0</v>
      </c>
      <c r="E388" s="60">
        <v>0</v>
      </c>
      <c r="F388" s="60">
        <v>0</v>
      </c>
      <c r="G388" s="61">
        <v>70</v>
      </c>
    </row>
    <row r="389" spans="1:7">
      <c r="A389" s="62">
        <v>2200104</v>
      </c>
      <c r="B389" s="65" t="s">
        <v>761</v>
      </c>
      <c r="C389" s="60">
        <f t="shared" si="6"/>
        <v>30</v>
      </c>
      <c r="D389" s="60">
        <v>0</v>
      </c>
      <c r="E389" s="60">
        <v>0</v>
      </c>
      <c r="F389" s="60">
        <v>0</v>
      </c>
      <c r="G389" s="61">
        <v>30</v>
      </c>
    </row>
    <row r="390" spans="1:7">
      <c r="A390" s="62">
        <v>2200106</v>
      </c>
      <c r="B390" s="65" t="s">
        <v>762</v>
      </c>
      <c r="C390" s="60">
        <f t="shared" ref="C390:C425" si="7">SUM(D390:G390)</f>
        <v>300</v>
      </c>
      <c r="D390" s="60">
        <v>0</v>
      </c>
      <c r="E390" s="60">
        <v>0</v>
      </c>
      <c r="F390" s="60">
        <v>0</v>
      </c>
      <c r="G390" s="61">
        <v>300</v>
      </c>
    </row>
    <row r="391" spans="1:7">
      <c r="A391" s="62">
        <v>2200109</v>
      </c>
      <c r="B391" s="65" t="s">
        <v>763</v>
      </c>
      <c r="C391" s="60">
        <f t="shared" si="7"/>
        <v>200</v>
      </c>
      <c r="D391" s="60">
        <v>0</v>
      </c>
      <c r="E391" s="60">
        <v>0</v>
      </c>
      <c r="F391" s="60">
        <v>0</v>
      </c>
      <c r="G391" s="61">
        <v>200</v>
      </c>
    </row>
    <row r="392" spans="1:7">
      <c r="A392" s="62">
        <v>2200112</v>
      </c>
      <c r="B392" s="65" t="s">
        <v>764</v>
      </c>
      <c r="C392" s="60">
        <f t="shared" si="7"/>
        <v>30</v>
      </c>
      <c r="D392" s="60">
        <v>0</v>
      </c>
      <c r="E392" s="60">
        <v>0</v>
      </c>
      <c r="F392" s="60">
        <v>0</v>
      </c>
      <c r="G392" s="61">
        <v>30</v>
      </c>
    </row>
    <row r="393" spans="1:7">
      <c r="A393" s="62">
        <v>2200113</v>
      </c>
      <c r="B393" s="65" t="s">
        <v>765</v>
      </c>
      <c r="C393" s="60">
        <f t="shared" si="7"/>
        <v>513.2</v>
      </c>
      <c r="D393" s="60">
        <v>0</v>
      </c>
      <c r="E393" s="60">
        <v>0</v>
      </c>
      <c r="F393" s="60">
        <v>0</v>
      </c>
      <c r="G393" s="61">
        <v>513.2</v>
      </c>
    </row>
    <row r="394" spans="1:7">
      <c r="A394" s="62">
        <v>2200114</v>
      </c>
      <c r="B394" s="65" t="s">
        <v>766</v>
      </c>
      <c r="C394" s="60">
        <f t="shared" si="7"/>
        <v>30</v>
      </c>
      <c r="D394" s="60">
        <v>0</v>
      </c>
      <c r="E394" s="60">
        <v>0</v>
      </c>
      <c r="F394" s="60">
        <v>0</v>
      </c>
      <c r="G394" s="61">
        <v>30</v>
      </c>
    </row>
    <row r="395" spans="1:7">
      <c r="A395" s="62">
        <v>2200150</v>
      </c>
      <c r="B395" s="65" t="s">
        <v>767</v>
      </c>
      <c r="C395" s="60">
        <f t="shared" si="7"/>
        <v>219</v>
      </c>
      <c r="D395" s="60">
        <v>0</v>
      </c>
      <c r="E395" s="60">
        <v>0</v>
      </c>
      <c r="F395" s="60">
        <v>0</v>
      </c>
      <c r="G395" s="61">
        <v>219</v>
      </c>
    </row>
    <row r="396" spans="1:7">
      <c r="A396" s="62">
        <v>2200199</v>
      </c>
      <c r="B396" s="65" t="s">
        <v>768</v>
      </c>
      <c r="C396" s="60">
        <f t="shared" si="7"/>
        <v>20</v>
      </c>
      <c r="D396" s="60">
        <v>0</v>
      </c>
      <c r="E396" s="60">
        <v>0</v>
      </c>
      <c r="F396" s="60">
        <v>0</v>
      </c>
      <c r="G396" s="61">
        <v>20</v>
      </c>
    </row>
    <row r="397" spans="1:7">
      <c r="A397" s="62">
        <v>22005</v>
      </c>
      <c r="B397" s="64" t="s">
        <v>769</v>
      </c>
      <c r="C397" s="60">
        <f t="shared" si="7"/>
        <v>158.46</v>
      </c>
      <c r="D397" s="60">
        <v>90.34</v>
      </c>
      <c r="E397" s="60">
        <v>6.99</v>
      </c>
      <c r="F397" s="60">
        <v>0.13</v>
      </c>
      <c r="G397" s="61">
        <v>61</v>
      </c>
    </row>
    <row r="398" spans="1:7">
      <c r="A398" s="62">
        <v>2200504</v>
      </c>
      <c r="B398" s="65" t="s">
        <v>770</v>
      </c>
      <c r="C398" s="60">
        <f t="shared" si="7"/>
        <v>158.46</v>
      </c>
      <c r="D398" s="60">
        <v>90.34</v>
      </c>
      <c r="E398" s="60">
        <v>6.99</v>
      </c>
      <c r="F398" s="60">
        <v>0.13</v>
      </c>
      <c r="G398" s="61">
        <v>61</v>
      </c>
    </row>
    <row r="399" spans="1:7">
      <c r="A399" s="62">
        <v>221</v>
      </c>
      <c r="B399" s="63" t="s">
        <v>233</v>
      </c>
      <c r="C399" s="60">
        <f t="shared" si="7"/>
        <v>0</v>
      </c>
      <c r="D399" s="60">
        <v>0</v>
      </c>
      <c r="E399" s="60">
        <v>0</v>
      </c>
      <c r="F399" s="60">
        <v>0</v>
      </c>
      <c r="G399" s="61">
        <v>0</v>
      </c>
    </row>
    <row r="400" spans="1:7">
      <c r="A400" s="62">
        <v>22101</v>
      </c>
      <c r="B400" s="64" t="s">
        <v>771</v>
      </c>
      <c r="C400" s="60">
        <f t="shared" si="7"/>
        <v>0</v>
      </c>
      <c r="D400" s="60">
        <v>0</v>
      </c>
      <c r="E400" s="60">
        <v>0</v>
      </c>
      <c r="F400" s="60">
        <v>0</v>
      </c>
      <c r="G400" s="61">
        <v>0</v>
      </c>
    </row>
    <row r="401" spans="1:7">
      <c r="A401" s="62">
        <v>2210199</v>
      </c>
      <c r="B401" s="65" t="s">
        <v>772</v>
      </c>
      <c r="C401" s="60">
        <f t="shared" si="7"/>
        <v>0</v>
      </c>
      <c r="D401" s="60">
        <v>0</v>
      </c>
      <c r="E401" s="60">
        <v>0</v>
      </c>
      <c r="F401" s="60">
        <v>0</v>
      </c>
      <c r="G401" s="61">
        <v>0</v>
      </c>
    </row>
    <row r="402" spans="1:7">
      <c r="A402" s="62">
        <v>224</v>
      </c>
      <c r="B402" s="63" t="s">
        <v>773</v>
      </c>
      <c r="C402" s="60">
        <f t="shared" si="7"/>
        <v>5512.97</v>
      </c>
      <c r="D402" s="60">
        <v>1163.8</v>
      </c>
      <c r="E402" s="60">
        <v>134.79</v>
      </c>
      <c r="F402" s="60">
        <v>2.55</v>
      </c>
      <c r="G402" s="61">
        <v>4211.83</v>
      </c>
    </row>
    <row r="403" spans="1:7">
      <c r="A403" s="62">
        <v>22401</v>
      </c>
      <c r="B403" s="64" t="s">
        <v>774</v>
      </c>
      <c r="C403" s="60">
        <f t="shared" si="7"/>
        <v>2627.97</v>
      </c>
      <c r="D403" s="60">
        <v>1163.8</v>
      </c>
      <c r="E403" s="60">
        <v>134.79</v>
      </c>
      <c r="F403" s="60">
        <v>2.55</v>
      </c>
      <c r="G403" s="61">
        <v>1326.83</v>
      </c>
    </row>
    <row r="404" spans="1:7">
      <c r="A404" s="62">
        <v>2240101</v>
      </c>
      <c r="B404" s="65" t="s">
        <v>476</v>
      </c>
      <c r="C404" s="60">
        <f t="shared" si="7"/>
        <v>1521.49</v>
      </c>
      <c r="D404" s="60">
        <v>1163.8</v>
      </c>
      <c r="E404" s="60">
        <v>134.79</v>
      </c>
      <c r="F404" s="60">
        <v>2.55</v>
      </c>
      <c r="G404" s="61">
        <v>220.35</v>
      </c>
    </row>
    <row r="405" spans="1:7">
      <c r="A405" s="62">
        <v>2240106</v>
      </c>
      <c r="B405" s="65" t="s">
        <v>775</v>
      </c>
      <c r="C405" s="60">
        <f t="shared" si="7"/>
        <v>415.88</v>
      </c>
      <c r="D405" s="60">
        <v>0</v>
      </c>
      <c r="E405" s="60">
        <v>0</v>
      </c>
      <c r="F405" s="60">
        <v>0</v>
      </c>
      <c r="G405" s="61">
        <v>415.88</v>
      </c>
    </row>
    <row r="406" spans="1:7">
      <c r="A406" s="62">
        <v>2240108</v>
      </c>
      <c r="B406" s="65" t="s">
        <v>776</v>
      </c>
      <c r="C406" s="60">
        <f t="shared" si="7"/>
        <v>200</v>
      </c>
      <c r="D406" s="60">
        <v>0</v>
      </c>
      <c r="E406" s="60">
        <v>0</v>
      </c>
      <c r="F406" s="60">
        <v>0</v>
      </c>
      <c r="G406" s="61">
        <v>200</v>
      </c>
    </row>
    <row r="407" spans="1:7">
      <c r="A407" s="62">
        <v>2240199</v>
      </c>
      <c r="B407" s="65" t="s">
        <v>777</v>
      </c>
      <c r="C407" s="60">
        <f t="shared" si="7"/>
        <v>490.6</v>
      </c>
      <c r="D407" s="60">
        <v>0</v>
      </c>
      <c r="E407" s="60">
        <v>0</v>
      </c>
      <c r="F407" s="60">
        <v>0</v>
      </c>
      <c r="G407" s="61">
        <v>490.6</v>
      </c>
    </row>
    <row r="408" spans="1:7">
      <c r="A408" s="62">
        <v>22402</v>
      </c>
      <c r="B408" s="64" t="s">
        <v>778</v>
      </c>
      <c r="C408" s="60">
        <f t="shared" si="7"/>
        <v>1980</v>
      </c>
      <c r="D408" s="60">
        <v>0</v>
      </c>
      <c r="E408" s="60">
        <v>0</v>
      </c>
      <c r="F408" s="60">
        <v>0</v>
      </c>
      <c r="G408" s="61">
        <v>1980</v>
      </c>
    </row>
    <row r="409" spans="1:7">
      <c r="A409" s="62">
        <v>2240204</v>
      </c>
      <c r="B409" s="65" t="s">
        <v>779</v>
      </c>
      <c r="C409" s="60">
        <f t="shared" si="7"/>
        <v>255</v>
      </c>
      <c r="D409" s="60">
        <v>0</v>
      </c>
      <c r="E409" s="60">
        <v>0</v>
      </c>
      <c r="F409" s="60">
        <v>0</v>
      </c>
      <c r="G409" s="61">
        <v>255</v>
      </c>
    </row>
    <row r="410" spans="1:7">
      <c r="A410" s="62">
        <v>2240299</v>
      </c>
      <c r="B410" s="65" t="s">
        <v>780</v>
      </c>
      <c r="C410" s="60">
        <f t="shared" si="7"/>
        <v>1725</v>
      </c>
      <c r="D410" s="60">
        <v>0</v>
      </c>
      <c r="E410" s="60">
        <v>0</v>
      </c>
      <c r="F410" s="60">
        <v>0</v>
      </c>
      <c r="G410" s="61">
        <v>1725</v>
      </c>
    </row>
    <row r="411" spans="1:7">
      <c r="A411" s="62">
        <v>22406</v>
      </c>
      <c r="B411" s="64" t="s">
        <v>781</v>
      </c>
      <c r="C411" s="60">
        <f t="shared" si="7"/>
        <v>855</v>
      </c>
      <c r="D411" s="60">
        <v>0</v>
      </c>
      <c r="E411" s="60">
        <v>0</v>
      </c>
      <c r="F411" s="60">
        <v>0</v>
      </c>
      <c r="G411" s="61">
        <v>855</v>
      </c>
    </row>
    <row r="412" spans="1:7">
      <c r="A412" s="62">
        <v>2240601</v>
      </c>
      <c r="B412" s="65" t="s">
        <v>782</v>
      </c>
      <c r="C412" s="60">
        <f t="shared" si="7"/>
        <v>835</v>
      </c>
      <c r="D412" s="60">
        <v>0</v>
      </c>
      <c r="E412" s="60">
        <v>0</v>
      </c>
      <c r="F412" s="60">
        <v>0</v>
      </c>
      <c r="G412" s="61">
        <v>835</v>
      </c>
    </row>
    <row r="413" spans="1:7">
      <c r="A413" s="62">
        <v>2240699</v>
      </c>
      <c r="B413" s="65" t="s">
        <v>783</v>
      </c>
      <c r="C413" s="60">
        <f t="shared" si="7"/>
        <v>20</v>
      </c>
      <c r="D413" s="60">
        <v>0</v>
      </c>
      <c r="E413" s="60">
        <v>0</v>
      </c>
      <c r="F413" s="60">
        <v>0</v>
      </c>
      <c r="G413" s="61">
        <v>20</v>
      </c>
    </row>
    <row r="414" spans="1:7">
      <c r="A414" s="62">
        <v>22407</v>
      </c>
      <c r="B414" s="64" t="s">
        <v>784</v>
      </c>
      <c r="C414" s="60">
        <f t="shared" si="7"/>
        <v>50</v>
      </c>
      <c r="D414" s="60">
        <v>0</v>
      </c>
      <c r="E414" s="60">
        <v>0</v>
      </c>
      <c r="F414" s="60">
        <v>0</v>
      </c>
      <c r="G414" s="61">
        <v>50</v>
      </c>
    </row>
    <row r="415" spans="1:7">
      <c r="A415" s="62">
        <v>2240702</v>
      </c>
      <c r="B415" s="65" t="s">
        <v>785</v>
      </c>
      <c r="C415" s="60">
        <f t="shared" si="7"/>
        <v>50</v>
      </c>
      <c r="D415" s="60">
        <v>0</v>
      </c>
      <c r="E415" s="60">
        <v>0</v>
      </c>
      <c r="F415" s="60">
        <v>0</v>
      </c>
      <c r="G415" s="61">
        <v>50</v>
      </c>
    </row>
    <row r="416" spans="1:7">
      <c r="A416" s="62">
        <v>227</v>
      </c>
      <c r="B416" s="63" t="s">
        <v>786</v>
      </c>
      <c r="C416" s="60">
        <f t="shared" si="7"/>
        <v>3000</v>
      </c>
      <c r="D416" s="60">
        <v>0</v>
      </c>
      <c r="E416" s="60">
        <v>0</v>
      </c>
      <c r="F416" s="60">
        <v>0</v>
      </c>
      <c r="G416" s="61">
        <v>3000</v>
      </c>
    </row>
    <row r="417" spans="1:7">
      <c r="A417" s="62">
        <v>229</v>
      </c>
      <c r="B417" s="63" t="s">
        <v>787</v>
      </c>
      <c r="C417" s="60">
        <f t="shared" si="7"/>
        <v>31153</v>
      </c>
      <c r="D417" s="60">
        <v>0</v>
      </c>
      <c r="E417" s="60">
        <v>0</v>
      </c>
      <c r="F417" s="60">
        <v>0</v>
      </c>
      <c r="G417" s="61">
        <v>31153</v>
      </c>
    </row>
    <row r="418" spans="1:7">
      <c r="A418" s="62">
        <v>22902</v>
      </c>
      <c r="B418" s="64" t="s">
        <v>788</v>
      </c>
      <c r="C418" s="60">
        <f t="shared" si="7"/>
        <v>15000</v>
      </c>
      <c r="D418" s="60">
        <v>0</v>
      </c>
      <c r="E418" s="60">
        <v>0</v>
      </c>
      <c r="F418" s="60">
        <v>0</v>
      </c>
      <c r="G418" s="61">
        <v>15000</v>
      </c>
    </row>
    <row r="419" spans="1:7">
      <c r="A419" s="62">
        <v>22999</v>
      </c>
      <c r="B419" s="64" t="s">
        <v>787</v>
      </c>
      <c r="C419" s="60">
        <f t="shared" si="7"/>
        <v>16153</v>
      </c>
      <c r="D419" s="60">
        <v>0</v>
      </c>
      <c r="E419" s="60">
        <v>0</v>
      </c>
      <c r="F419" s="60">
        <v>0</v>
      </c>
      <c r="G419" s="61">
        <v>16153</v>
      </c>
    </row>
    <row r="420" spans="1:7">
      <c r="A420" s="62">
        <v>2299901</v>
      </c>
      <c r="B420" s="65" t="s">
        <v>787</v>
      </c>
      <c r="C420" s="60">
        <f t="shared" si="7"/>
        <v>16153</v>
      </c>
      <c r="D420" s="60">
        <v>0</v>
      </c>
      <c r="E420" s="60">
        <v>0</v>
      </c>
      <c r="F420" s="60">
        <v>0</v>
      </c>
      <c r="G420" s="61">
        <v>16153</v>
      </c>
    </row>
    <row r="421" spans="1:7">
      <c r="A421" s="62">
        <v>232</v>
      </c>
      <c r="B421" s="63" t="s">
        <v>789</v>
      </c>
      <c r="C421" s="60">
        <f t="shared" si="7"/>
        <v>16025</v>
      </c>
      <c r="D421" s="60">
        <v>0</v>
      </c>
      <c r="E421" s="60">
        <v>0</v>
      </c>
      <c r="F421" s="60">
        <v>0</v>
      </c>
      <c r="G421" s="61">
        <v>16025</v>
      </c>
    </row>
    <row r="422" spans="1:7">
      <c r="A422" s="62">
        <v>23203</v>
      </c>
      <c r="B422" s="64" t="s">
        <v>790</v>
      </c>
      <c r="C422" s="60">
        <f t="shared" si="7"/>
        <v>16025</v>
      </c>
      <c r="D422" s="60">
        <v>0</v>
      </c>
      <c r="E422" s="60">
        <v>0</v>
      </c>
      <c r="F422" s="60">
        <v>0</v>
      </c>
      <c r="G422" s="61">
        <v>16025</v>
      </c>
    </row>
    <row r="423" spans="1:7">
      <c r="A423" s="62">
        <v>2320301</v>
      </c>
      <c r="B423" s="65" t="s">
        <v>791</v>
      </c>
      <c r="C423" s="60">
        <f t="shared" si="7"/>
        <v>16000</v>
      </c>
      <c r="D423" s="60">
        <v>0</v>
      </c>
      <c r="E423" s="60">
        <v>0</v>
      </c>
      <c r="F423" s="60">
        <v>0</v>
      </c>
      <c r="G423" s="61">
        <v>16000</v>
      </c>
    </row>
    <row r="424" spans="1:7">
      <c r="A424" s="62">
        <v>2320302</v>
      </c>
      <c r="B424" s="65" t="s">
        <v>792</v>
      </c>
      <c r="C424" s="60">
        <f t="shared" si="7"/>
        <v>10</v>
      </c>
      <c r="D424" s="60">
        <v>0</v>
      </c>
      <c r="E424" s="60">
        <v>0</v>
      </c>
      <c r="F424" s="60">
        <v>0</v>
      </c>
      <c r="G424" s="61">
        <v>10</v>
      </c>
    </row>
    <row r="425" spans="1:7">
      <c r="A425" s="62">
        <v>2320303</v>
      </c>
      <c r="B425" s="65" t="s">
        <v>793</v>
      </c>
      <c r="C425" s="60">
        <f t="shared" si="7"/>
        <v>15</v>
      </c>
      <c r="D425" s="60">
        <v>0</v>
      </c>
      <c r="E425" s="60">
        <v>0</v>
      </c>
      <c r="F425" s="60">
        <v>0</v>
      </c>
      <c r="G425" s="61">
        <v>15</v>
      </c>
    </row>
    <row r="426" spans="1:7">
      <c r="A426" s="66"/>
      <c r="B426" s="66"/>
      <c r="C426" s="66"/>
      <c r="D426" s="67"/>
      <c r="E426" s="66"/>
      <c r="F426" s="67"/>
      <c r="G426" s="67"/>
    </row>
    <row r="427" spans="1:7">
      <c r="A427" s="66"/>
      <c r="B427" s="66"/>
      <c r="C427" s="66"/>
      <c r="D427" s="67"/>
      <c r="E427" s="67"/>
      <c r="F427" s="67"/>
      <c r="G427" s="67"/>
    </row>
  </sheetData>
  <autoFilter ref="A6:G425">
    <extLst/>
  </autoFilter>
  <mergeCells count="8">
    <mergeCell ref="A2:G2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235416666666667" right="0.15625" top="0.865277777777778" bottom="0.4" header="0.313888888888889" footer="0.275"/>
  <pageSetup paperSize="9" firstPageNumber="41" orientation="portrait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935"/>
  <sheetViews>
    <sheetView showZeros="0" workbookViewId="0">
      <selection activeCell="A1" sqref="A1"/>
    </sheetView>
  </sheetViews>
  <sheetFormatPr defaultColWidth="9" defaultRowHeight="14.25"/>
  <cols>
    <col min="1" max="1" width="6.125" style="19" customWidth="1"/>
    <col min="2" max="2" width="33.25" style="20" customWidth="1"/>
    <col min="3" max="6" width="8.875" style="20" customWidth="1"/>
    <col min="7" max="7" width="7.625" style="20" customWidth="1"/>
    <col min="8" max="8" width="8.875" style="20" customWidth="1"/>
    <col min="9" max="16384" width="9" style="20"/>
  </cols>
  <sheetData>
    <row r="1" spans="1:8">
      <c r="A1" s="21" t="s">
        <v>1228</v>
      </c>
      <c r="B1" s="22"/>
      <c r="C1" s="22"/>
      <c r="D1" s="22"/>
      <c r="E1" s="22"/>
      <c r="F1" s="22"/>
      <c r="G1" s="22"/>
      <c r="H1" s="22"/>
    </row>
    <row r="2" ht="20.25" spans="1:9">
      <c r="A2" s="23"/>
      <c r="B2" s="24" t="s">
        <v>1229</v>
      </c>
      <c r="C2" s="24"/>
      <c r="D2" s="24"/>
      <c r="E2" s="24"/>
      <c r="F2" s="24"/>
      <c r="G2" s="24"/>
      <c r="H2" s="24"/>
      <c r="I2" s="41"/>
    </row>
    <row r="3" spans="1:9">
      <c r="A3" s="25" t="s">
        <v>1230</v>
      </c>
      <c r="B3" s="26"/>
      <c r="C3" s="26"/>
      <c r="D3" s="27"/>
      <c r="E3" s="27"/>
      <c r="F3" s="27"/>
      <c r="G3" s="27"/>
      <c r="H3" s="28" t="s">
        <v>25</v>
      </c>
      <c r="I3" s="41"/>
    </row>
    <row r="4" ht="21.75" customHeight="1" spans="1:9">
      <c r="A4" s="29" t="s">
        <v>1231</v>
      </c>
      <c r="B4" s="29" t="s">
        <v>237</v>
      </c>
      <c r="C4" s="30" t="s">
        <v>204</v>
      </c>
      <c r="D4" s="31" t="s">
        <v>1232</v>
      </c>
      <c r="E4" s="31"/>
      <c r="F4" s="31"/>
      <c r="G4" s="31"/>
      <c r="H4" s="31"/>
      <c r="I4" s="41"/>
    </row>
    <row r="5" ht="8.25" customHeight="1" spans="1:9">
      <c r="A5" s="30"/>
      <c r="B5" s="30"/>
      <c r="C5" s="30"/>
      <c r="D5" s="32" t="s">
        <v>1233</v>
      </c>
      <c r="E5" s="32" t="s">
        <v>1234</v>
      </c>
      <c r="F5" s="32" t="s">
        <v>1235</v>
      </c>
      <c r="G5" s="32" t="s">
        <v>1236</v>
      </c>
      <c r="H5" s="32" t="s">
        <v>1237</v>
      </c>
      <c r="I5" s="41"/>
    </row>
    <row r="6" ht="58.5" customHeight="1" spans="1:9">
      <c r="A6" s="30"/>
      <c r="B6" s="30"/>
      <c r="C6" s="30"/>
      <c r="D6" s="33"/>
      <c r="E6" s="33"/>
      <c r="F6" s="33"/>
      <c r="G6" s="33"/>
      <c r="H6" s="33"/>
      <c r="I6" s="41"/>
    </row>
    <row r="7" ht="19.5" customHeight="1" spans="1:9">
      <c r="A7" s="34"/>
      <c r="B7" s="35" t="s">
        <v>1238</v>
      </c>
      <c r="C7" s="36">
        <f>317474.15-9130-1779</f>
        <v>306565.15</v>
      </c>
      <c r="D7" s="36">
        <v>204244.2</v>
      </c>
      <c r="E7" s="36">
        <v>2007.36</v>
      </c>
      <c r="F7" s="36">
        <v>944.59</v>
      </c>
      <c r="G7" s="36">
        <v>278</v>
      </c>
      <c r="H7" s="36">
        <f>110000-9130-1779</f>
        <v>99091</v>
      </c>
      <c r="I7" s="41"/>
    </row>
    <row r="8" spans="1:9">
      <c r="A8" s="37"/>
      <c r="B8" s="38" t="s">
        <v>1239</v>
      </c>
      <c r="C8" s="36">
        <v>18094.23</v>
      </c>
      <c r="D8" s="36">
        <v>16639.23</v>
      </c>
      <c r="E8" s="39">
        <v>1455</v>
      </c>
      <c r="F8" s="39">
        <v>0</v>
      </c>
      <c r="G8" s="39">
        <v>0</v>
      </c>
      <c r="H8" s="36">
        <v>0</v>
      </c>
      <c r="I8" s="41"/>
    </row>
    <row r="9" spans="1:9">
      <c r="A9" s="37" t="s">
        <v>855</v>
      </c>
      <c r="B9" s="34" t="s">
        <v>1240</v>
      </c>
      <c r="C9" s="36">
        <v>218</v>
      </c>
      <c r="D9" s="36">
        <v>218</v>
      </c>
      <c r="E9" s="39">
        <v>0</v>
      </c>
      <c r="F9" s="39">
        <v>0</v>
      </c>
      <c r="G9" s="39">
        <v>0</v>
      </c>
      <c r="H9" s="36">
        <v>0</v>
      </c>
      <c r="I9" s="41"/>
    </row>
    <row r="10" spans="1:9">
      <c r="A10" s="34"/>
      <c r="B10" s="40" t="s">
        <v>1241</v>
      </c>
      <c r="C10" s="36">
        <v>10</v>
      </c>
      <c r="D10" s="36">
        <v>10</v>
      </c>
      <c r="E10" s="39">
        <v>0</v>
      </c>
      <c r="F10" s="39">
        <v>0</v>
      </c>
      <c r="G10" s="39">
        <v>0</v>
      </c>
      <c r="H10" s="36">
        <v>0</v>
      </c>
      <c r="I10" s="41"/>
    </row>
    <row r="11" spans="1:9">
      <c r="A11" s="34"/>
      <c r="B11" s="40" t="s">
        <v>1242</v>
      </c>
      <c r="C11" s="36">
        <v>20</v>
      </c>
      <c r="D11" s="36">
        <v>20</v>
      </c>
      <c r="E11" s="39">
        <v>0</v>
      </c>
      <c r="F11" s="39">
        <v>0</v>
      </c>
      <c r="G11" s="39">
        <v>0</v>
      </c>
      <c r="H11" s="36">
        <v>0</v>
      </c>
      <c r="I11" s="41"/>
    </row>
    <row r="12" spans="1:9">
      <c r="A12" s="34"/>
      <c r="B12" s="40" t="s">
        <v>1243</v>
      </c>
      <c r="C12" s="36">
        <v>5</v>
      </c>
      <c r="D12" s="36">
        <v>5</v>
      </c>
      <c r="E12" s="39">
        <v>0</v>
      </c>
      <c r="F12" s="39">
        <v>0</v>
      </c>
      <c r="G12" s="39">
        <v>0</v>
      </c>
      <c r="H12" s="36">
        <v>0</v>
      </c>
      <c r="I12" s="41"/>
    </row>
    <row r="13" spans="1:9">
      <c r="A13" s="34"/>
      <c r="B13" s="40" t="s">
        <v>1244</v>
      </c>
      <c r="C13" s="36">
        <v>40</v>
      </c>
      <c r="D13" s="36">
        <v>40</v>
      </c>
      <c r="E13" s="39">
        <v>0</v>
      </c>
      <c r="F13" s="39">
        <v>0</v>
      </c>
      <c r="G13" s="39">
        <v>0</v>
      </c>
      <c r="H13" s="36">
        <v>0</v>
      </c>
      <c r="I13" s="41"/>
    </row>
    <row r="14" spans="1:9">
      <c r="A14" s="34"/>
      <c r="B14" s="40" t="s">
        <v>1245</v>
      </c>
      <c r="C14" s="36">
        <v>20</v>
      </c>
      <c r="D14" s="36">
        <v>20</v>
      </c>
      <c r="E14" s="39">
        <v>0</v>
      </c>
      <c r="F14" s="39">
        <v>0</v>
      </c>
      <c r="G14" s="39">
        <v>0</v>
      </c>
      <c r="H14" s="36">
        <v>0</v>
      </c>
      <c r="I14" s="41"/>
    </row>
    <row r="15" spans="1:9">
      <c r="A15" s="34"/>
      <c r="B15" s="40" t="s">
        <v>1246</v>
      </c>
      <c r="C15" s="36">
        <v>20</v>
      </c>
      <c r="D15" s="36">
        <v>20</v>
      </c>
      <c r="E15" s="39">
        <v>0</v>
      </c>
      <c r="F15" s="39">
        <v>0</v>
      </c>
      <c r="G15" s="39">
        <v>0</v>
      </c>
      <c r="H15" s="36">
        <v>0</v>
      </c>
      <c r="I15" s="41"/>
    </row>
    <row r="16" spans="1:8">
      <c r="A16" s="34"/>
      <c r="B16" s="40" t="s">
        <v>1247</v>
      </c>
      <c r="C16" s="36">
        <v>20</v>
      </c>
      <c r="D16" s="36">
        <v>20</v>
      </c>
      <c r="E16" s="39">
        <v>0</v>
      </c>
      <c r="F16" s="39">
        <v>0</v>
      </c>
      <c r="G16" s="39">
        <v>0</v>
      </c>
      <c r="H16" s="36">
        <v>0</v>
      </c>
    </row>
    <row r="17" spans="1:8">
      <c r="A17" s="34"/>
      <c r="B17" s="40" t="s">
        <v>1248</v>
      </c>
      <c r="C17" s="36">
        <v>20</v>
      </c>
      <c r="D17" s="36">
        <v>20</v>
      </c>
      <c r="E17" s="39">
        <v>0</v>
      </c>
      <c r="F17" s="39">
        <v>0</v>
      </c>
      <c r="G17" s="39">
        <v>0</v>
      </c>
      <c r="H17" s="36">
        <v>0</v>
      </c>
    </row>
    <row r="18" spans="1:8">
      <c r="A18" s="34"/>
      <c r="B18" s="40" t="s">
        <v>1249</v>
      </c>
      <c r="C18" s="36">
        <v>35</v>
      </c>
      <c r="D18" s="36">
        <v>35</v>
      </c>
      <c r="E18" s="39">
        <v>0</v>
      </c>
      <c r="F18" s="39">
        <v>0</v>
      </c>
      <c r="G18" s="39">
        <v>0</v>
      </c>
      <c r="H18" s="36">
        <v>0</v>
      </c>
    </row>
    <row r="19" spans="1:8">
      <c r="A19" s="34"/>
      <c r="B19" s="40" t="s">
        <v>1250</v>
      </c>
      <c r="C19" s="36">
        <v>28</v>
      </c>
      <c r="D19" s="36">
        <v>28</v>
      </c>
      <c r="E19" s="39">
        <v>0</v>
      </c>
      <c r="F19" s="39">
        <v>0</v>
      </c>
      <c r="G19" s="39">
        <v>0</v>
      </c>
      <c r="H19" s="36">
        <v>0</v>
      </c>
    </row>
    <row r="20" spans="1:8">
      <c r="A20" s="37" t="s">
        <v>857</v>
      </c>
      <c r="B20" s="34" t="s">
        <v>1251</v>
      </c>
      <c r="C20" s="36">
        <v>36.8</v>
      </c>
      <c r="D20" s="36">
        <v>36.8</v>
      </c>
      <c r="E20" s="39">
        <v>0</v>
      </c>
      <c r="F20" s="39">
        <v>0</v>
      </c>
      <c r="G20" s="39">
        <v>0</v>
      </c>
      <c r="H20" s="36">
        <v>0</v>
      </c>
    </row>
    <row r="21" spans="1:8">
      <c r="A21" s="34"/>
      <c r="B21" s="40" t="s">
        <v>1252</v>
      </c>
      <c r="C21" s="36">
        <v>8.8</v>
      </c>
      <c r="D21" s="36">
        <v>8.8</v>
      </c>
      <c r="E21" s="39">
        <v>0</v>
      </c>
      <c r="F21" s="39">
        <v>0</v>
      </c>
      <c r="G21" s="39">
        <v>0</v>
      </c>
      <c r="H21" s="36">
        <v>0</v>
      </c>
    </row>
    <row r="22" spans="1:8">
      <c r="A22" s="34"/>
      <c r="B22" s="40" t="s">
        <v>1253</v>
      </c>
      <c r="C22" s="36">
        <v>10</v>
      </c>
      <c r="D22" s="36">
        <v>10</v>
      </c>
      <c r="E22" s="39">
        <v>0</v>
      </c>
      <c r="F22" s="39">
        <v>0</v>
      </c>
      <c r="G22" s="39">
        <v>0</v>
      </c>
      <c r="H22" s="36">
        <v>0</v>
      </c>
    </row>
    <row r="23" spans="1:8">
      <c r="A23" s="34"/>
      <c r="B23" s="40" t="s">
        <v>1254</v>
      </c>
      <c r="C23" s="36">
        <v>7</v>
      </c>
      <c r="D23" s="36">
        <v>7</v>
      </c>
      <c r="E23" s="39">
        <v>0</v>
      </c>
      <c r="F23" s="39">
        <v>0</v>
      </c>
      <c r="G23" s="39">
        <v>0</v>
      </c>
      <c r="H23" s="36">
        <v>0</v>
      </c>
    </row>
    <row r="24" spans="1:8">
      <c r="A24" s="34"/>
      <c r="B24" s="40" t="s">
        <v>1255</v>
      </c>
      <c r="C24" s="36">
        <v>11</v>
      </c>
      <c r="D24" s="36">
        <v>11</v>
      </c>
      <c r="E24" s="39">
        <v>0</v>
      </c>
      <c r="F24" s="39">
        <v>0</v>
      </c>
      <c r="G24" s="39">
        <v>0</v>
      </c>
      <c r="H24" s="36">
        <v>0</v>
      </c>
    </row>
    <row r="25" spans="1:8">
      <c r="A25" s="37" t="s">
        <v>859</v>
      </c>
      <c r="B25" s="34" t="s">
        <v>1256</v>
      </c>
      <c r="C25" s="36">
        <v>70</v>
      </c>
      <c r="D25" s="36">
        <v>70</v>
      </c>
      <c r="E25" s="39">
        <v>0</v>
      </c>
      <c r="F25" s="39">
        <v>0</v>
      </c>
      <c r="G25" s="39">
        <v>0</v>
      </c>
      <c r="H25" s="36">
        <v>0</v>
      </c>
    </row>
    <row r="26" spans="1:8">
      <c r="A26" s="34"/>
      <c r="B26" s="40" t="s">
        <v>1257</v>
      </c>
      <c r="C26" s="36">
        <v>28</v>
      </c>
      <c r="D26" s="36">
        <v>28</v>
      </c>
      <c r="E26" s="39">
        <v>0</v>
      </c>
      <c r="F26" s="39">
        <v>0</v>
      </c>
      <c r="G26" s="39">
        <v>0</v>
      </c>
      <c r="H26" s="36">
        <v>0</v>
      </c>
    </row>
    <row r="27" spans="1:8">
      <c r="A27" s="34"/>
      <c r="B27" s="40" t="s">
        <v>1258</v>
      </c>
      <c r="C27" s="36">
        <v>10</v>
      </c>
      <c r="D27" s="36">
        <v>10</v>
      </c>
      <c r="E27" s="39">
        <v>0</v>
      </c>
      <c r="F27" s="39">
        <v>0</v>
      </c>
      <c r="G27" s="39">
        <v>0</v>
      </c>
      <c r="H27" s="36">
        <v>0</v>
      </c>
    </row>
    <row r="28" spans="1:8">
      <c r="A28" s="34"/>
      <c r="B28" s="40" t="s">
        <v>1259</v>
      </c>
      <c r="C28" s="36">
        <v>12</v>
      </c>
      <c r="D28" s="36">
        <v>12</v>
      </c>
      <c r="E28" s="39">
        <v>0</v>
      </c>
      <c r="F28" s="39">
        <v>0</v>
      </c>
      <c r="G28" s="39">
        <v>0</v>
      </c>
      <c r="H28" s="36">
        <v>0</v>
      </c>
    </row>
    <row r="29" spans="1:8">
      <c r="A29" s="34"/>
      <c r="B29" s="40" t="s">
        <v>1260</v>
      </c>
      <c r="C29" s="36">
        <v>20</v>
      </c>
      <c r="D29" s="36">
        <v>20</v>
      </c>
      <c r="E29" s="39">
        <v>0</v>
      </c>
      <c r="F29" s="39">
        <v>0</v>
      </c>
      <c r="G29" s="39">
        <v>0</v>
      </c>
      <c r="H29" s="36">
        <v>0</v>
      </c>
    </row>
    <row r="30" spans="1:8">
      <c r="A30" s="37" t="s">
        <v>861</v>
      </c>
      <c r="B30" s="34" t="s">
        <v>1261</v>
      </c>
      <c r="C30" s="36">
        <v>235.46</v>
      </c>
      <c r="D30" s="36">
        <v>235.46</v>
      </c>
      <c r="E30" s="39">
        <v>0</v>
      </c>
      <c r="F30" s="39">
        <v>0</v>
      </c>
      <c r="G30" s="39">
        <v>0</v>
      </c>
      <c r="H30" s="36">
        <v>0</v>
      </c>
    </row>
    <row r="31" spans="1:8">
      <c r="A31" s="34"/>
      <c r="B31" s="40" t="s">
        <v>1262</v>
      </c>
      <c r="C31" s="36">
        <v>13</v>
      </c>
      <c r="D31" s="36">
        <v>13</v>
      </c>
      <c r="E31" s="39">
        <v>0</v>
      </c>
      <c r="F31" s="39">
        <v>0</v>
      </c>
      <c r="G31" s="39">
        <v>0</v>
      </c>
      <c r="H31" s="36">
        <v>0</v>
      </c>
    </row>
    <row r="32" spans="1:8">
      <c r="A32" s="34"/>
      <c r="B32" s="40" t="s">
        <v>1263</v>
      </c>
      <c r="C32" s="36">
        <v>8.25</v>
      </c>
      <c r="D32" s="36">
        <v>8.25</v>
      </c>
      <c r="E32" s="39">
        <v>0</v>
      </c>
      <c r="F32" s="39">
        <v>0</v>
      </c>
      <c r="G32" s="39">
        <v>0</v>
      </c>
      <c r="H32" s="36">
        <v>0</v>
      </c>
    </row>
    <row r="33" spans="1:8">
      <c r="A33" s="34"/>
      <c r="B33" s="40" t="s">
        <v>1264</v>
      </c>
      <c r="C33" s="36">
        <v>22</v>
      </c>
      <c r="D33" s="36">
        <v>22</v>
      </c>
      <c r="E33" s="39">
        <v>0</v>
      </c>
      <c r="F33" s="39">
        <v>0</v>
      </c>
      <c r="G33" s="39">
        <v>0</v>
      </c>
      <c r="H33" s="36">
        <v>0</v>
      </c>
    </row>
    <row r="34" spans="1:8">
      <c r="A34" s="34"/>
      <c r="B34" s="40" t="s">
        <v>1265</v>
      </c>
      <c r="C34" s="36">
        <v>23</v>
      </c>
      <c r="D34" s="36">
        <v>23</v>
      </c>
      <c r="E34" s="39">
        <v>0</v>
      </c>
      <c r="F34" s="39">
        <v>0</v>
      </c>
      <c r="G34" s="39">
        <v>0</v>
      </c>
      <c r="H34" s="36">
        <v>0</v>
      </c>
    </row>
    <row r="35" spans="1:8">
      <c r="A35" s="34"/>
      <c r="B35" s="40" t="s">
        <v>1266</v>
      </c>
      <c r="C35" s="36">
        <v>26</v>
      </c>
      <c r="D35" s="36">
        <v>26</v>
      </c>
      <c r="E35" s="39">
        <v>0</v>
      </c>
      <c r="F35" s="39">
        <v>0</v>
      </c>
      <c r="G35" s="39">
        <v>0</v>
      </c>
      <c r="H35" s="36">
        <v>0</v>
      </c>
    </row>
    <row r="36" spans="1:8">
      <c r="A36" s="34"/>
      <c r="B36" s="40" t="s">
        <v>1267</v>
      </c>
      <c r="C36" s="36">
        <v>12</v>
      </c>
      <c r="D36" s="36">
        <v>12</v>
      </c>
      <c r="E36" s="39">
        <v>0</v>
      </c>
      <c r="F36" s="39">
        <v>0</v>
      </c>
      <c r="G36" s="39">
        <v>0</v>
      </c>
      <c r="H36" s="36">
        <v>0</v>
      </c>
    </row>
    <row r="37" spans="1:8">
      <c r="A37" s="34"/>
      <c r="B37" s="40" t="s">
        <v>1268</v>
      </c>
      <c r="C37" s="36">
        <v>10</v>
      </c>
      <c r="D37" s="36">
        <v>10</v>
      </c>
      <c r="E37" s="39">
        <v>0</v>
      </c>
      <c r="F37" s="39">
        <v>0</v>
      </c>
      <c r="G37" s="39">
        <v>0</v>
      </c>
      <c r="H37" s="36">
        <v>0</v>
      </c>
    </row>
    <row r="38" spans="1:8">
      <c r="A38" s="34"/>
      <c r="B38" s="40" t="s">
        <v>1269</v>
      </c>
      <c r="C38" s="36">
        <v>36</v>
      </c>
      <c r="D38" s="36">
        <v>36</v>
      </c>
      <c r="E38" s="39">
        <v>0</v>
      </c>
      <c r="F38" s="39">
        <v>0</v>
      </c>
      <c r="G38" s="39">
        <v>0</v>
      </c>
      <c r="H38" s="36">
        <v>0</v>
      </c>
    </row>
    <row r="39" spans="1:8">
      <c r="A39" s="34"/>
      <c r="B39" s="40" t="s">
        <v>1270</v>
      </c>
      <c r="C39" s="36">
        <v>10</v>
      </c>
      <c r="D39" s="36">
        <v>10</v>
      </c>
      <c r="E39" s="39">
        <v>0</v>
      </c>
      <c r="F39" s="39">
        <v>0</v>
      </c>
      <c r="G39" s="39">
        <v>0</v>
      </c>
      <c r="H39" s="36">
        <v>0</v>
      </c>
    </row>
    <row r="40" spans="1:8">
      <c r="A40" s="34"/>
      <c r="B40" s="40" t="s">
        <v>1271</v>
      </c>
      <c r="C40" s="36">
        <v>1</v>
      </c>
      <c r="D40" s="36">
        <v>1</v>
      </c>
      <c r="E40" s="39">
        <v>0</v>
      </c>
      <c r="F40" s="39">
        <v>0</v>
      </c>
      <c r="G40" s="39">
        <v>0</v>
      </c>
      <c r="H40" s="36">
        <v>0</v>
      </c>
    </row>
    <row r="41" spans="1:8">
      <c r="A41" s="34"/>
      <c r="B41" s="40" t="s">
        <v>1272</v>
      </c>
      <c r="C41" s="36">
        <v>9.75</v>
      </c>
      <c r="D41" s="36">
        <v>9.75</v>
      </c>
      <c r="E41" s="39">
        <v>0</v>
      </c>
      <c r="F41" s="39">
        <v>0</v>
      </c>
      <c r="G41" s="39">
        <v>0</v>
      </c>
      <c r="H41" s="36">
        <v>0</v>
      </c>
    </row>
    <row r="42" spans="1:8">
      <c r="A42" s="34"/>
      <c r="B42" s="40" t="s">
        <v>1273</v>
      </c>
      <c r="C42" s="36">
        <v>11.46</v>
      </c>
      <c r="D42" s="36">
        <v>11.46</v>
      </c>
      <c r="E42" s="39">
        <v>0</v>
      </c>
      <c r="F42" s="39">
        <v>0</v>
      </c>
      <c r="G42" s="39">
        <v>0</v>
      </c>
      <c r="H42" s="36">
        <v>0</v>
      </c>
    </row>
    <row r="43" spans="1:8">
      <c r="A43" s="34"/>
      <c r="B43" s="40" t="s">
        <v>1274</v>
      </c>
      <c r="C43" s="36">
        <v>50</v>
      </c>
      <c r="D43" s="36">
        <v>50</v>
      </c>
      <c r="E43" s="39">
        <v>0</v>
      </c>
      <c r="F43" s="39">
        <v>0</v>
      </c>
      <c r="G43" s="39">
        <v>0</v>
      </c>
      <c r="H43" s="36">
        <v>0</v>
      </c>
    </row>
    <row r="44" spans="1:8">
      <c r="A44" s="34"/>
      <c r="B44" s="40" t="s">
        <v>1275</v>
      </c>
      <c r="C44" s="36">
        <v>3</v>
      </c>
      <c r="D44" s="36">
        <v>3</v>
      </c>
      <c r="E44" s="39">
        <v>0</v>
      </c>
      <c r="F44" s="39">
        <v>0</v>
      </c>
      <c r="G44" s="39">
        <v>0</v>
      </c>
      <c r="H44" s="36">
        <v>0</v>
      </c>
    </row>
    <row r="45" spans="1:8">
      <c r="A45" s="37" t="s">
        <v>863</v>
      </c>
      <c r="B45" s="34" t="s">
        <v>1276</v>
      </c>
      <c r="C45" s="36">
        <v>125</v>
      </c>
      <c r="D45" s="36">
        <v>125</v>
      </c>
      <c r="E45" s="39">
        <v>0</v>
      </c>
      <c r="F45" s="39">
        <v>0</v>
      </c>
      <c r="G45" s="39">
        <v>0</v>
      </c>
      <c r="H45" s="36">
        <v>0</v>
      </c>
    </row>
    <row r="46" spans="1:8">
      <c r="A46" s="34"/>
      <c r="B46" s="40" t="s">
        <v>1277</v>
      </c>
      <c r="C46" s="36">
        <v>40</v>
      </c>
      <c r="D46" s="36">
        <v>40</v>
      </c>
      <c r="E46" s="39">
        <v>0</v>
      </c>
      <c r="F46" s="39">
        <v>0</v>
      </c>
      <c r="G46" s="39">
        <v>0</v>
      </c>
      <c r="H46" s="36">
        <v>0</v>
      </c>
    </row>
    <row r="47" spans="1:8">
      <c r="A47" s="34"/>
      <c r="B47" s="40" t="s">
        <v>1278</v>
      </c>
      <c r="C47" s="36">
        <v>0.8</v>
      </c>
      <c r="D47" s="36">
        <v>0.8</v>
      </c>
      <c r="E47" s="39">
        <v>0</v>
      </c>
      <c r="F47" s="39">
        <v>0</v>
      </c>
      <c r="G47" s="39">
        <v>0</v>
      </c>
      <c r="H47" s="36">
        <v>0</v>
      </c>
    </row>
    <row r="48" spans="1:8">
      <c r="A48" s="34"/>
      <c r="B48" s="40" t="s">
        <v>1279</v>
      </c>
      <c r="C48" s="36">
        <v>20</v>
      </c>
      <c r="D48" s="36">
        <v>20</v>
      </c>
      <c r="E48" s="39">
        <v>0</v>
      </c>
      <c r="F48" s="39">
        <v>0</v>
      </c>
      <c r="G48" s="39">
        <v>0</v>
      </c>
      <c r="H48" s="36">
        <v>0</v>
      </c>
    </row>
    <row r="49" spans="1:8">
      <c r="A49" s="34"/>
      <c r="B49" s="40" t="s">
        <v>1280</v>
      </c>
      <c r="C49" s="36">
        <v>1</v>
      </c>
      <c r="D49" s="36">
        <v>1</v>
      </c>
      <c r="E49" s="39">
        <v>0</v>
      </c>
      <c r="F49" s="39">
        <v>0</v>
      </c>
      <c r="G49" s="39">
        <v>0</v>
      </c>
      <c r="H49" s="36">
        <v>0</v>
      </c>
    </row>
    <row r="50" spans="1:8">
      <c r="A50" s="34"/>
      <c r="B50" s="40" t="s">
        <v>1281</v>
      </c>
      <c r="C50" s="36">
        <v>2</v>
      </c>
      <c r="D50" s="36">
        <v>2</v>
      </c>
      <c r="E50" s="39">
        <v>0</v>
      </c>
      <c r="F50" s="39">
        <v>0</v>
      </c>
      <c r="G50" s="39">
        <v>0</v>
      </c>
      <c r="H50" s="36">
        <v>0</v>
      </c>
    </row>
    <row r="51" spans="1:8">
      <c r="A51" s="34"/>
      <c r="B51" s="40" t="s">
        <v>1282</v>
      </c>
      <c r="C51" s="36">
        <v>5</v>
      </c>
      <c r="D51" s="36">
        <v>5</v>
      </c>
      <c r="E51" s="39">
        <v>0</v>
      </c>
      <c r="F51" s="39">
        <v>0</v>
      </c>
      <c r="G51" s="39">
        <v>0</v>
      </c>
      <c r="H51" s="36">
        <v>0</v>
      </c>
    </row>
    <row r="52" spans="1:8">
      <c r="A52" s="34"/>
      <c r="B52" s="40" t="s">
        <v>1283</v>
      </c>
      <c r="C52" s="36">
        <v>34</v>
      </c>
      <c r="D52" s="36">
        <v>34</v>
      </c>
      <c r="E52" s="39">
        <v>0</v>
      </c>
      <c r="F52" s="39">
        <v>0</v>
      </c>
      <c r="G52" s="39">
        <v>0</v>
      </c>
      <c r="H52" s="36">
        <v>0</v>
      </c>
    </row>
    <row r="53" spans="1:8">
      <c r="A53" s="34"/>
      <c r="B53" s="40" t="s">
        <v>1284</v>
      </c>
      <c r="C53" s="36">
        <v>10</v>
      </c>
      <c r="D53" s="36">
        <v>10</v>
      </c>
      <c r="E53" s="39">
        <v>0</v>
      </c>
      <c r="F53" s="39">
        <v>0</v>
      </c>
      <c r="G53" s="39">
        <v>0</v>
      </c>
      <c r="H53" s="36">
        <v>0</v>
      </c>
    </row>
    <row r="54" spans="1:8">
      <c r="A54" s="34"/>
      <c r="B54" s="40" t="s">
        <v>1285</v>
      </c>
      <c r="C54" s="36">
        <v>2.2</v>
      </c>
      <c r="D54" s="36">
        <v>2.2</v>
      </c>
      <c r="E54" s="39">
        <v>0</v>
      </c>
      <c r="F54" s="39">
        <v>0</v>
      </c>
      <c r="G54" s="39">
        <v>0</v>
      </c>
      <c r="H54" s="36">
        <v>0</v>
      </c>
    </row>
    <row r="55" spans="1:8">
      <c r="A55" s="34"/>
      <c r="B55" s="40" t="s">
        <v>1286</v>
      </c>
      <c r="C55" s="36">
        <v>10</v>
      </c>
      <c r="D55" s="36">
        <v>10</v>
      </c>
      <c r="E55" s="39">
        <v>0</v>
      </c>
      <c r="F55" s="39">
        <v>0</v>
      </c>
      <c r="G55" s="39">
        <v>0</v>
      </c>
      <c r="H55" s="36">
        <v>0</v>
      </c>
    </row>
    <row r="56" spans="1:8">
      <c r="A56" s="37" t="s">
        <v>865</v>
      </c>
      <c r="B56" s="34" t="s">
        <v>1287</v>
      </c>
      <c r="C56" s="36">
        <v>12</v>
      </c>
      <c r="D56" s="36">
        <v>12</v>
      </c>
      <c r="E56" s="39">
        <v>0</v>
      </c>
      <c r="F56" s="39">
        <v>0</v>
      </c>
      <c r="G56" s="39">
        <v>0</v>
      </c>
      <c r="H56" s="36">
        <v>0</v>
      </c>
    </row>
    <row r="57" spans="1:8">
      <c r="A57" s="34"/>
      <c r="B57" s="40" t="s">
        <v>1288</v>
      </c>
      <c r="C57" s="36">
        <v>12</v>
      </c>
      <c r="D57" s="36">
        <v>12</v>
      </c>
      <c r="E57" s="39">
        <v>0</v>
      </c>
      <c r="F57" s="39">
        <v>0</v>
      </c>
      <c r="G57" s="39">
        <v>0</v>
      </c>
      <c r="H57" s="36">
        <v>0</v>
      </c>
    </row>
    <row r="58" spans="1:8">
      <c r="A58" s="37" t="s">
        <v>867</v>
      </c>
      <c r="B58" s="34" t="s">
        <v>1289</v>
      </c>
      <c r="C58" s="36">
        <v>207</v>
      </c>
      <c r="D58" s="36">
        <v>207</v>
      </c>
      <c r="E58" s="39">
        <v>0</v>
      </c>
      <c r="F58" s="39">
        <v>0</v>
      </c>
      <c r="G58" s="39">
        <v>0</v>
      </c>
      <c r="H58" s="36">
        <v>0</v>
      </c>
    </row>
    <row r="59" spans="1:8">
      <c r="A59" s="34"/>
      <c r="B59" s="40" t="s">
        <v>1290</v>
      </c>
      <c r="C59" s="36">
        <v>172</v>
      </c>
      <c r="D59" s="36">
        <v>172</v>
      </c>
      <c r="E59" s="39">
        <v>0</v>
      </c>
      <c r="F59" s="39">
        <v>0</v>
      </c>
      <c r="G59" s="39">
        <v>0</v>
      </c>
      <c r="H59" s="36">
        <v>0</v>
      </c>
    </row>
    <row r="60" spans="1:8">
      <c r="A60" s="34"/>
      <c r="B60" s="40" t="s">
        <v>1291</v>
      </c>
      <c r="C60" s="36">
        <v>10</v>
      </c>
      <c r="D60" s="36">
        <v>10</v>
      </c>
      <c r="E60" s="39">
        <v>0</v>
      </c>
      <c r="F60" s="39">
        <v>0</v>
      </c>
      <c r="G60" s="39">
        <v>0</v>
      </c>
      <c r="H60" s="36">
        <v>0</v>
      </c>
    </row>
    <row r="61" spans="1:8">
      <c r="A61" s="34"/>
      <c r="B61" s="40" t="s">
        <v>1292</v>
      </c>
      <c r="C61" s="36">
        <v>12</v>
      </c>
      <c r="D61" s="36">
        <v>12</v>
      </c>
      <c r="E61" s="39">
        <v>0</v>
      </c>
      <c r="F61" s="39">
        <v>0</v>
      </c>
      <c r="G61" s="39">
        <v>0</v>
      </c>
      <c r="H61" s="36">
        <v>0</v>
      </c>
    </row>
    <row r="62" spans="1:8">
      <c r="A62" s="34"/>
      <c r="B62" s="40" t="s">
        <v>1293</v>
      </c>
      <c r="C62" s="36">
        <v>13</v>
      </c>
      <c r="D62" s="36">
        <v>13</v>
      </c>
      <c r="E62" s="39">
        <v>0</v>
      </c>
      <c r="F62" s="39">
        <v>0</v>
      </c>
      <c r="G62" s="39">
        <v>0</v>
      </c>
      <c r="H62" s="36">
        <v>0</v>
      </c>
    </row>
    <row r="63" spans="1:8">
      <c r="A63" s="37" t="s">
        <v>869</v>
      </c>
      <c r="B63" s="34" t="s">
        <v>1294</v>
      </c>
      <c r="C63" s="36">
        <v>10</v>
      </c>
      <c r="D63" s="36">
        <v>10</v>
      </c>
      <c r="E63" s="39">
        <v>0</v>
      </c>
      <c r="F63" s="39">
        <v>0</v>
      </c>
      <c r="G63" s="39">
        <v>0</v>
      </c>
      <c r="H63" s="36">
        <v>0</v>
      </c>
    </row>
    <row r="64" spans="1:8">
      <c r="A64" s="34"/>
      <c r="B64" s="40" t="s">
        <v>1295</v>
      </c>
      <c r="C64" s="36">
        <v>1</v>
      </c>
      <c r="D64" s="36">
        <v>1</v>
      </c>
      <c r="E64" s="39">
        <v>0</v>
      </c>
      <c r="F64" s="39">
        <v>0</v>
      </c>
      <c r="G64" s="39">
        <v>0</v>
      </c>
      <c r="H64" s="36">
        <v>0</v>
      </c>
    </row>
    <row r="65" spans="1:8">
      <c r="A65" s="34"/>
      <c r="B65" s="40" t="s">
        <v>1296</v>
      </c>
      <c r="C65" s="36">
        <v>5.5</v>
      </c>
      <c r="D65" s="36">
        <v>5.5</v>
      </c>
      <c r="E65" s="39">
        <v>0</v>
      </c>
      <c r="F65" s="39">
        <v>0</v>
      </c>
      <c r="G65" s="39">
        <v>0</v>
      </c>
      <c r="H65" s="36">
        <v>0</v>
      </c>
    </row>
    <row r="66" spans="1:8">
      <c r="A66" s="34"/>
      <c r="B66" s="40" t="s">
        <v>1297</v>
      </c>
      <c r="C66" s="36">
        <v>3.5</v>
      </c>
      <c r="D66" s="36">
        <v>3.5</v>
      </c>
      <c r="E66" s="39">
        <v>0</v>
      </c>
      <c r="F66" s="39">
        <v>0</v>
      </c>
      <c r="G66" s="39">
        <v>0</v>
      </c>
      <c r="H66" s="36">
        <v>0</v>
      </c>
    </row>
    <row r="67" spans="1:8">
      <c r="A67" s="37" t="s">
        <v>871</v>
      </c>
      <c r="B67" s="34" t="s">
        <v>1298</v>
      </c>
      <c r="C67" s="36">
        <v>78</v>
      </c>
      <c r="D67" s="36">
        <v>78</v>
      </c>
      <c r="E67" s="39">
        <v>0</v>
      </c>
      <c r="F67" s="39">
        <v>0</v>
      </c>
      <c r="G67" s="39">
        <v>0</v>
      </c>
      <c r="H67" s="36">
        <v>0</v>
      </c>
    </row>
    <row r="68" spans="1:8">
      <c r="A68" s="34"/>
      <c r="B68" s="40" t="s">
        <v>1299</v>
      </c>
      <c r="C68" s="36">
        <v>3</v>
      </c>
      <c r="D68" s="36">
        <v>3</v>
      </c>
      <c r="E68" s="39">
        <v>0</v>
      </c>
      <c r="F68" s="39">
        <v>0</v>
      </c>
      <c r="G68" s="39">
        <v>0</v>
      </c>
      <c r="H68" s="36">
        <v>0</v>
      </c>
    </row>
    <row r="69" spans="1:8">
      <c r="A69" s="34"/>
      <c r="B69" s="40" t="s">
        <v>1300</v>
      </c>
      <c r="C69" s="36">
        <v>28</v>
      </c>
      <c r="D69" s="36">
        <v>28</v>
      </c>
      <c r="E69" s="39">
        <v>0</v>
      </c>
      <c r="F69" s="39">
        <v>0</v>
      </c>
      <c r="G69" s="39">
        <v>0</v>
      </c>
      <c r="H69" s="36">
        <v>0</v>
      </c>
    </row>
    <row r="70" spans="1:8">
      <c r="A70" s="34"/>
      <c r="B70" s="40" t="s">
        <v>1301</v>
      </c>
      <c r="C70" s="36">
        <v>42</v>
      </c>
      <c r="D70" s="36">
        <v>42</v>
      </c>
      <c r="E70" s="39">
        <v>0</v>
      </c>
      <c r="F70" s="39">
        <v>0</v>
      </c>
      <c r="G70" s="39">
        <v>0</v>
      </c>
      <c r="H70" s="36">
        <v>0</v>
      </c>
    </row>
    <row r="71" spans="1:8">
      <c r="A71" s="34"/>
      <c r="B71" s="40" t="s">
        <v>1302</v>
      </c>
      <c r="C71" s="36">
        <v>5</v>
      </c>
      <c r="D71" s="36">
        <v>5</v>
      </c>
      <c r="E71" s="39">
        <v>0</v>
      </c>
      <c r="F71" s="39">
        <v>0</v>
      </c>
      <c r="G71" s="39">
        <v>0</v>
      </c>
      <c r="H71" s="36">
        <v>0</v>
      </c>
    </row>
    <row r="72" spans="1:8">
      <c r="A72" s="37" t="s">
        <v>873</v>
      </c>
      <c r="B72" s="34" t="s">
        <v>1303</v>
      </c>
      <c r="C72" s="36">
        <v>62.51</v>
      </c>
      <c r="D72" s="36">
        <v>62.51</v>
      </c>
      <c r="E72" s="39">
        <v>0</v>
      </c>
      <c r="F72" s="39">
        <v>0</v>
      </c>
      <c r="G72" s="39">
        <v>0</v>
      </c>
      <c r="H72" s="36">
        <v>0</v>
      </c>
    </row>
    <row r="73" spans="1:8">
      <c r="A73" s="34"/>
      <c r="B73" s="40" t="s">
        <v>1304</v>
      </c>
      <c r="C73" s="36">
        <v>17.51</v>
      </c>
      <c r="D73" s="36">
        <v>17.51</v>
      </c>
      <c r="E73" s="39">
        <v>0</v>
      </c>
      <c r="F73" s="39">
        <v>0</v>
      </c>
      <c r="G73" s="39">
        <v>0</v>
      </c>
      <c r="H73" s="36">
        <v>0</v>
      </c>
    </row>
    <row r="74" spans="1:8">
      <c r="A74" s="34"/>
      <c r="B74" s="40" t="s">
        <v>1297</v>
      </c>
      <c r="C74" s="36">
        <v>7</v>
      </c>
      <c r="D74" s="36">
        <v>7</v>
      </c>
      <c r="E74" s="39">
        <v>0</v>
      </c>
      <c r="F74" s="39">
        <v>0</v>
      </c>
      <c r="G74" s="39">
        <v>0</v>
      </c>
      <c r="H74" s="36">
        <v>0</v>
      </c>
    </row>
    <row r="75" spans="1:8">
      <c r="A75" s="34"/>
      <c r="B75" s="40" t="s">
        <v>1305</v>
      </c>
      <c r="C75" s="36">
        <v>38</v>
      </c>
      <c r="D75" s="36">
        <v>38</v>
      </c>
      <c r="E75" s="39">
        <v>0</v>
      </c>
      <c r="F75" s="39">
        <v>0</v>
      </c>
      <c r="G75" s="39">
        <v>0</v>
      </c>
      <c r="H75" s="36">
        <v>0</v>
      </c>
    </row>
    <row r="76" spans="1:8">
      <c r="A76" s="37" t="s">
        <v>875</v>
      </c>
      <c r="B76" s="34" t="s">
        <v>1306</v>
      </c>
      <c r="C76" s="36">
        <v>361.33</v>
      </c>
      <c r="D76" s="36">
        <v>351.33</v>
      </c>
      <c r="E76" s="39">
        <v>10</v>
      </c>
      <c r="F76" s="39">
        <v>0</v>
      </c>
      <c r="G76" s="39">
        <v>0</v>
      </c>
      <c r="H76" s="36">
        <v>0</v>
      </c>
    </row>
    <row r="77" spans="1:8">
      <c r="A77" s="34"/>
      <c r="B77" s="40" t="s">
        <v>1307</v>
      </c>
      <c r="C77" s="36">
        <v>80</v>
      </c>
      <c r="D77" s="36">
        <v>80</v>
      </c>
      <c r="E77" s="39">
        <v>0</v>
      </c>
      <c r="F77" s="39">
        <v>0</v>
      </c>
      <c r="G77" s="39">
        <v>0</v>
      </c>
      <c r="H77" s="36">
        <v>0</v>
      </c>
    </row>
    <row r="78" spans="1:8">
      <c r="A78" s="34"/>
      <c r="B78" s="40" t="s">
        <v>1308</v>
      </c>
      <c r="C78" s="36">
        <v>24</v>
      </c>
      <c r="D78" s="36">
        <v>24</v>
      </c>
      <c r="E78" s="39">
        <v>0</v>
      </c>
      <c r="F78" s="39">
        <v>0</v>
      </c>
      <c r="G78" s="39">
        <v>0</v>
      </c>
      <c r="H78" s="36">
        <v>0</v>
      </c>
    </row>
    <row r="79" spans="1:8">
      <c r="A79" s="34"/>
      <c r="B79" s="40" t="s">
        <v>1309</v>
      </c>
      <c r="C79" s="36">
        <v>8</v>
      </c>
      <c r="D79" s="36">
        <v>8</v>
      </c>
      <c r="E79" s="39">
        <v>0</v>
      </c>
      <c r="F79" s="39">
        <v>0</v>
      </c>
      <c r="G79" s="39">
        <v>0</v>
      </c>
      <c r="H79" s="36">
        <v>0</v>
      </c>
    </row>
    <row r="80" spans="1:8">
      <c r="A80" s="34"/>
      <c r="B80" s="40" t="s">
        <v>1310</v>
      </c>
      <c r="C80" s="36">
        <v>10</v>
      </c>
      <c r="D80" s="36">
        <v>0</v>
      </c>
      <c r="E80" s="39">
        <v>10</v>
      </c>
      <c r="F80" s="39">
        <v>0</v>
      </c>
      <c r="G80" s="39">
        <v>0</v>
      </c>
      <c r="H80" s="36">
        <v>0</v>
      </c>
    </row>
    <row r="81" spans="1:8">
      <c r="A81" s="34"/>
      <c r="B81" s="40" t="s">
        <v>1311</v>
      </c>
      <c r="C81" s="36">
        <v>8</v>
      </c>
      <c r="D81" s="36">
        <v>8</v>
      </c>
      <c r="E81" s="39">
        <v>0</v>
      </c>
      <c r="F81" s="39">
        <v>0</v>
      </c>
      <c r="G81" s="39">
        <v>0</v>
      </c>
      <c r="H81" s="36">
        <v>0</v>
      </c>
    </row>
    <row r="82" spans="1:8">
      <c r="A82" s="34"/>
      <c r="B82" s="40" t="s">
        <v>1312</v>
      </c>
      <c r="C82" s="36">
        <v>2.4</v>
      </c>
      <c r="D82" s="36">
        <v>2.4</v>
      </c>
      <c r="E82" s="39">
        <v>0</v>
      </c>
      <c r="F82" s="39">
        <v>0</v>
      </c>
      <c r="G82" s="39">
        <v>0</v>
      </c>
      <c r="H82" s="36">
        <v>0</v>
      </c>
    </row>
    <row r="83" spans="1:8">
      <c r="A83" s="34"/>
      <c r="B83" s="40" t="s">
        <v>1313</v>
      </c>
      <c r="C83" s="36">
        <v>21.6</v>
      </c>
      <c r="D83" s="36">
        <v>21.6</v>
      </c>
      <c r="E83" s="39">
        <v>0</v>
      </c>
      <c r="F83" s="39">
        <v>0</v>
      </c>
      <c r="G83" s="39">
        <v>0</v>
      </c>
      <c r="H83" s="36">
        <v>0</v>
      </c>
    </row>
    <row r="84" spans="1:8">
      <c r="A84" s="34"/>
      <c r="B84" s="40" t="s">
        <v>1314</v>
      </c>
      <c r="C84" s="36">
        <v>58.2</v>
      </c>
      <c r="D84" s="36">
        <v>58.2</v>
      </c>
      <c r="E84" s="39">
        <v>0</v>
      </c>
      <c r="F84" s="39">
        <v>0</v>
      </c>
      <c r="G84" s="39">
        <v>0</v>
      </c>
      <c r="H84" s="36">
        <v>0</v>
      </c>
    </row>
    <row r="85" spans="1:8">
      <c r="A85" s="34"/>
      <c r="B85" s="40" t="s">
        <v>1315</v>
      </c>
      <c r="C85" s="36">
        <v>40</v>
      </c>
      <c r="D85" s="36">
        <v>40</v>
      </c>
      <c r="E85" s="39">
        <v>0</v>
      </c>
      <c r="F85" s="39">
        <v>0</v>
      </c>
      <c r="G85" s="39">
        <v>0</v>
      </c>
      <c r="H85" s="36">
        <v>0</v>
      </c>
    </row>
    <row r="86" spans="1:8">
      <c r="A86" s="34"/>
      <c r="B86" s="40" t="s">
        <v>1316</v>
      </c>
      <c r="C86" s="36">
        <v>4</v>
      </c>
      <c r="D86" s="36">
        <v>4</v>
      </c>
      <c r="E86" s="39">
        <v>0</v>
      </c>
      <c r="F86" s="39">
        <v>0</v>
      </c>
      <c r="G86" s="39">
        <v>0</v>
      </c>
      <c r="H86" s="36">
        <v>0</v>
      </c>
    </row>
    <row r="87" spans="1:8">
      <c r="A87" s="34"/>
      <c r="B87" s="40" t="s">
        <v>1317</v>
      </c>
      <c r="C87" s="36">
        <v>8.73</v>
      </c>
      <c r="D87" s="36">
        <v>8.73</v>
      </c>
      <c r="E87" s="39">
        <v>0</v>
      </c>
      <c r="F87" s="39">
        <v>0</v>
      </c>
      <c r="G87" s="39">
        <v>0</v>
      </c>
      <c r="H87" s="36">
        <v>0</v>
      </c>
    </row>
    <row r="88" spans="1:8">
      <c r="A88" s="34"/>
      <c r="B88" s="40" t="s">
        <v>1318</v>
      </c>
      <c r="C88" s="36">
        <v>4</v>
      </c>
      <c r="D88" s="36">
        <v>4</v>
      </c>
      <c r="E88" s="39">
        <v>0</v>
      </c>
      <c r="F88" s="39">
        <v>0</v>
      </c>
      <c r="G88" s="39">
        <v>0</v>
      </c>
      <c r="H88" s="36">
        <v>0</v>
      </c>
    </row>
    <row r="89" spans="1:8">
      <c r="A89" s="34"/>
      <c r="B89" s="40" t="s">
        <v>1319</v>
      </c>
      <c r="C89" s="36">
        <v>8</v>
      </c>
      <c r="D89" s="36">
        <v>8</v>
      </c>
      <c r="E89" s="39">
        <v>0</v>
      </c>
      <c r="F89" s="39">
        <v>0</v>
      </c>
      <c r="G89" s="39">
        <v>0</v>
      </c>
      <c r="H89" s="36">
        <v>0</v>
      </c>
    </row>
    <row r="90" spans="1:8">
      <c r="A90" s="34"/>
      <c r="B90" s="40" t="s">
        <v>1320</v>
      </c>
      <c r="C90" s="36">
        <v>50</v>
      </c>
      <c r="D90" s="36">
        <v>50</v>
      </c>
      <c r="E90" s="39">
        <v>0</v>
      </c>
      <c r="F90" s="39">
        <v>0</v>
      </c>
      <c r="G90" s="39">
        <v>0</v>
      </c>
      <c r="H90" s="36">
        <v>0</v>
      </c>
    </row>
    <row r="91" spans="1:8">
      <c r="A91" s="34"/>
      <c r="B91" s="40" t="s">
        <v>1321</v>
      </c>
      <c r="C91" s="36">
        <v>6.4</v>
      </c>
      <c r="D91" s="36">
        <v>6.4</v>
      </c>
      <c r="E91" s="39">
        <v>0</v>
      </c>
      <c r="F91" s="39">
        <v>0</v>
      </c>
      <c r="G91" s="39">
        <v>0</v>
      </c>
      <c r="H91" s="36">
        <v>0</v>
      </c>
    </row>
    <row r="92" spans="1:8">
      <c r="A92" s="34"/>
      <c r="B92" s="40" t="s">
        <v>1322</v>
      </c>
      <c r="C92" s="36">
        <v>28</v>
      </c>
      <c r="D92" s="36">
        <v>28</v>
      </c>
      <c r="E92" s="39">
        <v>0</v>
      </c>
      <c r="F92" s="39">
        <v>0</v>
      </c>
      <c r="G92" s="39">
        <v>0</v>
      </c>
      <c r="H92" s="36">
        <v>0</v>
      </c>
    </row>
    <row r="93" spans="1:8">
      <c r="A93" s="37" t="s">
        <v>877</v>
      </c>
      <c r="B93" s="34" t="s">
        <v>1323</v>
      </c>
      <c r="C93" s="36">
        <v>212.39</v>
      </c>
      <c r="D93" s="36">
        <v>212.39</v>
      </c>
      <c r="E93" s="39">
        <v>0</v>
      </c>
      <c r="F93" s="39">
        <v>0</v>
      </c>
      <c r="G93" s="39">
        <v>0</v>
      </c>
      <c r="H93" s="36">
        <v>0</v>
      </c>
    </row>
    <row r="94" spans="1:8">
      <c r="A94" s="34"/>
      <c r="B94" s="40" t="s">
        <v>1324</v>
      </c>
      <c r="C94" s="36">
        <v>80</v>
      </c>
      <c r="D94" s="36">
        <v>80</v>
      </c>
      <c r="E94" s="39">
        <v>0</v>
      </c>
      <c r="F94" s="39">
        <v>0</v>
      </c>
      <c r="G94" s="39">
        <v>0</v>
      </c>
      <c r="H94" s="36">
        <v>0</v>
      </c>
    </row>
    <row r="95" spans="1:8">
      <c r="A95" s="34"/>
      <c r="B95" s="40" t="s">
        <v>1325</v>
      </c>
      <c r="C95" s="36">
        <v>9.6</v>
      </c>
      <c r="D95" s="36">
        <v>9.6</v>
      </c>
      <c r="E95" s="39">
        <v>0</v>
      </c>
      <c r="F95" s="39">
        <v>0</v>
      </c>
      <c r="G95" s="39">
        <v>0</v>
      </c>
      <c r="H95" s="36">
        <v>0</v>
      </c>
    </row>
    <row r="96" spans="1:8">
      <c r="A96" s="34"/>
      <c r="B96" s="40" t="s">
        <v>1326</v>
      </c>
      <c r="C96" s="36">
        <v>12</v>
      </c>
      <c r="D96" s="36">
        <v>12</v>
      </c>
      <c r="E96" s="39">
        <v>0</v>
      </c>
      <c r="F96" s="39">
        <v>0</v>
      </c>
      <c r="G96" s="39">
        <v>0</v>
      </c>
      <c r="H96" s="36">
        <v>0</v>
      </c>
    </row>
    <row r="97" spans="1:8">
      <c r="A97" s="34"/>
      <c r="B97" s="40" t="s">
        <v>1327</v>
      </c>
      <c r="C97" s="36">
        <v>54.6</v>
      </c>
      <c r="D97" s="36">
        <v>54.6</v>
      </c>
      <c r="E97" s="39">
        <v>0</v>
      </c>
      <c r="F97" s="39">
        <v>0</v>
      </c>
      <c r="G97" s="39">
        <v>0</v>
      </c>
      <c r="H97" s="36">
        <v>0</v>
      </c>
    </row>
    <row r="98" spans="1:8">
      <c r="A98" s="34"/>
      <c r="B98" s="40" t="s">
        <v>1328</v>
      </c>
      <c r="C98" s="36">
        <v>24.5</v>
      </c>
      <c r="D98" s="36">
        <v>24.5</v>
      </c>
      <c r="E98" s="39">
        <v>0</v>
      </c>
      <c r="F98" s="39">
        <v>0</v>
      </c>
      <c r="G98" s="39">
        <v>0</v>
      </c>
      <c r="H98" s="36">
        <v>0</v>
      </c>
    </row>
    <row r="99" spans="1:8">
      <c r="A99" s="34"/>
      <c r="B99" s="40" t="s">
        <v>1329</v>
      </c>
      <c r="C99" s="36">
        <v>5.5</v>
      </c>
      <c r="D99" s="36">
        <v>5.5</v>
      </c>
      <c r="E99" s="39">
        <v>0</v>
      </c>
      <c r="F99" s="39">
        <v>0</v>
      </c>
      <c r="G99" s="39">
        <v>0</v>
      </c>
      <c r="H99" s="36">
        <v>0</v>
      </c>
    </row>
    <row r="100" spans="1:8">
      <c r="A100" s="34"/>
      <c r="B100" s="40" t="s">
        <v>1330</v>
      </c>
      <c r="C100" s="36">
        <v>8</v>
      </c>
      <c r="D100" s="36">
        <v>8</v>
      </c>
      <c r="E100" s="39">
        <v>0</v>
      </c>
      <c r="F100" s="39">
        <v>0</v>
      </c>
      <c r="G100" s="39">
        <v>0</v>
      </c>
      <c r="H100" s="36">
        <v>0</v>
      </c>
    </row>
    <row r="101" spans="1:8">
      <c r="A101" s="34"/>
      <c r="B101" s="40" t="s">
        <v>1331</v>
      </c>
      <c r="C101" s="36">
        <v>10</v>
      </c>
      <c r="D101" s="36">
        <v>10</v>
      </c>
      <c r="E101" s="39">
        <v>0</v>
      </c>
      <c r="F101" s="39">
        <v>0</v>
      </c>
      <c r="G101" s="39">
        <v>0</v>
      </c>
      <c r="H101" s="36">
        <v>0</v>
      </c>
    </row>
    <row r="102" spans="1:8">
      <c r="A102" s="34"/>
      <c r="B102" s="40" t="s">
        <v>1332</v>
      </c>
      <c r="C102" s="36">
        <v>8.19</v>
      </c>
      <c r="D102" s="36">
        <v>8.19</v>
      </c>
      <c r="E102" s="39">
        <v>0</v>
      </c>
      <c r="F102" s="39">
        <v>0</v>
      </c>
      <c r="G102" s="39">
        <v>0</v>
      </c>
      <c r="H102" s="36">
        <v>0</v>
      </c>
    </row>
    <row r="103" spans="1:8">
      <c r="A103" s="37" t="s">
        <v>879</v>
      </c>
      <c r="B103" s="34" t="s">
        <v>1333</v>
      </c>
      <c r="C103" s="36">
        <v>232</v>
      </c>
      <c r="D103" s="36">
        <v>232</v>
      </c>
      <c r="E103" s="39">
        <v>0</v>
      </c>
      <c r="F103" s="39">
        <v>0</v>
      </c>
      <c r="G103" s="39">
        <v>0</v>
      </c>
      <c r="H103" s="36">
        <v>0</v>
      </c>
    </row>
    <row r="104" spans="1:8">
      <c r="A104" s="34"/>
      <c r="B104" s="40" t="s">
        <v>1334</v>
      </c>
      <c r="C104" s="36">
        <v>17</v>
      </c>
      <c r="D104" s="36">
        <v>17</v>
      </c>
      <c r="E104" s="39">
        <v>0</v>
      </c>
      <c r="F104" s="39">
        <v>0</v>
      </c>
      <c r="G104" s="39">
        <v>0</v>
      </c>
      <c r="H104" s="36">
        <v>0</v>
      </c>
    </row>
    <row r="105" spans="1:8">
      <c r="A105" s="34"/>
      <c r="B105" s="40" t="s">
        <v>1335</v>
      </c>
      <c r="C105" s="36">
        <v>8</v>
      </c>
      <c r="D105" s="36">
        <v>8</v>
      </c>
      <c r="E105" s="39">
        <v>0</v>
      </c>
      <c r="F105" s="39">
        <v>0</v>
      </c>
      <c r="G105" s="39">
        <v>0</v>
      </c>
      <c r="H105" s="36">
        <v>0</v>
      </c>
    </row>
    <row r="106" spans="1:8">
      <c r="A106" s="34"/>
      <c r="B106" s="40" t="s">
        <v>1336</v>
      </c>
      <c r="C106" s="36">
        <v>10</v>
      </c>
      <c r="D106" s="36">
        <v>10</v>
      </c>
      <c r="E106" s="39">
        <v>0</v>
      </c>
      <c r="F106" s="39">
        <v>0</v>
      </c>
      <c r="G106" s="39">
        <v>0</v>
      </c>
      <c r="H106" s="36">
        <v>0</v>
      </c>
    </row>
    <row r="107" spans="1:8">
      <c r="A107" s="34"/>
      <c r="B107" s="40" t="s">
        <v>1337</v>
      </c>
      <c r="C107" s="36">
        <v>36</v>
      </c>
      <c r="D107" s="36">
        <v>36</v>
      </c>
      <c r="E107" s="39">
        <v>0</v>
      </c>
      <c r="F107" s="39">
        <v>0</v>
      </c>
      <c r="G107" s="39">
        <v>0</v>
      </c>
      <c r="H107" s="36">
        <v>0</v>
      </c>
    </row>
    <row r="108" spans="1:8">
      <c r="A108" s="34"/>
      <c r="B108" s="40" t="s">
        <v>1338</v>
      </c>
      <c r="C108" s="36">
        <v>12</v>
      </c>
      <c r="D108" s="36">
        <v>12</v>
      </c>
      <c r="E108" s="39">
        <v>0</v>
      </c>
      <c r="F108" s="39">
        <v>0</v>
      </c>
      <c r="G108" s="39">
        <v>0</v>
      </c>
      <c r="H108" s="36">
        <v>0</v>
      </c>
    </row>
    <row r="109" spans="1:8">
      <c r="A109" s="34"/>
      <c r="B109" s="40" t="s">
        <v>1339</v>
      </c>
      <c r="C109" s="36">
        <v>7</v>
      </c>
      <c r="D109" s="36">
        <v>7</v>
      </c>
      <c r="E109" s="39">
        <v>0</v>
      </c>
      <c r="F109" s="39">
        <v>0</v>
      </c>
      <c r="G109" s="39">
        <v>0</v>
      </c>
      <c r="H109" s="36">
        <v>0</v>
      </c>
    </row>
    <row r="110" spans="1:8">
      <c r="A110" s="34"/>
      <c r="B110" s="40" t="s">
        <v>1340</v>
      </c>
      <c r="C110" s="36">
        <v>10</v>
      </c>
      <c r="D110" s="36">
        <v>10</v>
      </c>
      <c r="E110" s="39">
        <v>0</v>
      </c>
      <c r="F110" s="39">
        <v>0</v>
      </c>
      <c r="G110" s="39">
        <v>0</v>
      </c>
      <c r="H110" s="36">
        <v>0</v>
      </c>
    </row>
    <row r="111" spans="1:8">
      <c r="A111" s="34"/>
      <c r="B111" s="40" t="s">
        <v>1341</v>
      </c>
      <c r="C111" s="36">
        <v>49</v>
      </c>
      <c r="D111" s="36">
        <v>49</v>
      </c>
      <c r="E111" s="39">
        <v>0</v>
      </c>
      <c r="F111" s="39">
        <v>0</v>
      </c>
      <c r="G111" s="39">
        <v>0</v>
      </c>
      <c r="H111" s="36">
        <v>0</v>
      </c>
    </row>
    <row r="112" spans="1:8">
      <c r="A112" s="34"/>
      <c r="B112" s="40" t="s">
        <v>1342</v>
      </c>
      <c r="C112" s="36">
        <v>8</v>
      </c>
      <c r="D112" s="36">
        <v>8</v>
      </c>
      <c r="E112" s="39">
        <v>0</v>
      </c>
      <c r="F112" s="39">
        <v>0</v>
      </c>
      <c r="G112" s="39">
        <v>0</v>
      </c>
      <c r="H112" s="36">
        <v>0</v>
      </c>
    </row>
    <row r="113" spans="1:8">
      <c r="A113" s="34"/>
      <c r="B113" s="40" t="s">
        <v>1343</v>
      </c>
      <c r="C113" s="36">
        <v>40</v>
      </c>
      <c r="D113" s="36">
        <v>40</v>
      </c>
      <c r="E113" s="39">
        <v>0</v>
      </c>
      <c r="F113" s="39">
        <v>0</v>
      </c>
      <c r="G113" s="39">
        <v>0</v>
      </c>
      <c r="H113" s="36">
        <v>0</v>
      </c>
    </row>
    <row r="114" spans="1:8">
      <c r="A114" s="34"/>
      <c r="B114" s="40" t="s">
        <v>1344</v>
      </c>
      <c r="C114" s="36">
        <v>35</v>
      </c>
      <c r="D114" s="36">
        <v>35</v>
      </c>
      <c r="E114" s="39">
        <v>0</v>
      </c>
      <c r="F114" s="39">
        <v>0</v>
      </c>
      <c r="G114" s="39">
        <v>0</v>
      </c>
      <c r="H114" s="36">
        <v>0</v>
      </c>
    </row>
    <row r="115" spans="1:8">
      <c r="A115" s="37" t="s">
        <v>881</v>
      </c>
      <c r="B115" s="34" t="s">
        <v>1345</v>
      </c>
      <c r="C115" s="36">
        <v>28</v>
      </c>
      <c r="D115" s="36">
        <v>28</v>
      </c>
      <c r="E115" s="39">
        <v>0</v>
      </c>
      <c r="F115" s="39">
        <v>0</v>
      </c>
      <c r="G115" s="39">
        <v>0</v>
      </c>
      <c r="H115" s="36">
        <v>0</v>
      </c>
    </row>
    <row r="116" spans="1:8">
      <c r="A116" s="34"/>
      <c r="B116" s="40" t="s">
        <v>1346</v>
      </c>
      <c r="C116" s="36">
        <v>6</v>
      </c>
      <c r="D116" s="36">
        <v>6</v>
      </c>
      <c r="E116" s="39">
        <v>0</v>
      </c>
      <c r="F116" s="39">
        <v>0</v>
      </c>
      <c r="G116" s="39">
        <v>0</v>
      </c>
      <c r="H116" s="36">
        <v>0</v>
      </c>
    </row>
    <row r="117" spans="1:8">
      <c r="A117" s="34"/>
      <c r="B117" s="40" t="s">
        <v>1347</v>
      </c>
      <c r="C117" s="36">
        <v>5</v>
      </c>
      <c r="D117" s="36">
        <v>5</v>
      </c>
      <c r="E117" s="39">
        <v>0</v>
      </c>
      <c r="F117" s="39">
        <v>0</v>
      </c>
      <c r="G117" s="39">
        <v>0</v>
      </c>
      <c r="H117" s="36">
        <v>0</v>
      </c>
    </row>
    <row r="118" spans="1:8">
      <c r="A118" s="34"/>
      <c r="B118" s="40" t="s">
        <v>1348</v>
      </c>
      <c r="C118" s="36">
        <v>4</v>
      </c>
      <c r="D118" s="36">
        <v>4</v>
      </c>
      <c r="E118" s="39">
        <v>0</v>
      </c>
      <c r="F118" s="39">
        <v>0</v>
      </c>
      <c r="G118" s="39">
        <v>0</v>
      </c>
      <c r="H118" s="36">
        <v>0</v>
      </c>
    </row>
    <row r="119" spans="1:8">
      <c r="A119" s="34"/>
      <c r="B119" s="40" t="s">
        <v>1349</v>
      </c>
      <c r="C119" s="36">
        <v>3</v>
      </c>
      <c r="D119" s="36">
        <v>3</v>
      </c>
      <c r="E119" s="39">
        <v>0</v>
      </c>
      <c r="F119" s="39">
        <v>0</v>
      </c>
      <c r="G119" s="39">
        <v>0</v>
      </c>
      <c r="H119" s="36">
        <v>0</v>
      </c>
    </row>
    <row r="120" spans="1:8">
      <c r="A120" s="34"/>
      <c r="B120" s="40" t="s">
        <v>1350</v>
      </c>
      <c r="C120" s="36">
        <v>5</v>
      </c>
      <c r="D120" s="36">
        <v>5</v>
      </c>
      <c r="E120" s="39">
        <v>0</v>
      </c>
      <c r="F120" s="39">
        <v>0</v>
      </c>
      <c r="G120" s="39">
        <v>0</v>
      </c>
      <c r="H120" s="36">
        <v>0</v>
      </c>
    </row>
    <row r="121" spans="1:8">
      <c r="A121" s="34"/>
      <c r="B121" s="40" t="s">
        <v>1351</v>
      </c>
      <c r="C121" s="36">
        <v>5</v>
      </c>
      <c r="D121" s="36">
        <v>5</v>
      </c>
      <c r="E121" s="39">
        <v>0</v>
      </c>
      <c r="F121" s="39">
        <v>0</v>
      </c>
      <c r="G121" s="39">
        <v>0</v>
      </c>
      <c r="H121" s="36">
        <v>0</v>
      </c>
    </row>
    <row r="122" spans="1:8">
      <c r="A122" s="37" t="s">
        <v>883</v>
      </c>
      <c r="B122" s="34" t="s">
        <v>1352</v>
      </c>
      <c r="C122" s="36">
        <v>811.88</v>
      </c>
      <c r="D122" s="36">
        <v>811.88</v>
      </c>
      <c r="E122" s="39">
        <v>0</v>
      </c>
      <c r="F122" s="39">
        <v>0</v>
      </c>
      <c r="G122" s="39">
        <v>0</v>
      </c>
      <c r="H122" s="36">
        <v>0</v>
      </c>
    </row>
    <row r="123" spans="1:8">
      <c r="A123" s="34"/>
      <c r="B123" s="40" t="s">
        <v>1353</v>
      </c>
      <c r="C123" s="36">
        <v>453.6</v>
      </c>
      <c r="D123" s="36">
        <v>453.6</v>
      </c>
      <c r="E123" s="39">
        <v>0</v>
      </c>
      <c r="F123" s="39">
        <v>0</v>
      </c>
      <c r="G123" s="39">
        <v>0</v>
      </c>
      <c r="H123" s="36">
        <v>0</v>
      </c>
    </row>
    <row r="124" spans="1:8">
      <c r="A124" s="34"/>
      <c r="B124" s="40" t="s">
        <v>1354</v>
      </c>
      <c r="C124" s="36">
        <v>358.28</v>
      </c>
      <c r="D124" s="36">
        <v>358.28</v>
      </c>
      <c r="E124" s="39">
        <v>0</v>
      </c>
      <c r="F124" s="39">
        <v>0</v>
      </c>
      <c r="G124" s="39">
        <v>0</v>
      </c>
      <c r="H124" s="36">
        <v>0</v>
      </c>
    </row>
    <row r="125" spans="1:8">
      <c r="A125" s="37" t="s">
        <v>885</v>
      </c>
      <c r="B125" s="34" t="s">
        <v>1355</v>
      </c>
      <c r="C125" s="36">
        <v>30</v>
      </c>
      <c r="D125" s="36">
        <v>30</v>
      </c>
      <c r="E125" s="39">
        <v>0</v>
      </c>
      <c r="F125" s="39">
        <v>0</v>
      </c>
      <c r="G125" s="39">
        <v>0</v>
      </c>
      <c r="H125" s="36">
        <v>0</v>
      </c>
    </row>
    <row r="126" spans="1:8">
      <c r="A126" s="34"/>
      <c r="B126" s="40" t="s">
        <v>1356</v>
      </c>
      <c r="C126" s="36">
        <v>30</v>
      </c>
      <c r="D126" s="36">
        <v>30</v>
      </c>
      <c r="E126" s="39">
        <v>0</v>
      </c>
      <c r="F126" s="39">
        <v>0</v>
      </c>
      <c r="G126" s="39">
        <v>0</v>
      </c>
      <c r="H126" s="36">
        <v>0</v>
      </c>
    </row>
    <row r="127" spans="1:8">
      <c r="A127" s="37" t="s">
        <v>887</v>
      </c>
      <c r="B127" s="34" t="s">
        <v>1357</v>
      </c>
      <c r="C127" s="36">
        <v>307.06</v>
      </c>
      <c r="D127" s="36">
        <v>307.06</v>
      </c>
      <c r="E127" s="39">
        <v>0</v>
      </c>
      <c r="F127" s="39">
        <v>0</v>
      </c>
      <c r="G127" s="39">
        <v>0</v>
      </c>
      <c r="H127" s="36">
        <v>0</v>
      </c>
    </row>
    <row r="128" spans="1:8">
      <c r="A128" s="34"/>
      <c r="B128" s="40" t="s">
        <v>1358</v>
      </c>
      <c r="C128" s="36">
        <v>40</v>
      </c>
      <c r="D128" s="36">
        <v>40</v>
      </c>
      <c r="E128" s="39">
        <v>0</v>
      </c>
      <c r="F128" s="39">
        <v>0</v>
      </c>
      <c r="G128" s="39">
        <v>0</v>
      </c>
      <c r="H128" s="36">
        <v>0</v>
      </c>
    </row>
    <row r="129" spans="1:8">
      <c r="A129" s="34"/>
      <c r="B129" s="40" t="s">
        <v>1359</v>
      </c>
      <c r="C129" s="36">
        <v>2.6</v>
      </c>
      <c r="D129" s="36">
        <v>2.6</v>
      </c>
      <c r="E129" s="39">
        <v>0</v>
      </c>
      <c r="F129" s="39">
        <v>0</v>
      </c>
      <c r="G129" s="39">
        <v>0</v>
      </c>
      <c r="H129" s="36">
        <v>0</v>
      </c>
    </row>
    <row r="130" spans="1:8">
      <c r="A130" s="34"/>
      <c r="B130" s="40" t="s">
        <v>1360</v>
      </c>
      <c r="C130" s="36">
        <v>2</v>
      </c>
      <c r="D130" s="36">
        <v>2</v>
      </c>
      <c r="E130" s="39">
        <v>0</v>
      </c>
      <c r="F130" s="39">
        <v>0</v>
      </c>
      <c r="G130" s="39">
        <v>0</v>
      </c>
      <c r="H130" s="36">
        <v>0</v>
      </c>
    </row>
    <row r="131" spans="1:8">
      <c r="A131" s="34"/>
      <c r="B131" s="40" t="s">
        <v>1361</v>
      </c>
      <c r="C131" s="36">
        <v>5</v>
      </c>
      <c r="D131" s="36">
        <v>5</v>
      </c>
      <c r="E131" s="39">
        <v>0</v>
      </c>
      <c r="F131" s="39">
        <v>0</v>
      </c>
      <c r="G131" s="39">
        <v>0</v>
      </c>
      <c r="H131" s="36">
        <v>0</v>
      </c>
    </row>
    <row r="132" spans="1:8">
      <c r="A132" s="34"/>
      <c r="B132" s="40" t="s">
        <v>1362</v>
      </c>
      <c r="C132" s="36">
        <v>27.96</v>
      </c>
      <c r="D132" s="36">
        <v>27.96</v>
      </c>
      <c r="E132" s="39">
        <v>0</v>
      </c>
      <c r="F132" s="39">
        <v>0</v>
      </c>
      <c r="G132" s="39">
        <v>0</v>
      </c>
      <c r="H132" s="36">
        <v>0</v>
      </c>
    </row>
    <row r="133" spans="1:8">
      <c r="A133" s="34"/>
      <c r="B133" s="40" t="s">
        <v>1297</v>
      </c>
      <c r="C133" s="36">
        <v>129.5</v>
      </c>
      <c r="D133" s="36">
        <v>129.5</v>
      </c>
      <c r="E133" s="39">
        <v>0</v>
      </c>
      <c r="F133" s="39">
        <v>0</v>
      </c>
      <c r="G133" s="39">
        <v>0</v>
      </c>
      <c r="H133" s="36">
        <v>0</v>
      </c>
    </row>
    <row r="134" spans="1:8">
      <c r="A134" s="34"/>
      <c r="B134" s="40" t="s">
        <v>1363</v>
      </c>
      <c r="C134" s="36">
        <v>35</v>
      </c>
      <c r="D134" s="36">
        <v>35</v>
      </c>
      <c r="E134" s="39">
        <v>0</v>
      </c>
      <c r="F134" s="39">
        <v>0</v>
      </c>
      <c r="G134" s="39">
        <v>0</v>
      </c>
      <c r="H134" s="36">
        <v>0</v>
      </c>
    </row>
    <row r="135" spans="1:8">
      <c r="A135" s="34"/>
      <c r="B135" s="40" t="s">
        <v>1364</v>
      </c>
      <c r="C135" s="36">
        <v>17</v>
      </c>
      <c r="D135" s="36">
        <v>17</v>
      </c>
      <c r="E135" s="39">
        <v>0</v>
      </c>
      <c r="F135" s="39">
        <v>0</v>
      </c>
      <c r="G135" s="39">
        <v>0</v>
      </c>
      <c r="H135" s="36">
        <v>0</v>
      </c>
    </row>
    <row r="136" spans="1:8">
      <c r="A136" s="34"/>
      <c r="B136" s="40" t="s">
        <v>1365</v>
      </c>
      <c r="C136" s="36">
        <v>3</v>
      </c>
      <c r="D136" s="36">
        <v>3</v>
      </c>
      <c r="E136" s="39">
        <v>0</v>
      </c>
      <c r="F136" s="39">
        <v>0</v>
      </c>
      <c r="G136" s="39">
        <v>0</v>
      </c>
      <c r="H136" s="36">
        <v>0</v>
      </c>
    </row>
    <row r="137" spans="1:8">
      <c r="A137" s="34"/>
      <c r="B137" s="40" t="s">
        <v>1366</v>
      </c>
      <c r="C137" s="36">
        <v>30</v>
      </c>
      <c r="D137" s="36">
        <v>30</v>
      </c>
      <c r="E137" s="39">
        <v>0</v>
      </c>
      <c r="F137" s="39">
        <v>0</v>
      </c>
      <c r="G137" s="39">
        <v>0</v>
      </c>
      <c r="H137" s="36">
        <v>0</v>
      </c>
    </row>
    <row r="138" spans="1:8">
      <c r="A138" s="34"/>
      <c r="B138" s="40" t="s">
        <v>1367</v>
      </c>
      <c r="C138" s="36">
        <v>2</v>
      </c>
      <c r="D138" s="36">
        <v>2</v>
      </c>
      <c r="E138" s="39">
        <v>0</v>
      </c>
      <c r="F138" s="39">
        <v>0</v>
      </c>
      <c r="G138" s="39">
        <v>0</v>
      </c>
      <c r="H138" s="36">
        <v>0</v>
      </c>
    </row>
    <row r="139" spans="1:8">
      <c r="A139" s="34"/>
      <c r="B139" s="40" t="s">
        <v>1368</v>
      </c>
      <c r="C139" s="36">
        <v>4</v>
      </c>
      <c r="D139" s="36">
        <v>4</v>
      </c>
      <c r="E139" s="39">
        <v>0</v>
      </c>
      <c r="F139" s="39">
        <v>0</v>
      </c>
      <c r="G139" s="39">
        <v>0</v>
      </c>
      <c r="H139" s="36">
        <v>0</v>
      </c>
    </row>
    <row r="140" spans="1:8">
      <c r="A140" s="34"/>
      <c r="B140" s="40" t="s">
        <v>1369</v>
      </c>
      <c r="C140" s="36">
        <v>4</v>
      </c>
      <c r="D140" s="36">
        <v>4</v>
      </c>
      <c r="E140" s="39">
        <v>0</v>
      </c>
      <c r="F140" s="39">
        <v>0</v>
      </c>
      <c r="G140" s="39">
        <v>0</v>
      </c>
      <c r="H140" s="36">
        <v>0</v>
      </c>
    </row>
    <row r="141" spans="1:8">
      <c r="A141" s="34"/>
      <c r="B141" s="40" t="s">
        <v>1370</v>
      </c>
      <c r="C141" s="36">
        <v>5</v>
      </c>
      <c r="D141" s="36">
        <v>5</v>
      </c>
      <c r="E141" s="39">
        <v>0</v>
      </c>
      <c r="F141" s="39">
        <v>0</v>
      </c>
      <c r="G141" s="39">
        <v>0</v>
      </c>
      <c r="H141" s="36">
        <v>0</v>
      </c>
    </row>
    <row r="142" spans="1:8">
      <c r="A142" s="37" t="s">
        <v>889</v>
      </c>
      <c r="B142" s="34" t="s">
        <v>1371</v>
      </c>
      <c r="C142" s="36">
        <v>221</v>
      </c>
      <c r="D142" s="36">
        <v>221</v>
      </c>
      <c r="E142" s="39">
        <v>0</v>
      </c>
      <c r="F142" s="39">
        <v>0</v>
      </c>
      <c r="G142" s="39">
        <v>0</v>
      </c>
      <c r="H142" s="36">
        <v>0</v>
      </c>
    </row>
    <row r="143" spans="1:8">
      <c r="A143" s="34"/>
      <c r="B143" s="40" t="s">
        <v>1372</v>
      </c>
      <c r="C143" s="36">
        <v>15</v>
      </c>
      <c r="D143" s="36">
        <v>15</v>
      </c>
      <c r="E143" s="39">
        <v>0</v>
      </c>
      <c r="F143" s="39">
        <v>0</v>
      </c>
      <c r="G143" s="39">
        <v>0</v>
      </c>
      <c r="H143" s="36">
        <v>0</v>
      </c>
    </row>
    <row r="144" spans="1:8">
      <c r="A144" s="34"/>
      <c r="B144" s="40" t="s">
        <v>1373</v>
      </c>
      <c r="C144" s="36">
        <v>5</v>
      </c>
      <c r="D144" s="36">
        <v>5</v>
      </c>
      <c r="E144" s="39">
        <v>0</v>
      </c>
      <c r="F144" s="39">
        <v>0</v>
      </c>
      <c r="G144" s="39">
        <v>0</v>
      </c>
      <c r="H144" s="36">
        <v>0</v>
      </c>
    </row>
    <row r="145" spans="1:8">
      <c r="A145" s="34"/>
      <c r="B145" s="40" t="s">
        <v>1374</v>
      </c>
      <c r="C145" s="36">
        <v>28</v>
      </c>
      <c r="D145" s="36">
        <v>28</v>
      </c>
      <c r="E145" s="39">
        <v>0</v>
      </c>
      <c r="F145" s="39">
        <v>0</v>
      </c>
      <c r="G145" s="39">
        <v>0</v>
      </c>
      <c r="H145" s="36">
        <v>0</v>
      </c>
    </row>
    <row r="146" spans="1:8">
      <c r="A146" s="34"/>
      <c r="B146" s="40" t="s">
        <v>1375</v>
      </c>
      <c r="C146" s="36">
        <v>21</v>
      </c>
      <c r="D146" s="36">
        <v>21</v>
      </c>
      <c r="E146" s="39">
        <v>0</v>
      </c>
      <c r="F146" s="39">
        <v>0</v>
      </c>
      <c r="G146" s="39">
        <v>0</v>
      </c>
      <c r="H146" s="36">
        <v>0</v>
      </c>
    </row>
    <row r="147" spans="1:8">
      <c r="A147" s="34"/>
      <c r="B147" s="40" t="s">
        <v>1376</v>
      </c>
      <c r="C147" s="36">
        <v>122</v>
      </c>
      <c r="D147" s="36">
        <v>122</v>
      </c>
      <c r="E147" s="39">
        <v>0</v>
      </c>
      <c r="F147" s="39">
        <v>0</v>
      </c>
      <c r="G147" s="39">
        <v>0</v>
      </c>
      <c r="H147" s="36">
        <v>0</v>
      </c>
    </row>
    <row r="148" spans="1:8">
      <c r="A148" s="34"/>
      <c r="B148" s="40" t="s">
        <v>1377</v>
      </c>
      <c r="C148" s="36">
        <v>30</v>
      </c>
      <c r="D148" s="36">
        <v>30</v>
      </c>
      <c r="E148" s="39">
        <v>0</v>
      </c>
      <c r="F148" s="39">
        <v>0</v>
      </c>
      <c r="G148" s="39">
        <v>0</v>
      </c>
      <c r="H148" s="36">
        <v>0</v>
      </c>
    </row>
    <row r="149" spans="1:8">
      <c r="A149" s="37" t="s">
        <v>891</v>
      </c>
      <c r="B149" s="34" t="s">
        <v>1378</v>
      </c>
      <c r="C149" s="36">
        <v>710.31</v>
      </c>
      <c r="D149" s="36">
        <v>710.31</v>
      </c>
      <c r="E149" s="39">
        <v>0</v>
      </c>
      <c r="F149" s="39">
        <v>0</v>
      </c>
      <c r="G149" s="39">
        <v>0</v>
      </c>
      <c r="H149" s="36">
        <v>0</v>
      </c>
    </row>
    <row r="150" spans="1:8">
      <c r="A150" s="34"/>
      <c r="B150" s="40" t="s">
        <v>1379</v>
      </c>
      <c r="C150" s="36">
        <v>78</v>
      </c>
      <c r="D150" s="36">
        <v>78</v>
      </c>
      <c r="E150" s="39">
        <v>0</v>
      </c>
      <c r="F150" s="39">
        <v>0</v>
      </c>
      <c r="G150" s="39">
        <v>0</v>
      </c>
      <c r="H150" s="36">
        <v>0</v>
      </c>
    </row>
    <row r="151" spans="1:8">
      <c r="A151" s="34"/>
      <c r="B151" s="40" t="s">
        <v>1380</v>
      </c>
      <c r="C151" s="36">
        <v>60</v>
      </c>
      <c r="D151" s="36">
        <v>60</v>
      </c>
      <c r="E151" s="39">
        <v>0</v>
      </c>
      <c r="F151" s="39">
        <v>0</v>
      </c>
      <c r="G151" s="39">
        <v>0</v>
      </c>
      <c r="H151" s="36">
        <v>0</v>
      </c>
    </row>
    <row r="152" spans="1:8">
      <c r="A152" s="34"/>
      <c r="B152" s="40" t="s">
        <v>1381</v>
      </c>
      <c r="C152" s="36">
        <v>30</v>
      </c>
      <c r="D152" s="36">
        <v>30</v>
      </c>
      <c r="E152" s="39">
        <v>0</v>
      </c>
      <c r="F152" s="39">
        <v>0</v>
      </c>
      <c r="G152" s="39">
        <v>0</v>
      </c>
      <c r="H152" s="36">
        <v>0</v>
      </c>
    </row>
    <row r="153" spans="1:8">
      <c r="A153" s="34"/>
      <c r="B153" s="40" t="s">
        <v>1382</v>
      </c>
      <c r="C153" s="36">
        <v>10</v>
      </c>
      <c r="D153" s="36">
        <v>10</v>
      </c>
      <c r="E153" s="39">
        <v>0</v>
      </c>
      <c r="F153" s="39">
        <v>0</v>
      </c>
      <c r="G153" s="39">
        <v>0</v>
      </c>
      <c r="H153" s="36">
        <v>0</v>
      </c>
    </row>
    <row r="154" spans="1:8">
      <c r="A154" s="34"/>
      <c r="B154" s="40" t="s">
        <v>1383</v>
      </c>
      <c r="C154" s="36">
        <v>28</v>
      </c>
      <c r="D154" s="36">
        <v>28</v>
      </c>
      <c r="E154" s="39">
        <v>0</v>
      </c>
      <c r="F154" s="39">
        <v>0</v>
      </c>
      <c r="G154" s="39">
        <v>0</v>
      </c>
      <c r="H154" s="36">
        <v>0</v>
      </c>
    </row>
    <row r="155" spans="1:8">
      <c r="A155" s="34"/>
      <c r="B155" s="40" t="s">
        <v>1384</v>
      </c>
      <c r="C155" s="36">
        <v>93.33</v>
      </c>
      <c r="D155" s="36">
        <v>93.33</v>
      </c>
      <c r="E155" s="39">
        <v>0</v>
      </c>
      <c r="F155" s="39">
        <v>0</v>
      </c>
      <c r="G155" s="39">
        <v>0</v>
      </c>
      <c r="H155" s="36">
        <v>0</v>
      </c>
    </row>
    <row r="156" spans="1:8">
      <c r="A156" s="34"/>
      <c r="B156" s="40" t="s">
        <v>1385</v>
      </c>
      <c r="C156" s="36">
        <v>17</v>
      </c>
      <c r="D156" s="36">
        <v>17</v>
      </c>
      <c r="E156" s="39">
        <v>0</v>
      </c>
      <c r="F156" s="39">
        <v>0</v>
      </c>
      <c r="G156" s="39">
        <v>0</v>
      </c>
      <c r="H156" s="36">
        <v>0</v>
      </c>
    </row>
    <row r="157" spans="1:8">
      <c r="A157" s="34"/>
      <c r="B157" s="40" t="s">
        <v>1386</v>
      </c>
      <c r="C157" s="36">
        <v>95</v>
      </c>
      <c r="D157" s="36">
        <v>95</v>
      </c>
      <c r="E157" s="39">
        <v>0</v>
      </c>
      <c r="F157" s="39">
        <v>0</v>
      </c>
      <c r="G157" s="39">
        <v>0</v>
      </c>
      <c r="H157" s="36">
        <v>0</v>
      </c>
    </row>
    <row r="158" spans="1:8">
      <c r="A158" s="34"/>
      <c r="B158" s="40" t="s">
        <v>1387</v>
      </c>
      <c r="C158" s="36">
        <v>15</v>
      </c>
      <c r="D158" s="36">
        <v>15</v>
      </c>
      <c r="E158" s="39">
        <v>0</v>
      </c>
      <c r="F158" s="39">
        <v>0</v>
      </c>
      <c r="G158" s="39">
        <v>0</v>
      </c>
      <c r="H158" s="36">
        <v>0</v>
      </c>
    </row>
    <row r="159" spans="1:8">
      <c r="A159" s="34"/>
      <c r="B159" s="40" t="s">
        <v>1388</v>
      </c>
      <c r="C159" s="36">
        <v>10</v>
      </c>
      <c r="D159" s="36">
        <v>10</v>
      </c>
      <c r="E159" s="39">
        <v>0</v>
      </c>
      <c r="F159" s="39">
        <v>0</v>
      </c>
      <c r="G159" s="39">
        <v>0</v>
      </c>
      <c r="H159" s="36">
        <v>0</v>
      </c>
    </row>
    <row r="160" spans="1:8">
      <c r="A160" s="34"/>
      <c r="B160" s="40" t="s">
        <v>1389</v>
      </c>
      <c r="C160" s="36">
        <v>40</v>
      </c>
      <c r="D160" s="36">
        <v>40</v>
      </c>
      <c r="E160" s="39">
        <v>0</v>
      </c>
      <c r="F160" s="39">
        <v>0</v>
      </c>
      <c r="G160" s="39">
        <v>0</v>
      </c>
      <c r="H160" s="36">
        <v>0</v>
      </c>
    </row>
    <row r="161" spans="1:8">
      <c r="A161" s="34"/>
      <c r="B161" s="40" t="s">
        <v>1390</v>
      </c>
      <c r="C161" s="36">
        <v>10</v>
      </c>
      <c r="D161" s="36">
        <v>10</v>
      </c>
      <c r="E161" s="39">
        <v>0</v>
      </c>
      <c r="F161" s="39">
        <v>0</v>
      </c>
      <c r="G161" s="39">
        <v>0</v>
      </c>
      <c r="H161" s="36">
        <v>0</v>
      </c>
    </row>
    <row r="162" spans="1:8">
      <c r="A162" s="34"/>
      <c r="B162" s="40" t="s">
        <v>1391</v>
      </c>
      <c r="C162" s="36">
        <v>20</v>
      </c>
      <c r="D162" s="36">
        <v>20</v>
      </c>
      <c r="E162" s="39">
        <v>0</v>
      </c>
      <c r="F162" s="39">
        <v>0</v>
      </c>
      <c r="G162" s="39">
        <v>0</v>
      </c>
      <c r="H162" s="36">
        <v>0</v>
      </c>
    </row>
    <row r="163" spans="1:8">
      <c r="A163" s="34"/>
      <c r="B163" s="40" t="s">
        <v>1392</v>
      </c>
      <c r="C163" s="36">
        <v>147.98</v>
      </c>
      <c r="D163" s="36">
        <v>147.98</v>
      </c>
      <c r="E163" s="39">
        <v>0</v>
      </c>
      <c r="F163" s="39">
        <v>0</v>
      </c>
      <c r="G163" s="39">
        <v>0</v>
      </c>
      <c r="H163" s="36">
        <v>0</v>
      </c>
    </row>
    <row r="164" spans="1:8">
      <c r="A164" s="34"/>
      <c r="B164" s="40" t="s">
        <v>1393</v>
      </c>
      <c r="C164" s="36">
        <v>40</v>
      </c>
      <c r="D164" s="36">
        <v>40</v>
      </c>
      <c r="E164" s="39">
        <v>0</v>
      </c>
      <c r="F164" s="39">
        <v>0</v>
      </c>
      <c r="G164" s="39">
        <v>0</v>
      </c>
      <c r="H164" s="36">
        <v>0</v>
      </c>
    </row>
    <row r="165" spans="1:8">
      <c r="A165" s="34"/>
      <c r="B165" s="40" t="s">
        <v>1394</v>
      </c>
      <c r="C165" s="36">
        <v>6</v>
      </c>
      <c r="D165" s="36">
        <v>6</v>
      </c>
      <c r="E165" s="39">
        <v>0</v>
      </c>
      <c r="F165" s="39">
        <v>0</v>
      </c>
      <c r="G165" s="39">
        <v>0</v>
      </c>
      <c r="H165" s="36">
        <v>0</v>
      </c>
    </row>
    <row r="166" spans="1:8">
      <c r="A166" s="34"/>
      <c r="B166" s="40" t="s">
        <v>1395</v>
      </c>
      <c r="C166" s="36">
        <v>10</v>
      </c>
      <c r="D166" s="36">
        <v>10</v>
      </c>
      <c r="E166" s="39">
        <v>0</v>
      </c>
      <c r="F166" s="39">
        <v>0</v>
      </c>
      <c r="G166" s="39">
        <v>0</v>
      </c>
      <c r="H166" s="36">
        <v>0</v>
      </c>
    </row>
    <row r="167" spans="1:8">
      <c r="A167" s="37" t="s">
        <v>893</v>
      </c>
      <c r="B167" s="34" t="s">
        <v>1396</v>
      </c>
      <c r="C167" s="36">
        <v>8264.21</v>
      </c>
      <c r="D167" s="36">
        <v>8264.21</v>
      </c>
      <c r="E167" s="39">
        <v>0</v>
      </c>
      <c r="F167" s="39">
        <v>0</v>
      </c>
      <c r="G167" s="39">
        <v>0</v>
      </c>
      <c r="H167" s="36">
        <v>0</v>
      </c>
    </row>
    <row r="168" spans="1:8">
      <c r="A168" s="34"/>
      <c r="B168" s="40" t="s">
        <v>1397</v>
      </c>
      <c r="C168" s="36">
        <v>176.82</v>
      </c>
      <c r="D168" s="36">
        <v>176.82</v>
      </c>
      <c r="E168" s="39">
        <v>0</v>
      </c>
      <c r="F168" s="39">
        <v>0</v>
      </c>
      <c r="G168" s="39">
        <v>0</v>
      </c>
      <c r="H168" s="36">
        <v>0</v>
      </c>
    </row>
    <row r="169" spans="1:8">
      <c r="A169" s="34"/>
      <c r="B169" s="40" t="s">
        <v>1398</v>
      </c>
      <c r="C169" s="36">
        <v>583.5</v>
      </c>
      <c r="D169" s="36">
        <v>583.5</v>
      </c>
      <c r="E169" s="39">
        <v>0</v>
      </c>
      <c r="F169" s="39">
        <v>0</v>
      </c>
      <c r="G169" s="39">
        <v>0</v>
      </c>
      <c r="H169" s="36">
        <v>0</v>
      </c>
    </row>
    <row r="170" spans="1:8">
      <c r="A170" s="34"/>
      <c r="B170" s="40" t="s">
        <v>1399</v>
      </c>
      <c r="C170" s="36">
        <v>160</v>
      </c>
      <c r="D170" s="36">
        <v>160</v>
      </c>
      <c r="E170" s="39">
        <v>0</v>
      </c>
      <c r="F170" s="39">
        <v>0</v>
      </c>
      <c r="G170" s="39">
        <v>0</v>
      </c>
      <c r="H170" s="36">
        <v>0</v>
      </c>
    </row>
    <row r="171" spans="1:8">
      <c r="A171" s="34"/>
      <c r="B171" s="40" t="s">
        <v>1400</v>
      </c>
      <c r="C171" s="36">
        <v>2988.3</v>
      </c>
      <c r="D171" s="36">
        <v>2988.3</v>
      </c>
      <c r="E171" s="39">
        <v>0</v>
      </c>
      <c r="F171" s="39">
        <v>0</v>
      </c>
      <c r="G171" s="39">
        <v>0</v>
      </c>
      <c r="H171" s="36">
        <v>0</v>
      </c>
    </row>
    <row r="172" spans="1:8">
      <c r="A172" s="34"/>
      <c r="B172" s="40" t="s">
        <v>1401</v>
      </c>
      <c r="C172" s="36">
        <v>269.21</v>
      </c>
      <c r="D172" s="36">
        <v>269.21</v>
      </c>
      <c r="E172" s="39">
        <v>0</v>
      </c>
      <c r="F172" s="39">
        <v>0</v>
      </c>
      <c r="G172" s="39">
        <v>0</v>
      </c>
      <c r="H172" s="36">
        <v>0</v>
      </c>
    </row>
    <row r="173" spans="1:8">
      <c r="A173" s="34"/>
      <c r="B173" s="40" t="s">
        <v>1402</v>
      </c>
      <c r="C173" s="36">
        <v>34</v>
      </c>
      <c r="D173" s="36">
        <v>34</v>
      </c>
      <c r="E173" s="39">
        <v>0</v>
      </c>
      <c r="F173" s="39">
        <v>0</v>
      </c>
      <c r="G173" s="39">
        <v>0</v>
      </c>
      <c r="H173" s="36">
        <v>0</v>
      </c>
    </row>
    <row r="174" spans="1:8">
      <c r="A174" s="34"/>
      <c r="B174" s="40" t="s">
        <v>1403</v>
      </c>
      <c r="C174" s="36">
        <v>956.6</v>
      </c>
      <c r="D174" s="36">
        <v>956.6</v>
      </c>
      <c r="E174" s="39">
        <v>0</v>
      </c>
      <c r="F174" s="39">
        <v>0</v>
      </c>
      <c r="G174" s="39">
        <v>0</v>
      </c>
      <c r="H174" s="36">
        <v>0</v>
      </c>
    </row>
    <row r="175" spans="1:8">
      <c r="A175" s="34"/>
      <c r="B175" s="40" t="s">
        <v>1404</v>
      </c>
      <c r="C175" s="36">
        <v>40</v>
      </c>
      <c r="D175" s="36">
        <v>40</v>
      </c>
      <c r="E175" s="39">
        <v>0</v>
      </c>
      <c r="F175" s="39">
        <v>0</v>
      </c>
      <c r="G175" s="39">
        <v>0</v>
      </c>
      <c r="H175" s="36">
        <v>0</v>
      </c>
    </row>
    <row r="176" spans="1:8">
      <c r="A176" s="34"/>
      <c r="B176" s="40" t="s">
        <v>1405</v>
      </c>
      <c r="C176" s="36">
        <v>1164.2</v>
      </c>
      <c r="D176" s="36">
        <v>1164.2</v>
      </c>
      <c r="E176" s="39">
        <v>0</v>
      </c>
      <c r="F176" s="39">
        <v>0</v>
      </c>
      <c r="G176" s="39">
        <v>0</v>
      </c>
      <c r="H176" s="36">
        <v>0</v>
      </c>
    </row>
    <row r="177" spans="1:8">
      <c r="A177" s="34"/>
      <c r="B177" s="40" t="s">
        <v>1406</v>
      </c>
      <c r="C177" s="36">
        <v>153</v>
      </c>
      <c r="D177" s="36">
        <v>153</v>
      </c>
      <c r="E177" s="39">
        <v>0</v>
      </c>
      <c r="F177" s="39">
        <v>0</v>
      </c>
      <c r="G177" s="39">
        <v>0</v>
      </c>
      <c r="H177" s="36">
        <v>0</v>
      </c>
    </row>
    <row r="178" spans="1:8">
      <c r="A178" s="34"/>
      <c r="B178" s="40" t="s">
        <v>1407</v>
      </c>
      <c r="C178" s="36">
        <v>58</v>
      </c>
      <c r="D178" s="36">
        <v>58</v>
      </c>
      <c r="E178" s="39">
        <v>0</v>
      </c>
      <c r="F178" s="39">
        <v>0</v>
      </c>
      <c r="G178" s="39">
        <v>0</v>
      </c>
      <c r="H178" s="36">
        <v>0</v>
      </c>
    </row>
    <row r="179" spans="1:8">
      <c r="A179" s="34"/>
      <c r="B179" s="40" t="s">
        <v>1408</v>
      </c>
      <c r="C179" s="36">
        <v>291.18</v>
      </c>
      <c r="D179" s="36">
        <v>291.18</v>
      </c>
      <c r="E179" s="39">
        <v>0</v>
      </c>
      <c r="F179" s="39">
        <v>0</v>
      </c>
      <c r="G179" s="39">
        <v>0</v>
      </c>
      <c r="H179" s="36">
        <v>0</v>
      </c>
    </row>
    <row r="180" spans="1:8">
      <c r="A180" s="34"/>
      <c r="B180" s="40" t="s">
        <v>1409</v>
      </c>
      <c r="C180" s="36">
        <v>160</v>
      </c>
      <c r="D180" s="36">
        <v>160</v>
      </c>
      <c r="E180" s="39">
        <v>0</v>
      </c>
      <c r="F180" s="39">
        <v>0</v>
      </c>
      <c r="G180" s="39">
        <v>0</v>
      </c>
      <c r="H180" s="36">
        <v>0</v>
      </c>
    </row>
    <row r="181" spans="1:8">
      <c r="A181" s="34"/>
      <c r="B181" s="40" t="s">
        <v>1410</v>
      </c>
      <c r="C181" s="36">
        <v>1229.4</v>
      </c>
      <c r="D181" s="36">
        <v>1229.4</v>
      </c>
      <c r="E181" s="39">
        <v>0</v>
      </c>
      <c r="F181" s="39">
        <v>0</v>
      </c>
      <c r="G181" s="39">
        <v>0</v>
      </c>
      <c r="H181" s="36">
        <v>0</v>
      </c>
    </row>
    <row r="182" spans="1:8">
      <c r="A182" s="37" t="s">
        <v>895</v>
      </c>
      <c r="B182" s="34" t="s">
        <v>1411</v>
      </c>
      <c r="C182" s="36">
        <v>363.66</v>
      </c>
      <c r="D182" s="36">
        <v>363.66</v>
      </c>
      <c r="E182" s="39">
        <v>0</v>
      </c>
      <c r="F182" s="39">
        <v>0</v>
      </c>
      <c r="G182" s="39">
        <v>0</v>
      </c>
      <c r="H182" s="36">
        <v>0</v>
      </c>
    </row>
    <row r="183" spans="1:8">
      <c r="A183" s="34"/>
      <c r="B183" s="40" t="s">
        <v>1412</v>
      </c>
      <c r="C183" s="36">
        <v>62</v>
      </c>
      <c r="D183" s="36">
        <v>62</v>
      </c>
      <c r="E183" s="39">
        <v>0</v>
      </c>
      <c r="F183" s="39">
        <v>0</v>
      </c>
      <c r="G183" s="39">
        <v>0</v>
      </c>
      <c r="H183" s="36">
        <v>0</v>
      </c>
    </row>
    <row r="184" spans="1:8">
      <c r="A184" s="34"/>
      <c r="B184" s="40" t="s">
        <v>1413</v>
      </c>
      <c r="C184" s="36">
        <v>65.12</v>
      </c>
      <c r="D184" s="36">
        <v>65.12</v>
      </c>
      <c r="E184" s="39">
        <v>0</v>
      </c>
      <c r="F184" s="39">
        <v>0</v>
      </c>
      <c r="G184" s="39">
        <v>0</v>
      </c>
      <c r="H184" s="36">
        <v>0</v>
      </c>
    </row>
    <row r="185" spans="1:8">
      <c r="A185" s="34"/>
      <c r="B185" s="40" t="s">
        <v>1414</v>
      </c>
      <c r="C185" s="36">
        <v>56.73</v>
      </c>
      <c r="D185" s="36">
        <v>56.73</v>
      </c>
      <c r="E185" s="39">
        <v>0</v>
      </c>
      <c r="F185" s="39">
        <v>0</v>
      </c>
      <c r="G185" s="39">
        <v>0</v>
      </c>
      <c r="H185" s="36">
        <v>0</v>
      </c>
    </row>
    <row r="186" spans="1:8">
      <c r="A186" s="34"/>
      <c r="B186" s="40" t="s">
        <v>1415</v>
      </c>
      <c r="C186" s="36">
        <v>20</v>
      </c>
      <c r="D186" s="36">
        <v>20</v>
      </c>
      <c r="E186" s="39">
        <v>0</v>
      </c>
      <c r="F186" s="39">
        <v>0</v>
      </c>
      <c r="G186" s="39">
        <v>0</v>
      </c>
      <c r="H186" s="36">
        <v>0</v>
      </c>
    </row>
    <row r="187" spans="1:8">
      <c r="A187" s="34"/>
      <c r="B187" s="40" t="s">
        <v>1416</v>
      </c>
      <c r="C187" s="36">
        <v>12</v>
      </c>
      <c r="D187" s="36">
        <v>12</v>
      </c>
      <c r="E187" s="39">
        <v>0</v>
      </c>
      <c r="F187" s="39">
        <v>0</v>
      </c>
      <c r="G187" s="39">
        <v>0</v>
      </c>
      <c r="H187" s="36">
        <v>0</v>
      </c>
    </row>
    <row r="188" spans="1:8">
      <c r="A188" s="34"/>
      <c r="B188" s="40" t="s">
        <v>1297</v>
      </c>
      <c r="C188" s="36">
        <v>105</v>
      </c>
      <c r="D188" s="36">
        <v>105</v>
      </c>
      <c r="E188" s="39">
        <v>0</v>
      </c>
      <c r="F188" s="39">
        <v>0</v>
      </c>
      <c r="G188" s="39">
        <v>0</v>
      </c>
      <c r="H188" s="36">
        <v>0</v>
      </c>
    </row>
    <row r="189" spans="1:8">
      <c r="A189" s="34"/>
      <c r="B189" s="40" t="s">
        <v>1417</v>
      </c>
      <c r="C189" s="36">
        <v>35.81</v>
      </c>
      <c r="D189" s="36">
        <v>35.81</v>
      </c>
      <c r="E189" s="39">
        <v>0</v>
      </c>
      <c r="F189" s="39">
        <v>0</v>
      </c>
      <c r="G189" s="39">
        <v>0</v>
      </c>
      <c r="H189" s="36">
        <v>0</v>
      </c>
    </row>
    <row r="190" spans="1:8">
      <c r="A190" s="34"/>
      <c r="B190" s="40" t="s">
        <v>1418</v>
      </c>
      <c r="C190" s="36">
        <v>7</v>
      </c>
      <c r="D190" s="36">
        <v>7</v>
      </c>
      <c r="E190" s="39">
        <v>0</v>
      </c>
      <c r="F190" s="39">
        <v>0</v>
      </c>
      <c r="G190" s="39">
        <v>0</v>
      </c>
      <c r="H190" s="36">
        <v>0</v>
      </c>
    </row>
    <row r="191" spans="1:8">
      <c r="A191" s="37" t="s">
        <v>897</v>
      </c>
      <c r="B191" s="34" t="s">
        <v>1419</v>
      </c>
      <c r="C191" s="36">
        <v>121.5</v>
      </c>
      <c r="D191" s="36">
        <v>121.5</v>
      </c>
      <c r="E191" s="39">
        <v>0</v>
      </c>
      <c r="F191" s="39">
        <v>0</v>
      </c>
      <c r="G191" s="39">
        <v>0</v>
      </c>
      <c r="H191" s="36">
        <v>0</v>
      </c>
    </row>
    <row r="192" spans="1:8">
      <c r="A192" s="34"/>
      <c r="B192" s="40" t="s">
        <v>1420</v>
      </c>
      <c r="C192" s="36">
        <v>17.5</v>
      </c>
      <c r="D192" s="36">
        <v>17.5</v>
      </c>
      <c r="E192" s="39">
        <v>0</v>
      </c>
      <c r="F192" s="39">
        <v>0</v>
      </c>
      <c r="G192" s="39">
        <v>0</v>
      </c>
      <c r="H192" s="36">
        <v>0</v>
      </c>
    </row>
    <row r="193" spans="1:8">
      <c r="A193" s="34"/>
      <c r="B193" s="40" t="s">
        <v>1421</v>
      </c>
      <c r="C193" s="36">
        <v>3</v>
      </c>
      <c r="D193" s="36">
        <v>3</v>
      </c>
      <c r="E193" s="39">
        <v>0</v>
      </c>
      <c r="F193" s="39">
        <v>0</v>
      </c>
      <c r="G193" s="39">
        <v>0</v>
      </c>
      <c r="H193" s="36">
        <v>0</v>
      </c>
    </row>
    <row r="194" spans="1:8">
      <c r="A194" s="34"/>
      <c r="B194" s="40" t="s">
        <v>1295</v>
      </c>
      <c r="C194" s="36">
        <v>6</v>
      </c>
      <c r="D194" s="36">
        <v>6</v>
      </c>
      <c r="E194" s="39">
        <v>0</v>
      </c>
      <c r="F194" s="39">
        <v>0</v>
      </c>
      <c r="G194" s="39">
        <v>0</v>
      </c>
      <c r="H194" s="36">
        <v>0</v>
      </c>
    </row>
    <row r="195" spans="1:8">
      <c r="A195" s="34"/>
      <c r="B195" s="40" t="s">
        <v>1422</v>
      </c>
      <c r="C195" s="36">
        <v>20</v>
      </c>
      <c r="D195" s="36">
        <v>20</v>
      </c>
      <c r="E195" s="39">
        <v>0</v>
      </c>
      <c r="F195" s="39">
        <v>0</v>
      </c>
      <c r="G195" s="39">
        <v>0</v>
      </c>
      <c r="H195" s="36">
        <v>0</v>
      </c>
    </row>
    <row r="196" spans="1:8">
      <c r="A196" s="34"/>
      <c r="B196" s="40" t="s">
        <v>1423</v>
      </c>
      <c r="C196" s="36">
        <v>5</v>
      </c>
      <c r="D196" s="36">
        <v>5</v>
      </c>
      <c r="E196" s="39">
        <v>0</v>
      </c>
      <c r="F196" s="39">
        <v>0</v>
      </c>
      <c r="G196" s="39">
        <v>0</v>
      </c>
      <c r="H196" s="36">
        <v>0</v>
      </c>
    </row>
    <row r="197" spans="1:8">
      <c r="A197" s="34"/>
      <c r="B197" s="40" t="s">
        <v>1424</v>
      </c>
      <c r="C197" s="36">
        <v>5</v>
      </c>
      <c r="D197" s="36">
        <v>5</v>
      </c>
      <c r="E197" s="39">
        <v>0</v>
      </c>
      <c r="F197" s="39">
        <v>0</v>
      </c>
      <c r="G197" s="39">
        <v>0</v>
      </c>
      <c r="H197" s="36">
        <v>0</v>
      </c>
    </row>
    <row r="198" spans="1:8">
      <c r="A198" s="34"/>
      <c r="B198" s="40" t="s">
        <v>1425</v>
      </c>
      <c r="C198" s="36">
        <v>4</v>
      </c>
      <c r="D198" s="36">
        <v>4</v>
      </c>
      <c r="E198" s="39">
        <v>0</v>
      </c>
      <c r="F198" s="39">
        <v>0</v>
      </c>
      <c r="G198" s="39">
        <v>0</v>
      </c>
      <c r="H198" s="36">
        <v>0</v>
      </c>
    </row>
    <row r="199" spans="1:8">
      <c r="A199" s="34"/>
      <c r="B199" s="40" t="s">
        <v>1426</v>
      </c>
      <c r="C199" s="36">
        <v>9</v>
      </c>
      <c r="D199" s="36">
        <v>9</v>
      </c>
      <c r="E199" s="39">
        <v>0</v>
      </c>
      <c r="F199" s="39">
        <v>0</v>
      </c>
      <c r="G199" s="39">
        <v>0</v>
      </c>
      <c r="H199" s="36">
        <v>0</v>
      </c>
    </row>
    <row r="200" spans="1:8">
      <c r="A200" s="34"/>
      <c r="B200" s="40" t="s">
        <v>1427</v>
      </c>
      <c r="C200" s="36">
        <v>2</v>
      </c>
      <c r="D200" s="36">
        <v>2</v>
      </c>
      <c r="E200" s="39">
        <v>0</v>
      </c>
      <c r="F200" s="39">
        <v>0</v>
      </c>
      <c r="G200" s="39">
        <v>0</v>
      </c>
      <c r="H200" s="36">
        <v>0</v>
      </c>
    </row>
    <row r="201" spans="1:8">
      <c r="A201" s="34"/>
      <c r="B201" s="40" t="s">
        <v>1428</v>
      </c>
      <c r="C201" s="36">
        <v>4</v>
      </c>
      <c r="D201" s="36">
        <v>4</v>
      </c>
      <c r="E201" s="39">
        <v>0</v>
      </c>
      <c r="F201" s="39">
        <v>0</v>
      </c>
      <c r="G201" s="39">
        <v>0</v>
      </c>
      <c r="H201" s="36">
        <v>0</v>
      </c>
    </row>
    <row r="202" spans="1:8">
      <c r="A202" s="34"/>
      <c r="B202" s="40" t="s">
        <v>1429</v>
      </c>
      <c r="C202" s="36">
        <v>36</v>
      </c>
      <c r="D202" s="36">
        <v>36</v>
      </c>
      <c r="E202" s="39">
        <v>0</v>
      </c>
      <c r="F202" s="39">
        <v>0</v>
      </c>
      <c r="G202" s="39">
        <v>0</v>
      </c>
      <c r="H202" s="36">
        <v>0</v>
      </c>
    </row>
    <row r="203" spans="1:8">
      <c r="A203" s="34"/>
      <c r="B203" s="40" t="s">
        <v>1430</v>
      </c>
      <c r="C203" s="36">
        <v>10</v>
      </c>
      <c r="D203" s="36">
        <v>10</v>
      </c>
      <c r="E203" s="39">
        <v>0</v>
      </c>
      <c r="F203" s="39">
        <v>0</v>
      </c>
      <c r="G203" s="39">
        <v>0</v>
      </c>
      <c r="H203" s="36">
        <v>0</v>
      </c>
    </row>
    <row r="204" spans="1:8">
      <c r="A204" s="37" t="s">
        <v>899</v>
      </c>
      <c r="B204" s="34" t="s">
        <v>1431</v>
      </c>
      <c r="C204" s="36">
        <v>317.5</v>
      </c>
      <c r="D204" s="36">
        <v>317.5</v>
      </c>
      <c r="E204" s="39">
        <v>0</v>
      </c>
      <c r="F204" s="39">
        <v>0</v>
      </c>
      <c r="G204" s="39">
        <v>0</v>
      </c>
      <c r="H204" s="36">
        <v>0</v>
      </c>
    </row>
    <row r="205" spans="1:8">
      <c r="A205" s="34"/>
      <c r="B205" s="40" t="s">
        <v>1432</v>
      </c>
      <c r="C205" s="36">
        <v>100</v>
      </c>
      <c r="D205" s="36">
        <v>100</v>
      </c>
      <c r="E205" s="39">
        <v>0</v>
      </c>
      <c r="F205" s="39">
        <v>0</v>
      </c>
      <c r="G205" s="39">
        <v>0</v>
      </c>
      <c r="H205" s="36">
        <v>0</v>
      </c>
    </row>
    <row r="206" spans="1:8">
      <c r="A206" s="34"/>
      <c r="B206" s="40" t="s">
        <v>1433</v>
      </c>
      <c r="C206" s="36">
        <v>60</v>
      </c>
      <c r="D206" s="36">
        <v>60</v>
      </c>
      <c r="E206" s="39">
        <v>0</v>
      </c>
      <c r="F206" s="39">
        <v>0</v>
      </c>
      <c r="G206" s="39">
        <v>0</v>
      </c>
      <c r="H206" s="36">
        <v>0</v>
      </c>
    </row>
    <row r="207" spans="1:8">
      <c r="A207" s="34"/>
      <c r="B207" s="40" t="s">
        <v>1434</v>
      </c>
      <c r="C207" s="36">
        <v>10</v>
      </c>
      <c r="D207" s="36">
        <v>10</v>
      </c>
      <c r="E207" s="39">
        <v>0</v>
      </c>
      <c r="F207" s="39">
        <v>0</v>
      </c>
      <c r="G207" s="39">
        <v>0</v>
      </c>
      <c r="H207" s="36">
        <v>0</v>
      </c>
    </row>
    <row r="208" spans="1:8">
      <c r="A208" s="34"/>
      <c r="B208" s="40" t="s">
        <v>1435</v>
      </c>
      <c r="C208" s="36">
        <v>120</v>
      </c>
      <c r="D208" s="36">
        <v>120</v>
      </c>
      <c r="E208" s="39">
        <v>0</v>
      </c>
      <c r="F208" s="39">
        <v>0</v>
      </c>
      <c r="G208" s="39">
        <v>0</v>
      </c>
      <c r="H208" s="36">
        <v>0</v>
      </c>
    </row>
    <row r="209" spans="1:8">
      <c r="A209" s="34"/>
      <c r="B209" s="40" t="s">
        <v>1436</v>
      </c>
      <c r="C209" s="36">
        <v>17.5</v>
      </c>
      <c r="D209" s="36">
        <v>17.5</v>
      </c>
      <c r="E209" s="39">
        <v>0</v>
      </c>
      <c r="F209" s="39">
        <v>0</v>
      </c>
      <c r="G209" s="39">
        <v>0</v>
      </c>
      <c r="H209" s="36">
        <v>0</v>
      </c>
    </row>
    <row r="210" spans="1:8">
      <c r="A210" s="34"/>
      <c r="B210" s="40" t="s">
        <v>1437</v>
      </c>
      <c r="C210" s="36">
        <v>10</v>
      </c>
      <c r="D210" s="36">
        <v>10</v>
      </c>
      <c r="E210" s="39">
        <v>0</v>
      </c>
      <c r="F210" s="39">
        <v>0</v>
      </c>
      <c r="G210" s="39">
        <v>0</v>
      </c>
      <c r="H210" s="36">
        <v>0</v>
      </c>
    </row>
    <row r="211" spans="1:8">
      <c r="A211" s="37" t="s">
        <v>901</v>
      </c>
      <c r="B211" s="34" t="s">
        <v>1438</v>
      </c>
      <c r="C211" s="36">
        <v>128</v>
      </c>
      <c r="D211" s="36">
        <v>128</v>
      </c>
      <c r="E211" s="39">
        <v>0</v>
      </c>
      <c r="F211" s="39">
        <v>0</v>
      </c>
      <c r="G211" s="39">
        <v>0</v>
      </c>
      <c r="H211" s="36">
        <v>0</v>
      </c>
    </row>
    <row r="212" spans="1:8">
      <c r="A212" s="34"/>
      <c r="B212" s="40" t="s">
        <v>1439</v>
      </c>
      <c r="C212" s="36">
        <v>128</v>
      </c>
      <c r="D212" s="36">
        <v>128</v>
      </c>
      <c r="E212" s="39">
        <v>0</v>
      </c>
      <c r="F212" s="39">
        <v>0</v>
      </c>
      <c r="G212" s="39">
        <v>0</v>
      </c>
      <c r="H212" s="36">
        <v>0</v>
      </c>
    </row>
    <row r="213" spans="1:8">
      <c r="A213" s="37" t="s">
        <v>903</v>
      </c>
      <c r="B213" s="34" t="s">
        <v>1440</v>
      </c>
      <c r="C213" s="36">
        <v>263.8</v>
      </c>
      <c r="D213" s="36">
        <v>263.8</v>
      </c>
      <c r="E213" s="39">
        <v>0</v>
      </c>
      <c r="F213" s="39">
        <v>0</v>
      </c>
      <c r="G213" s="39">
        <v>0</v>
      </c>
      <c r="H213" s="36">
        <v>0</v>
      </c>
    </row>
    <row r="214" spans="1:8">
      <c r="A214" s="34"/>
      <c r="B214" s="40" t="s">
        <v>1441</v>
      </c>
      <c r="C214" s="36">
        <v>33.8</v>
      </c>
      <c r="D214" s="36">
        <v>33.8</v>
      </c>
      <c r="E214" s="39">
        <v>0</v>
      </c>
      <c r="F214" s="39">
        <v>0</v>
      </c>
      <c r="G214" s="39">
        <v>0</v>
      </c>
      <c r="H214" s="36">
        <v>0</v>
      </c>
    </row>
    <row r="215" spans="1:8">
      <c r="A215" s="34"/>
      <c r="B215" s="40" t="s">
        <v>1442</v>
      </c>
      <c r="C215" s="36">
        <v>105</v>
      </c>
      <c r="D215" s="36">
        <v>105</v>
      </c>
      <c r="E215" s="39">
        <v>0</v>
      </c>
      <c r="F215" s="39">
        <v>0</v>
      </c>
      <c r="G215" s="39">
        <v>0</v>
      </c>
      <c r="H215" s="36">
        <v>0</v>
      </c>
    </row>
    <row r="216" spans="1:8">
      <c r="A216" s="34"/>
      <c r="B216" s="40" t="s">
        <v>1443</v>
      </c>
      <c r="C216" s="36">
        <v>25</v>
      </c>
      <c r="D216" s="36">
        <v>25</v>
      </c>
      <c r="E216" s="39">
        <v>0</v>
      </c>
      <c r="F216" s="39">
        <v>0</v>
      </c>
      <c r="G216" s="39">
        <v>0</v>
      </c>
      <c r="H216" s="36">
        <v>0</v>
      </c>
    </row>
    <row r="217" spans="1:8">
      <c r="A217" s="34"/>
      <c r="B217" s="40" t="s">
        <v>1444</v>
      </c>
      <c r="C217" s="36">
        <v>3</v>
      </c>
      <c r="D217" s="36">
        <v>3</v>
      </c>
      <c r="E217" s="39">
        <v>0</v>
      </c>
      <c r="F217" s="39">
        <v>0</v>
      </c>
      <c r="G217" s="39">
        <v>0</v>
      </c>
      <c r="H217" s="36">
        <v>0</v>
      </c>
    </row>
    <row r="218" spans="1:8">
      <c r="A218" s="34"/>
      <c r="B218" s="40" t="s">
        <v>1445</v>
      </c>
      <c r="C218" s="36">
        <v>5</v>
      </c>
      <c r="D218" s="36">
        <v>5</v>
      </c>
      <c r="E218" s="39">
        <v>0</v>
      </c>
      <c r="F218" s="39">
        <v>0</v>
      </c>
      <c r="G218" s="39">
        <v>0</v>
      </c>
      <c r="H218" s="36">
        <v>0</v>
      </c>
    </row>
    <row r="219" spans="1:8">
      <c r="A219" s="34"/>
      <c r="B219" s="40" t="s">
        <v>1446</v>
      </c>
      <c r="C219" s="36">
        <v>12</v>
      </c>
      <c r="D219" s="36">
        <v>12</v>
      </c>
      <c r="E219" s="39">
        <v>0</v>
      </c>
      <c r="F219" s="39">
        <v>0</v>
      </c>
      <c r="G219" s="39">
        <v>0</v>
      </c>
      <c r="H219" s="36">
        <v>0</v>
      </c>
    </row>
    <row r="220" spans="1:8">
      <c r="A220" s="34"/>
      <c r="B220" s="40" t="s">
        <v>1447</v>
      </c>
      <c r="C220" s="36">
        <v>10</v>
      </c>
      <c r="D220" s="36">
        <v>10</v>
      </c>
      <c r="E220" s="39">
        <v>0</v>
      </c>
      <c r="F220" s="39">
        <v>0</v>
      </c>
      <c r="G220" s="39">
        <v>0</v>
      </c>
      <c r="H220" s="36">
        <v>0</v>
      </c>
    </row>
    <row r="221" spans="1:8">
      <c r="A221" s="34"/>
      <c r="B221" s="40" t="s">
        <v>1448</v>
      </c>
      <c r="C221" s="36">
        <v>15</v>
      </c>
      <c r="D221" s="36">
        <v>15</v>
      </c>
      <c r="E221" s="39">
        <v>0</v>
      </c>
      <c r="F221" s="39">
        <v>0</v>
      </c>
      <c r="G221" s="39">
        <v>0</v>
      </c>
      <c r="H221" s="36">
        <v>0</v>
      </c>
    </row>
    <row r="222" spans="1:8">
      <c r="A222" s="34"/>
      <c r="B222" s="40" t="s">
        <v>1449</v>
      </c>
      <c r="C222" s="36">
        <v>20</v>
      </c>
      <c r="D222" s="36">
        <v>20</v>
      </c>
      <c r="E222" s="39">
        <v>0</v>
      </c>
      <c r="F222" s="39">
        <v>0</v>
      </c>
      <c r="G222" s="39">
        <v>0</v>
      </c>
      <c r="H222" s="36">
        <v>0</v>
      </c>
    </row>
    <row r="223" spans="1:8">
      <c r="A223" s="34"/>
      <c r="B223" s="40" t="s">
        <v>1450</v>
      </c>
      <c r="C223" s="36">
        <v>15</v>
      </c>
      <c r="D223" s="36">
        <v>15</v>
      </c>
      <c r="E223" s="39">
        <v>0</v>
      </c>
      <c r="F223" s="39">
        <v>0</v>
      </c>
      <c r="G223" s="39">
        <v>0</v>
      </c>
      <c r="H223" s="36">
        <v>0</v>
      </c>
    </row>
    <row r="224" spans="1:8">
      <c r="A224" s="34"/>
      <c r="B224" s="40" t="s">
        <v>1451</v>
      </c>
      <c r="C224" s="36">
        <v>20</v>
      </c>
      <c r="D224" s="36">
        <v>20</v>
      </c>
      <c r="E224" s="39">
        <v>0</v>
      </c>
      <c r="F224" s="39">
        <v>0</v>
      </c>
      <c r="G224" s="39">
        <v>0</v>
      </c>
      <c r="H224" s="36">
        <v>0</v>
      </c>
    </row>
    <row r="225" spans="1:8">
      <c r="A225" s="37" t="s">
        <v>1452</v>
      </c>
      <c r="B225" s="34" t="s">
        <v>1453</v>
      </c>
      <c r="C225" s="36">
        <v>1445</v>
      </c>
      <c r="D225" s="36">
        <v>0</v>
      </c>
      <c r="E225" s="39">
        <v>1445</v>
      </c>
      <c r="F225" s="39">
        <v>0</v>
      </c>
      <c r="G225" s="39">
        <v>0</v>
      </c>
      <c r="H225" s="36">
        <v>0</v>
      </c>
    </row>
    <row r="226" spans="1:8">
      <c r="A226" s="34"/>
      <c r="B226" s="40" t="s">
        <v>1454</v>
      </c>
      <c r="C226" s="36">
        <v>30</v>
      </c>
      <c r="D226" s="36">
        <v>0</v>
      </c>
      <c r="E226" s="39">
        <v>30</v>
      </c>
      <c r="F226" s="39">
        <v>0</v>
      </c>
      <c r="G226" s="39">
        <v>0</v>
      </c>
      <c r="H226" s="36">
        <v>0</v>
      </c>
    </row>
    <row r="227" spans="1:8">
      <c r="A227" s="34"/>
      <c r="B227" s="40" t="s">
        <v>1455</v>
      </c>
      <c r="C227" s="36">
        <v>100</v>
      </c>
      <c r="D227" s="36">
        <v>0</v>
      </c>
      <c r="E227" s="39">
        <v>100</v>
      </c>
      <c r="F227" s="39">
        <v>0</v>
      </c>
      <c r="G227" s="39">
        <v>0</v>
      </c>
      <c r="H227" s="36">
        <v>0</v>
      </c>
    </row>
    <row r="228" spans="1:8">
      <c r="A228" s="34"/>
      <c r="B228" s="40" t="s">
        <v>1456</v>
      </c>
      <c r="C228" s="36">
        <v>119.6</v>
      </c>
      <c r="D228" s="36">
        <v>0</v>
      </c>
      <c r="E228" s="39">
        <v>119.6</v>
      </c>
      <c r="F228" s="39">
        <v>0</v>
      </c>
      <c r="G228" s="39">
        <v>0</v>
      </c>
      <c r="H228" s="36">
        <v>0</v>
      </c>
    </row>
    <row r="229" spans="1:8">
      <c r="A229" s="34"/>
      <c r="B229" s="40" t="s">
        <v>1457</v>
      </c>
      <c r="C229" s="36">
        <v>650</v>
      </c>
      <c r="D229" s="36">
        <v>0</v>
      </c>
      <c r="E229" s="39">
        <v>650</v>
      </c>
      <c r="F229" s="39">
        <v>0</v>
      </c>
      <c r="G229" s="39">
        <v>0</v>
      </c>
      <c r="H229" s="36">
        <v>0</v>
      </c>
    </row>
    <row r="230" spans="1:8">
      <c r="A230" s="34"/>
      <c r="B230" s="40" t="s">
        <v>1458</v>
      </c>
      <c r="C230" s="36">
        <v>100.8</v>
      </c>
      <c r="D230" s="36">
        <v>0</v>
      </c>
      <c r="E230" s="39">
        <v>100.8</v>
      </c>
      <c r="F230" s="39">
        <v>0</v>
      </c>
      <c r="G230" s="39">
        <v>0</v>
      </c>
      <c r="H230" s="36">
        <v>0</v>
      </c>
    </row>
    <row r="231" spans="1:8">
      <c r="A231" s="34"/>
      <c r="B231" s="40" t="s">
        <v>1459</v>
      </c>
      <c r="C231" s="36">
        <v>119.6</v>
      </c>
      <c r="D231" s="36">
        <v>0</v>
      </c>
      <c r="E231" s="39">
        <v>119.6</v>
      </c>
      <c r="F231" s="39">
        <v>0</v>
      </c>
      <c r="G231" s="39">
        <v>0</v>
      </c>
      <c r="H231" s="36">
        <v>0</v>
      </c>
    </row>
    <row r="232" spans="1:8">
      <c r="A232" s="34"/>
      <c r="B232" s="40" t="s">
        <v>1460</v>
      </c>
      <c r="C232" s="36">
        <v>45</v>
      </c>
      <c r="D232" s="36">
        <v>0</v>
      </c>
      <c r="E232" s="39">
        <v>45</v>
      </c>
      <c r="F232" s="39">
        <v>0</v>
      </c>
      <c r="G232" s="39">
        <v>0</v>
      </c>
      <c r="H232" s="36">
        <v>0</v>
      </c>
    </row>
    <row r="233" spans="1:8">
      <c r="A233" s="34"/>
      <c r="B233" s="40" t="s">
        <v>1461</v>
      </c>
      <c r="C233" s="36">
        <v>180</v>
      </c>
      <c r="D233" s="36">
        <v>0</v>
      </c>
      <c r="E233" s="39">
        <v>180</v>
      </c>
      <c r="F233" s="39">
        <v>0</v>
      </c>
      <c r="G233" s="39">
        <v>0</v>
      </c>
      <c r="H233" s="36">
        <v>0</v>
      </c>
    </row>
    <row r="234" spans="1:8">
      <c r="A234" s="34"/>
      <c r="B234" s="40" t="s">
        <v>1462</v>
      </c>
      <c r="C234" s="36">
        <v>100</v>
      </c>
      <c r="D234" s="36">
        <v>0</v>
      </c>
      <c r="E234" s="39">
        <v>100</v>
      </c>
      <c r="F234" s="39">
        <v>0</v>
      </c>
      <c r="G234" s="39">
        <v>0</v>
      </c>
      <c r="H234" s="36">
        <v>0</v>
      </c>
    </row>
    <row r="235" spans="1:8">
      <c r="A235" s="37" t="s">
        <v>1463</v>
      </c>
      <c r="B235" s="34" t="s">
        <v>1464</v>
      </c>
      <c r="C235" s="36">
        <v>3221.82</v>
      </c>
      <c r="D235" s="36">
        <v>3221.82</v>
      </c>
      <c r="E235" s="39">
        <v>0</v>
      </c>
      <c r="F235" s="39">
        <v>0</v>
      </c>
      <c r="G235" s="39">
        <v>0</v>
      </c>
      <c r="H235" s="36">
        <v>0</v>
      </c>
    </row>
    <row r="236" spans="1:8">
      <c r="A236" s="34"/>
      <c r="B236" s="40" t="s">
        <v>1465</v>
      </c>
      <c r="C236" s="36">
        <v>487.5</v>
      </c>
      <c r="D236" s="36">
        <v>487.5</v>
      </c>
      <c r="E236" s="39">
        <v>0</v>
      </c>
      <c r="F236" s="39">
        <v>0</v>
      </c>
      <c r="G236" s="39">
        <v>0</v>
      </c>
      <c r="H236" s="36">
        <v>0</v>
      </c>
    </row>
    <row r="237" spans="1:8">
      <c r="A237" s="34"/>
      <c r="B237" s="40" t="s">
        <v>1466</v>
      </c>
      <c r="C237" s="36">
        <v>10</v>
      </c>
      <c r="D237" s="36">
        <v>10</v>
      </c>
      <c r="E237" s="39">
        <v>0</v>
      </c>
      <c r="F237" s="39">
        <v>0</v>
      </c>
      <c r="G237" s="39">
        <v>0</v>
      </c>
      <c r="H237" s="36">
        <v>0</v>
      </c>
    </row>
    <row r="238" spans="1:8">
      <c r="A238" s="34"/>
      <c r="B238" s="40" t="s">
        <v>1467</v>
      </c>
      <c r="C238" s="36">
        <v>40</v>
      </c>
      <c r="D238" s="36">
        <v>40</v>
      </c>
      <c r="E238" s="39">
        <v>0</v>
      </c>
      <c r="F238" s="39">
        <v>0</v>
      </c>
      <c r="G238" s="39">
        <v>0</v>
      </c>
      <c r="H238" s="36">
        <v>0</v>
      </c>
    </row>
    <row r="239" spans="1:8">
      <c r="A239" s="34"/>
      <c r="B239" s="40" t="s">
        <v>1468</v>
      </c>
      <c r="C239" s="36">
        <v>100</v>
      </c>
      <c r="D239" s="36">
        <v>100</v>
      </c>
      <c r="E239" s="39">
        <v>0</v>
      </c>
      <c r="F239" s="39">
        <v>0</v>
      </c>
      <c r="G239" s="39">
        <v>0</v>
      </c>
      <c r="H239" s="36">
        <v>0</v>
      </c>
    </row>
    <row r="240" spans="1:8">
      <c r="A240" s="34"/>
      <c r="B240" s="40" t="s">
        <v>1469</v>
      </c>
      <c r="C240" s="36">
        <v>95</v>
      </c>
      <c r="D240" s="36">
        <v>95</v>
      </c>
      <c r="E240" s="39">
        <v>0</v>
      </c>
      <c r="F240" s="39">
        <v>0</v>
      </c>
      <c r="G240" s="39">
        <v>0</v>
      </c>
      <c r="H240" s="36">
        <v>0</v>
      </c>
    </row>
    <row r="241" spans="1:8">
      <c r="A241" s="34"/>
      <c r="B241" s="40" t="s">
        <v>1470</v>
      </c>
      <c r="C241" s="36">
        <v>300</v>
      </c>
      <c r="D241" s="36">
        <v>300</v>
      </c>
      <c r="E241" s="39">
        <v>0</v>
      </c>
      <c r="F241" s="39">
        <v>0</v>
      </c>
      <c r="G241" s="39">
        <v>0</v>
      </c>
      <c r="H241" s="36">
        <v>0</v>
      </c>
    </row>
    <row r="242" spans="1:8">
      <c r="A242" s="34"/>
      <c r="B242" s="40" t="s">
        <v>1471</v>
      </c>
      <c r="C242" s="36">
        <v>118</v>
      </c>
      <c r="D242" s="36">
        <v>118</v>
      </c>
      <c r="E242" s="39">
        <v>0</v>
      </c>
      <c r="F242" s="39">
        <v>0</v>
      </c>
      <c r="G242" s="39">
        <v>0</v>
      </c>
      <c r="H242" s="36">
        <v>0</v>
      </c>
    </row>
    <row r="243" spans="1:8">
      <c r="A243" s="34"/>
      <c r="B243" s="40" t="s">
        <v>1472</v>
      </c>
      <c r="C243" s="36">
        <v>190</v>
      </c>
      <c r="D243" s="36">
        <v>190</v>
      </c>
      <c r="E243" s="39">
        <v>0</v>
      </c>
      <c r="F243" s="39">
        <v>0</v>
      </c>
      <c r="G243" s="39">
        <v>0</v>
      </c>
      <c r="H243" s="36">
        <v>0</v>
      </c>
    </row>
    <row r="244" spans="1:8">
      <c r="A244" s="34"/>
      <c r="B244" s="40" t="s">
        <v>1473</v>
      </c>
      <c r="C244" s="36">
        <v>500</v>
      </c>
      <c r="D244" s="36">
        <v>500</v>
      </c>
      <c r="E244" s="39">
        <v>0</v>
      </c>
      <c r="F244" s="39">
        <v>0</v>
      </c>
      <c r="G244" s="39">
        <v>0</v>
      </c>
      <c r="H244" s="36">
        <v>0</v>
      </c>
    </row>
    <row r="245" spans="1:8">
      <c r="A245" s="34"/>
      <c r="B245" s="40" t="s">
        <v>1474</v>
      </c>
      <c r="C245" s="36">
        <v>15</v>
      </c>
      <c r="D245" s="36">
        <v>15</v>
      </c>
      <c r="E245" s="39">
        <v>0</v>
      </c>
      <c r="F245" s="39">
        <v>0</v>
      </c>
      <c r="G245" s="39">
        <v>0</v>
      </c>
      <c r="H245" s="36">
        <v>0</v>
      </c>
    </row>
    <row r="246" spans="1:8">
      <c r="A246" s="34"/>
      <c r="B246" s="40" t="s">
        <v>1475</v>
      </c>
      <c r="C246" s="36">
        <v>36.6</v>
      </c>
      <c r="D246" s="36">
        <v>36.6</v>
      </c>
      <c r="E246" s="39">
        <v>0</v>
      </c>
      <c r="F246" s="39">
        <v>0</v>
      </c>
      <c r="G246" s="39">
        <v>0</v>
      </c>
      <c r="H246" s="36">
        <v>0</v>
      </c>
    </row>
    <row r="247" spans="1:8">
      <c r="A247" s="34"/>
      <c r="B247" s="40" t="s">
        <v>1476</v>
      </c>
      <c r="C247" s="36">
        <v>180</v>
      </c>
      <c r="D247" s="36">
        <v>180</v>
      </c>
      <c r="E247" s="39">
        <v>0</v>
      </c>
      <c r="F247" s="39">
        <v>0</v>
      </c>
      <c r="G247" s="39">
        <v>0</v>
      </c>
      <c r="H247" s="36">
        <v>0</v>
      </c>
    </row>
    <row r="248" spans="1:8">
      <c r="A248" s="34"/>
      <c r="B248" s="40" t="s">
        <v>1477</v>
      </c>
      <c r="C248" s="36">
        <v>80</v>
      </c>
      <c r="D248" s="36">
        <v>80</v>
      </c>
      <c r="E248" s="39">
        <v>0</v>
      </c>
      <c r="F248" s="39">
        <v>0</v>
      </c>
      <c r="G248" s="39">
        <v>0</v>
      </c>
      <c r="H248" s="36">
        <v>0</v>
      </c>
    </row>
    <row r="249" spans="1:8">
      <c r="A249" s="34"/>
      <c r="B249" s="40" t="s">
        <v>1478</v>
      </c>
      <c r="C249" s="36">
        <v>140.02</v>
      </c>
      <c r="D249" s="36">
        <v>140.02</v>
      </c>
      <c r="E249" s="39">
        <v>0</v>
      </c>
      <c r="F249" s="39">
        <v>0</v>
      </c>
      <c r="G249" s="39">
        <v>0</v>
      </c>
      <c r="H249" s="36">
        <v>0</v>
      </c>
    </row>
    <row r="250" spans="1:8">
      <c r="A250" s="34"/>
      <c r="B250" s="40" t="s">
        <v>1479</v>
      </c>
      <c r="C250" s="36">
        <v>300</v>
      </c>
      <c r="D250" s="36">
        <v>300</v>
      </c>
      <c r="E250" s="39">
        <v>0</v>
      </c>
      <c r="F250" s="39">
        <v>0</v>
      </c>
      <c r="G250" s="39">
        <v>0</v>
      </c>
      <c r="H250" s="36">
        <v>0</v>
      </c>
    </row>
    <row r="251" spans="1:8">
      <c r="A251" s="34"/>
      <c r="B251" s="40" t="s">
        <v>1480</v>
      </c>
      <c r="C251" s="36">
        <v>186</v>
      </c>
      <c r="D251" s="36">
        <v>186</v>
      </c>
      <c r="E251" s="39">
        <v>0</v>
      </c>
      <c r="F251" s="39">
        <v>0</v>
      </c>
      <c r="G251" s="39">
        <v>0</v>
      </c>
      <c r="H251" s="36">
        <v>0</v>
      </c>
    </row>
    <row r="252" spans="1:8">
      <c r="A252" s="34"/>
      <c r="B252" s="40" t="s">
        <v>1481</v>
      </c>
      <c r="C252" s="36">
        <v>55.7</v>
      </c>
      <c r="D252" s="36">
        <v>55.7</v>
      </c>
      <c r="E252" s="39">
        <v>0</v>
      </c>
      <c r="F252" s="39">
        <v>0</v>
      </c>
      <c r="G252" s="39">
        <v>0</v>
      </c>
      <c r="H252" s="36">
        <v>0</v>
      </c>
    </row>
    <row r="253" spans="1:8">
      <c r="A253" s="34"/>
      <c r="B253" s="40" t="s">
        <v>1482</v>
      </c>
      <c r="C253" s="36">
        <v>80</v>
      </c>
      <c r="D253" s="36">
        <v>80</v>
      </c>
      <c r="E253" s="39">
        <v>0</v>
      </c>
      <c r="F253" s="39">
        <v>0</v>
      </c>
      <c r="G253" s="39">
        <v>0</v>
      </c>
      <c r="H253" s="36">
        <v>0</v>
      </c>
    </row>
    <row r="254" spans="1:8">
      <c r="A254" s="34"/>
      <c r="B254" s="40" t="s">
        <v>1483</v>
      </c>
      <c r="C254" s="36">
        <v>308</v>
      </c>
      <c r="D254" s="36">
        <v>308</v>
      </c>
      <c r="E254" s="39">
        <v>0</v>
      </c>
      <c r="F254" s="39">
        <v>0</v>
      </c>
      <c r="G254" s="39">
        <v>0</v>
      </c>
      <c r="H254" s="36">
        <v>0</v>
      </c>
    </row>
    <row r="255" spans="1:8">
      <c r="A255" s="37"/>
      <c r="B255" s="38" t="s">
        <v>1484</v>
      </c>
      <c r="C255" s="36">
        <v>19128.56</v>
      </c>
      <c r="D255" s="36">
        <v>18728.56</v>
      </c>
      <c r="E255" s="39">
        <v>0</v>
      </c>
      <c r="F255" s="39">
        <v>400</v>
      </c>
      <c r="G255" s="39">
        <v>0</v>
      </c>
      <c r="H255" s="36"/>
    </row>
    <row r="256" spans="1:9">
      <c r="A256" s="37" t="s">
        <v>1043</v>
      </c>
      <c r="B256" s="34" t="s">
        <v>1485</v>
      </c>
      <c r="C256" s="36">
        <v>127.56</v>
      </c>
      <c r="D256" s="36">
        <v>127.56</v>
      </c>
      <c r="E256" s="39">
        <v>0</v>
      </c>
      <c r="F256" s="39">
        <v>0</v>
      </c>
      <c r="G256" s="39">
        <v>0</v>
      </c>
      <c r="H256" s="36">
        <v>0</v>
      </c>
      <c r="I256" s="41"/>
    </row>
    <row r="257" spans="1:9">
      <c r="A257" s="34"/>
      <c r="B257" s="40" t="s">
        <v>1486</v>
      </c>
      <c r="C257" s="36">
        <v>25</v>
      </c>
      <c r="D257" s="36">
        <v>25</v>
      </c>
      <c r="E257" s="39">
        <v>0</v>
      </c>
      <c r="F257" s="39">
        <v>0</v>
      </c>
      <c r="G257" s="39">
        <v>0</v>
      </c>
      <c r="H257" s="36">
        <v>0</v>
      </c>
      <c r="I257" s="41"/>
    </row>
    <row r="258" spans="1:9">
      <c r="A258" s="34"/>
      <c r="B258" s="40" t="s">
        <v>1487</v>
      </c>
      <c r="C258" s="36">
        <v>20.56</v>
      </c>
      <c r="D258" s="36">
        <v>20.56</v>
      </c>
      <c r="E258" s="39">
        <v>0</v>
      </c>
      <c r="F258" s="39">
        <v>0</v>
      </c>
      <c r="G258" s="39">
        <v>0</v>
      </c>
      <c r="H258" s="36">
        <v>0</v>
      </c>
      <c r="I258" s="41"/>
    </row>
    <row r="259" spans="1:9">
      <c r="A259" s="34"/>
      <c r="B259" s="40" t="s">
        <v>1488</v>
      </c>
      <c r="C259" s="36">
        <v>55</v>
      </c>
      <c r="D259" s="36">
        <v>55</v>
      </c>
      <c r="E259" s="39">
        <v>0</v>
      </c>
      <c r="F259" s="39">
        <v>0</v>
      </c>
      <c r="G259" s="39">
        <v>0</v>
      </c>
      <c r="H259" s="36">
        <v>0</v>
      </c>
      <c r="I259" s="42">
        <v>0</v>
      </c>
    </row>
    <row r="260" spans="1:9">
      <c r="A260" s="34"/>
      <c r="B260" s="40" t="s">
        <v>1489</v>
      </c>
      <c r="C260" s="36">
        <v>15</v>
      </c>
      <c r="D260" s="36">
        <v>15</v>
      </c>
      <c r="E260" s="39">
        <v>0</v>
      </c>
      <c r="F260" s="39">
        <v>0</v>
      </c>
      <c r="G260" s="39">
        <v>0</v>
      </c>
      <c r="H260" s="36">
        <v>0</v>
      </c>
      <c r="I260" s="41"/>
    </row>
    <row r="261" spans="1:9">
      <c r="A261" s="34"/>
      <c r="B261" s="40" t="s">
        <v>1490</v>
      </c>
      <c r="C261" s="36">
        <v>10</v>
      </c>
      <c r="D261" s="36">
        <v>10</v>
      </c>
      <c r="E261" s="39">
        <v>0</v>
      </c>
      <c r="F261" s="39">
        <v>0</v>
      </c>
      <c r="G261" s="39">
        <v>0</v>
      </c>
      <c r="H261" s="36">
        <v>0</v>
      </c>
      <c r="I261" s="41"/>
    </row>
    <row r="262" spans="1:9">
      <c r="A262" s="34"/>
      <c r="B262" s="40" t="s">
        <v>1491</v>
      </c>
      <c r="C262" s="36">
        <v>2</v>
      </c>
      <c r="D262" s="36">
        <v>2</v>
      </c>
      <c r="E262" s="39">
        <v>0</v>
      </c>
      <c r="F262" s="39">
        <v>0</v>
      </c>
      <c r="G262" s="39">
        <v>0</v>
      </c>
      <c r="H262" s="36">
        <v>0</v>
      </c>
      <c r="I262" s="41"/>
    </row>
    <row r="263" spans="1:9">
      <c r="A263" s="37" t="s">
        <v>1045</v>
      </c>
      <c r="B263" s="34" t="s">
        <v>1492</v>
      </c>
      <c r="C263" s="36">
        <v>29</v>
      </c>
      <c r="D263" s="36">
        <v>29</v>
      </c>
      <c r="E263" s="39">
        <v>0</v>
      </c>
      <c r="F263" s="39">
        <v>0</v>
      </c>
      <c r="G263" s="39">
        <v>0</v>
      </c>
      <c r="H263" s="36">
        <v>0</v>
      </c>
      <c r="I263" s="41"/>
    </row>
    <row r="264" spans="1:9">
      <c r="A264" s="34"/>
      <c r="B264" s="40" t="s">
        <v>1493</v>
      </c>
      <c r="C264" s="36">
        <v>17</v>
      </c>
      <c r="D264" s="36">
        <v>17</v>
      </c>
      <c r="E264" s="39">
        <v>0</v>
      </c>
      <c r="F264" s="39">
        <v>0</v>
      </c>
      <c r="G264" s="39">
        <v>0</v>
      </c>
      <c r="H264" s="36">
        <v>0</v>
      </c>
      <c r="I264" s="41"/>
    </row>
    <row r="265" spans="1:9">
      <c r="A265" s="34"/>
      <c r="B265" s="40" t="s">
        <v>1494</v>
      </c>
      <c r="C265" s="36">
        <v>12</v>
      </c>
      <c r="D265" s="36">
        <v>12</v>
      </c>
      <c r="E265" s="39">
        <v>0</v>
      </c>
      <c r="F265" s="39">
        <v>0</v>
      </c>
      <c r="G265" s="39">
        <v>0</v>
      </c>
      <c r="H265" s="36">
        <v>0</v>
      </c>
      <c r="I265" s="41"/>
    </row>
    <row r="266" spans="1:9">
      <c r="A266" s="37" t="s">
        <v>1047</v>
      </c>
      <c r="B266" s="34" t="s">
        <v>1495</v>
      </c>
      <c r="C266" s="36">
        <v>35</v>
      </c>
      <c r="D266" s="36">
        <v>35</v>
      </c>
      <c r="E266" s="39">
        <v>0</v>
      </c>
      <c r="F266" s="39">
        <v>0</v>
      </c>
      <c r="G266" s="39">
        <v>0</v>
      </c>
      <c r="H266" s="36">
        <v>0</v>
      </c>
      <c r="I266" s="41"/>
    </row>
    <row r="267" spans="1:9">
      <c r="A267" s="34"/>
      <c r="B267" s="40" t="s">
        <v>1496</v>
      </c>
      <c r="C267" s="36">
        <v>20</v>
      </c>
      <c r="D267" s="36">
        <v>20</v>
      </c>
      <c r="E267" s="39">
        <v>0</v>
      </c>
      <c r="F267" s="39">
        <v>0</v>
      </c>
      <c r="G267" s="39">
        <v>0</v>
      </c>
      <c r="H267" s="36">
        <v>0</v>
      </c>
      <c r="I267" s="41"/>
    </row>
    <row r="268" spans="1:9">
      <c r="A268" s="34"/>
      <c r="B268" s="40" t="s">
        <v>1497</v>
      </c>
      <c r="C268" s="36">
        <v>3</v>
      </c>
      <c r="D268" s="36">
        <v>3</v>
      </c>
      <c r="E268" s="39">
        <v>0</v>
      </c>
      <c r="F268" s="39">
        <v>0</v>
      </c>
      <c r="G268" s="39">
        <v>0</v>
      </c>
      <c r="H268" s="36">
        <v>0</v>
      </c>
      <c r="I268" s="41"/>
    </row>
    <row r="269" spans="1:9">
      <c r="A269" s="34"/>
      <c r="B269" s="40" t="s">
        <v>1498</v>
      </c>
      <c r="C269" s="36">
        <v>12</v>
      </c>
      <c r="D269" s="36">
        <v>12</v>
      </c>
      <c r="E269" s="39">
        <v>0</v>
      </c>
      <c r="F269" s="39">
        <v>0</v>
      </c>
      <c r="G269" s="39">
        <v>0</v>
      </c>
      <c r="H269" s="36">
        <v>0</v>
      </c>
      <c r="I269" s="41"/>
    </row>
    <row r="270" spans="1:9">
      <c r="A270" s="37" t="s">
        <v>1049</v>
      </c>
      <c r="B270" s="34" t="s">
        <v>1499</v>
      </c>
      <c r="C270" s="36">
        <v>5</v>
      </c>
      <c r="D270" s="36">
        <v>5</v>
      </c>
      <c r="E270" s="39">
        <v>0</v>
      </c>
      <c r="F270" s="39">
        <v>0</v>
      </c>
      <c r="G270" s="39">
        <v>0</v>
      </c>
      <c r="H270" s="36">
        <v>0</v>
      </c>
      <c r="I270" s="41"/>
    </row>
    <row r="271" spans="1:9">
      <c r="A271" s="34"/>
      <c r="B271" s="40" t="s">
        <v>1500</v>
      </c>
      <c r="C271" s="36">
        <v>5</v>
      </c>
      <c r="D271" s="36">
        <v>5</v>
      </c>
      <c r="E271" s="39">
        <v>0</v>
      </c>
      <c r="F271" s="39">
        <v>0</v>
      </c>
      <c r="G271" s="39">
        <v>0</v>
      </c>
      <c r="H271" s="36">
        <v>0</v>
      </c>
      <c r="I271" s="41"/>
    </row>
    <row r="272" spans="1:8">
      <c r="A272" s="37" t="s">
        <v>1051</v>
      </c>
      <c r="B272" s="34" t="s">
        <v>1501</v>
      </c>
      <c r="C272" s="36">
        <v>39</v>
      </c>
      <c r="D272" s="36">
        <v>39</v>
      </c>
      <c r="E272" s="39">
        <v>0</v>
      </c>
      <c r="F272" s="39">
        <v>0</v>
      </c>
      <c r="G272" s="39">
        <v>0</v>
      </c>
      <c r="H272" s="36">
        <v>0</v>
      </c>
    </row>
    <row r="273" spans="1:8">
      <c r="A273" s="34"/>
      <c r="B273" s="40" t="s">
        <v>1502</v>
      </c>
      <c r="C273" s="36">
        <v>16</v>
      </c>
      <c r="D273" s="36">
        <v>16</v>
      </c>
      <c r="E273" s="39">
        <v>0</v>
      </c>
      <c r="F273" s="39">
        <v>0</v>
      </c>
      <c r="G273" s="39">
        <v>0</v>
      </c>
      <c r="H273" s="36">
        <v>0</v>
      </c>
    </row>
    <row r="274" spans="1:8">
      <c r="A274" s="34"/>
      <c r="B274" s="40" t="s">
        <v>1503</v>
      </c>
      <c r="C274" s="36">
        <v>20</v>
      </c>
      <c r="D274" s="36">
        <v>20</v>
      </c>
      <c r="E274" s="39">
        <v>0</v>
      </c>
      <c r="F274" s="39">
        <v>0</v>
      </c>
      <c r="G274" s="39">
        <v>0</v>
      </c>
      <c r="H274" s="36">
        <v>0</v>
      </c>
    </row>
    <row r="275" spans="1:8">
      <c r="A275" s="34"/>
      <c r="B275" s="40" t="s">
        <v>1504</v>
      </c>
      <c r="C275" s="36">
        <v>3</v>
      </c>
      <c r="D275" s="36">
        <v>3</v>
      </c>
      <c r="E275" s="39">
        <v>0</v>
      </c>
      <c r="F275" s="39">
        <v>0</v>
      </c>
      <c r="G275" s="39">
        <v>0</v>
      </c>
      <c r="H275" s="36">
        <v>0</v>
      </c>
    </row>
    <row r="276" spans="1:8">
      <c r="A276" s="37" t="s">
        <v>1053</v>
      </c>
      <c r="B276" s="34" t="s">
        <v>1505</v>
      </c>
      <c r="C276" s="36">
        <v>5</v>
      </c>
      <c r="D276" s="36">
        <v>5</v>
      </c>
      <c r="E276" s="39">
        <v>0</v>
      </c>
      <c r="F276" s="39">
        <v>0</v>
      </c>
      <c r="G276" s="39">
        <v>0</v>
      </c>
      <c r="H276" s="36">
        <v>0</v>
      </c>
    </row>
    <row r="277" spans="1:8">
      <c r="A277" s="34"/>
      <c r="B277" s="40" t="s">
        <v>1506</v>
      </c>
      <c r="C277" s="36">
        <v>5</v>
      </c>
      <c r="D277" s="36">
        <v>5</v>
      </c>
      <c r="E277" s="39">
        <v>0</v>
      </c>
      <c r="F277" s="39">
        <v>0</v>
      </c>
      <c r="G277" s="39">
        <v>0</v>
      </c>
      <c r="H277" s="36">
        <v>0</v>
      </c>
    </row>
    <row r="278" spans="1:8">
      <c r="A278" s="37" t="s">
        <v>1055</v>
      </c>
      <c r="B278" s="34" t="s">
        <v>1507</v>
      </c>
      <c r="C278" s="36">
        <v>4.8</v>
      </c>
      <c r="D278" s="36">
        <v>4.8</v>
      </c>
      <c r="E278" s="39">
        <v>0</v>
      </c>
      <c r="F278" s="39">
        <v>0</v>
      </c>
      <c r="G278" s="39">
        <v>0</v>
      </c>
      <c r="H278" s="36">
        <v>0</v>
      </c>
    </row>
    <row r="279" spans="1:8">
      <c r="A279" s="34"/>
      <c r="B279" s="40" t="s">
        <v>1508</v>
      </c>
      <c r="C279" s="36">
        <v>4.8</v>
      </c>
      <c r="D279" s="36">
        <v>4.8</v>
      </c>
      <c r="E279" s="39">
        <v>0</v>
      </c>
      <c r="F279" s="39">
        <v>0</v>
      </c>
      <c r="G279" s="39">
        <v>0</v>
      </c>
      <c r="H279" s="36">
        <v>0</v>
      </c>
    </row>
    <row r="280" spans="1:8">
      <c r="A280" s="37" t="s">
        <v>1057</v>
      </c>
      <c r="B280" s="34" t="s">
        <v>1509</v>
      </c>
      <c r="C280" s="36">
        <v>280</v>
      </c>
      <c r="D280" s="36">
        <v>280</v>
      </c>
      <c r="E280" s="39">
        <v>0</v>
      </c>
      <c r="F280" s="39">
        <v>0</v>
      </c>
      <c r="G280" s="39">
        <v>0</v>
      </c>
      <c r="H280" s="36">
        <v>0</v>
      </c>
    </row>
    <row r="281" spans="1:8">
      <c r="A281" s="34"/>
      <c r="B281" s="40" t="s">
        <v>1510</v>
      </c>
      <c r="C281" s="36">
        <v>280</v>
      </c>
      <c r="D281" s="36">
        <v>280</v>
      </c>
      <c r="E281" s="39">
        <v>0</v>
      </c>
      <c r="F281" s="39">
        <v>0</v>
      </c>
      <c r="G281" s="39">
        <v>0</v>
      </c>
      <c r="H281" s="36">
        <v>0</v>
      </c>
    </row>
    <row r="282" spans="1:8">
      <c r="A282" s="37" t="s">
        <v>1059</v>
      </c>
      <c r="B282" s="34" t="s">
        <v>1511</v>
      </c>
      <c r="C282" s="36">
        <v>105.5</v>
      </c>
      <c r="D282" s="36">
        <v>105.5</v>
      </c>
      <c r="E282" s="39">
        <v>0</v>
      </c>
      <c r="F282" s="39">
        <v>0</v>
      </c>
      <c r="G282" s="39">
        <v>0</v>
      </c>
      <c r="H282" s="36">
        <v>0</v>
      </c>
    </row>
    <row r="283" spans="1:8">
      <c r="A283" s="34"/>
      <c r="B283" s="40" t="s">
        <v>1512</v>
      </c>
      <c r="C283" s="36">
        <v>8</v>
      </c>
      <c r="D283" s="36">
        <v>8</v>
      </c>
      <c r="E283" s="39">
        <v>0</v>
      </c>
      <c r="F283" s="39">
        <v>0</v>
      </c>
      <c r="G283" s="39">
        <v>0</v>
      </c>
      <c r="H283" s="36">
        <v>0</v>
      </c>
    </row>
    <row r="284" spans="1:8">
      <c r="A284" s="34"/>
      <c r="B284" s="40" t="s">
        <v>1513</v>
      </c>
      <c r="C284" s="36">
        <v>66</v>
      </c>
      <c r="D284" s="36">
        <v>66</v>
      </c>
      <c r="E284" s="39">
        <v>0</v>
      </c>
      <c r="F284" s="39">
        <v>0</v>
      </c>
      <c r="G284" s="39">
        <v>0</v>
      </c>
      <c r="H284" s="36">
        <v>0</v>
      </c>
    </row>
    <row r="285" spans="1:8">
      <c r="A285" s="34"/>
      <c r="B285" s="40" t="s">
        <v>1514</v>
      </c>
      <c r="C285" s="36">
        <v>8</v>
      </c>
      <c r="D285" s="36">
        <v>8</v>
      </c>
      <c r="E285" s="39">
        <v>0</v>
      </c>
      <c r="F285" s="39">
        <v>0</v>
      </c>
      <c r="G285" s="39">
        <v>0</v>
      </c>
      <c r="H285" s="36">
        <v>0</v>
      </c>
    </row>
    <row r="286" spans="1:8">
      <c r="A286" s="34"/>
      <c r="B286" s="40" t="s">
        <v>1515</v>
      </c>
      <c r="C286" s="36">
        <v>6.5</v>
      </c>
      <c r="D286" s="36">
        <v>6.5</v>
      </c>
      <c r="E286" s="39">
        <v>0</v>
      </c>
      <c r="F286" s="39">
        <v>0</v>
      </c>
      <c r="G286" s="39">
        <v>0</v>
      </c>
      <c r="H286" s="36">
        <v>0</v>
      </c>
    </row>
    <row r="287" spans="1:8">
      <c r="A287" s="34"/>
      <c r="B287" s="40" t="s">
        <v>1516</v>
      </c>
      <c r="C287" s="36">
        <v>3</v>
      </c>
      <c r="D287" s="36">
        <v>3</v>
      </c>
      <c r="E287" s="39">
        <v>0</v>
      </c>
      <c r="F287" s="39">
        <v>0</v>
      </c>
      <c r="G287" s="39">
        <v>0</v>
      </c>
      <c r="H287" s="36">
        <v>0</v>
      </c>
    </row>
    <row r="288" spans="1:8">
      <c r="A288" s="34"/>
      <c r="B288" s="40" t="s">
        <v>1517</v>
      </c>
      <c r="C288" s="36">
        <v>1</v>
      </c>
      <c r="D288" s="36">
        <v>1</v>
      </c>
      <c r="E288" s="39">
        <v>0</v>
      </c>
      <c r="F288" s="39">
        <v>0</v>
      </c>
      <c r="G288" s="39">
        <v>0</v>
      </c>
      <c r="H288" s="36">
        <v>0</v>
      </c>
    </row>
    <row r="289" spans="1:8">
      <c r="A289" s="34"/>
      <c r="B289" s="40" t="s">
        <v>1518</v>
      </c>
      <c r="C289" s="36">
        <v>1</v>
      </c>
      <c r="D289" s="36">
        <v>1</v>
      </c>
      <c r="E289" s="39">
        <v>0</v>
      </c>
      <c r="F289" s="39">
        <v>0</v>
      </c>
      <c r="G289" s="39">
        <v>0</v>
      </c>
      <c r="H289" s="36">
        <v>0</v>
      </c>
    </row>
    <row r="290" spans="1:8">
      <c r="A290" s="34"/>
      <c r="B290" s="40" t="s">
        <v>1519</v>
      </c>
      <c r="C290" s="36">
        <v>12</v>
      </c>
      <c r="D290" s="36">
        <v>12</v>
      </c>
      <c r="E290" s="39">
        <v>0</v>
      </c>
      <c r="F290" s="39">
        <v>0</v>
      </c>
      <c r="G290" s="39">
        <v>0</v>
      </c>
      <c r="H290" s="36">
        <v>0</v>
      </c>
    </row>
    <row r="291" spans="1:8">
      <c r="A291" s="37" t="s">
        <v>1061</v>
      </c>
      <c r="B291" s="34" t="s">
        <v>1520</v>
      </c>
      <c r="C291" s="36">
        <v>584.5</v>
      </c>
      <c r="D291" s="36">
        <v>184.5</v>
      </c>
      <c r="E291" s="39">
        <v>0</v>
      </c>
      <c r="F291" s="39">
        <v>400</v>
      </c>
      <c r="G291" s="39">
        <v>0</v>
      </c>
      <c r="H291" s="36">
        <v>0</v>
      </c>
    </row>
    <row r="292" spans="1:8">
      <c r="A292" s="34"/>
      <c r="B292" s="40" t="s">
        <v>1521</v>
      </c>
      <c r="C292" s="36">
        <v>14</v>
      </c>
      <c r="D292" s="36">
        <v>14</v>
      </c>
      <c r="E292" s="39">
        <v>0</v>
      </c>
      <c r="F292" s="39">
        <v>0</v>
      </c>
      <c r="G292" s="39">
        <v>0</v>
      </c>
      <c r="H292" s="36">
        <v>0</v>
      </c>
    </row>
    <row r="293" spans="1:8">
      <c r="A293" s="34"/>
      <c r="B293" s="40" t="s">
        <v>1522</v>
      </c>
      <c r="C293" s="36">
        <v>400</v>
      </c>
      <c r="D293" s="36">
        <v>0</v>
      </c>
      <c r="E293" s="39">
        <v>0</v>
      </c>
      <c r="F293" s="39">
        <v>400</v>
      </c>
      <c r="G293" s="39">
        <v>0</v>
      </c>
      <c r="H293" s="36">
        <v>0</v>
      </c>
    </row>
    <row r="294" spans="1:8">
      <c r="A294" s="34"/>
      <c r="B294" s="40" t="s">
        <v>1523</v>
      </c>
      <c r="C294" s="36">
        <v>25</v>
      </c>
      <c r="D294" s="36">
        <v>25</v>
      </c>
      <c r="E294" s="39">
        <v>0</v>
      </c>
      <c r="F294" s="39">
        <v>0</v>
      </c>
      <c r="G294" s="39">
        <v>0</v>
      </c>
      <c r="H294" s="36">
        <v>0</v>
      </c>
    </row>
    <row r="295" spans="1:8">
      <c r="A295" s="34"/>
      <c r="B295" s="40" t="s">
        <v>1524</v>
      </c>
      <c r="C295" s="36">
        <v>140</v>
      </c>
      <c r="D295" s="36">
        <v>140</v>
      </c>
      <c r="E295" s="39">
        <v>0</v>
      </c>
      <c r="F295" s="39">
        <v>0</v>
      </c>
      <c r="G295" s="39">
        <v>0</v>
      </c>
      <c r="H295" s="36">
        <v>0</v>
      </c>
    </row>
    <row r="296" spans="1:8">
      <c r="A296" s="34"/>
      <c r="B296" s="40" t="s">
        <v>1525</v>
      </c>
      <c r="C296" s="36">
        <v>5.5</v>
      </c>
      <c r="D296" s="36">
        <v>5.5</v>
      </c>
      <c r="E296" s="39">
        <v>0</v>
      </c>
      <c r="F296" s="39">
        <v>0</v>
      </c>
      <c r="G296" s="39">
        <v>0</v>
      </c>
      <c r="H296" s="36">
        <v>0</v>
      </c>
    </row>
    <row r="297" spans="1:8">
      <c r="A297" s="37" t="s">
        <v>1063</v>
      </c>
      <c r="B297" s="34" t="s">
        <v>1526</v>
      </c>
      <c r="C297" s="36">
        <v>12</v>
      </c>
      <c r="D297" s="36">
        <v>12</v>
      </c>
      <c r="E297" s="39">
        <v>0</v>
      </c>
      <c r="F297" s="39">
        <v>0</v>
      </c>
      <c r="G297" s="39">
        <v>0</v>
      </c>
      <c r="H297" s="36">
        <v>0</v>
      </c>
    </row>
    <row r="298" spans="1:8">
      <c r="A298" s="34"/>
      <c r="B298" s="40" t="s">
        <v>1527</v>
      </c>
      <c r="C298" s="36">
        <v>12</v>
      </c>
      <c r="D298" s="36">
        <v>12</v>
      </c>
      <c r="E298" s="39">
        <v>0</v>
      </c>
      <c r="F298" s="39">
        <v>0</v>
      </c>
      <c r="G298" s="39">
        <v>0</v>
      </c>
      <c r="H298" s="36">
        <v>0</v>
      </c>
    </row>
    <row r="299" spans="1:8">
      <c r="A299" s="37" t="s">
        <v>1067</v>
      </c>
      <c r="B299" s="34" t="s">
        <v>1528</v>
      </c>
      <c r="C299" s="36">
        <v>105</v>
      </c>
      <c r="D299" s="36">
        <v>105</v>
      </c>
      <c r="E299" s="39">
        <v>0</v>
      </c>
      <c r="F299" s="39">
        <v>0</v>
      </c>
      <c r="G299" s="39">
        <v>0</v>
      </c>
      <c r="H299" s="36">
        <v>0</v>
      </c>
    </row>
    <row r="300" spans="1:8">
      <c r="A300" s="34"/>
      <c r="B300" s="40" t="s">
        <v>1529</v>
      </c>
      <c r="C300" s="36">
        <v>105</v>
      </c>
      <c r="D300" s="36">
        <v>105</v>
      </c>
      <c r="E300" s="39">
        <v>0</v>
      </c>
      <c r="F300" s="39">
        <v>0</v>
      </c>
      <c r="G300" s="39">
        <v>0</v>
      </c>
      <c r="H300" s="36">
        <v>0</v>
      </c>
    </row>
    <row r="301" spans="1:8">
      <c r="A301" s="34"/>
      <c r="B301" s="40" t="s">
        <v>1530</v>
      </c>
      <c r="C301" s="36">
        <v>0</v>
      </c>
      <c r="D301" s="36">
        <v>0</v>
      </c>
      <c r="E301" s="39">
        <v>0</v>
      </c>
      <c r="F301" s="39">
        <v>0</v>
      </c>
      <c r="G301" s="39">
        <v>0</v>
      </c>
      <c r="H301" s="36">
        <v>0</v>
      </c>
    </row>
    <row r="302" spans="1:8">
      <c r="A302" s="37" t="s">
        <v>1069</v>
      </c>
      <c r="B302" s="34" t="s">
        <v>1531</v>
      </c>
      <c r="C302" s="36">
        <v>137</v>
      </c>
      <c r="D302" s="36">
        <v>137</v>
      </c>
      <c r="E302" s="39">
        <v>0</v>
      </c>
      <c r="F302" s="39">
        <v>0</v>
      </c>
      <c r="G302" s="39">
        <v>0</v>
      </c>
      <c r="H302" s="36">
        <v>0</v>
      </c>
    </row>
    <row r="303" spans="1:8">
      <c r="A303" s="34"/>
      <c r="B303" s="40" t="s">
        <v>1532</v>
      </c>
      <c r="C303" s="36">
        <v>12</v>
      </c>
      <c r="D303" s="36">
        <v>12</v>
      </c>
      <c r="E303" s="39">
        <v>0</v>
      </c>
      <c r="F303" s="39">
        <v>0</v>
      </c>
      <c r="G303" s="39">
        <v>0</v>
      </c>
      <c r="H303" s="36">
        <v>0</v>
      </c>
    </row>
    <row r="304" spans="1:8">
      <c r="A304" s="34"/>
      <c r="B304" s="40" t="s">
        <v>1533</v>
      </c>
      <c r="C304" s="36">
        <v>39</v>
      </c>
      <c r="D304" s="36">
        <v>39</v>
      </c>
      <c r="E304" s="39">
        <v>0</v>
      </c>
      <c r="F304" s="39">
        <v>0</v>
      </c>
      <c r="G304" s="39">
        <v>0</v>
      </c>
      <c r="H304" s="36">
        <v>0</v>
      </c>
    </row>
    <row r="305" spans="1:8">
      <c r="A305" s="34"/>
      <c r="B305" s="40" t="s">
        <v>1534</v>
      </c>
      <c r="C305" s="36">
        <v>58</v>
      </c>
      <c r="D305" s="36">
        <v>58</v>
      </c>
      <c r="E305" s="39">
        <v>0</v>
      </c>
      <c r="F305" s="39">
        <v>0</v>
      </c>
      <c r="G305" s="39">
        <v>0</v>
      </c>
      <c r="H305" s="36">
        <v>0</v>
      </c>
    </row>
    <row r="306" spans="1:8">
      <c r="A306" s="34"/>
      <c r="B306" s="40" t="s">
        <v>1535</v>
      </c>
      <c r="C306" s="36">
        <v>28</v>
      </c>
      <c r="D306" s="36">
        <v>28</v>
      </c>
      <c r="E306" s="39">
        <v>0</v>
      </c>
      <c r="F306" s="39">
        <v>0</v>
      </c>
      <c r="G306" s="39">
        <v>0</v>
      </c>
      <c r="H306" s="36">
        <v>0</v>
      </c>
    </row>
    <row r="307" spans="1:8">
      <c r="A307" s="37" t="s">
        <v>1071</v>
      </c>
      <c r="B307" s="34" t="s">
        <v>1536</v>
      </c>
      <c r="C307" s="36">
        <v>282</v>
      </c>
      <c r="D307" s="36">
        <v>282</v>
      </c>
      <c r="E307" s="39">
        <v>0</v>
      </c>
      <c r="F307" s="39">
        <v>0</v>
      </c>
      <c r="G307" s="39">
        <v>0</v>
      </c>
      <c r="H307" s="36">
        <v>0</v>
      </c>
    </row>
    <row r="308" spans="1:8">
      <c r="A308" s="34"/>
      <c r="B308" s="40" t="s">
        <v>1537</v>
      </c>
      <c r="C308" s="36">
        <v>197</v>
      </c>
      <c r="D308" s="36">
        <v>197</v>
      </c>
      <c r="E308" s="39">
        <v>0</v>
      </c>
      <c r="F308" s="39">
        <v>0</v>
      </c>
      <c r="G308" s="39">
        <v>0</v>
      </c>
      <c r="H308" s="36">
        <v>0</v>
      </c>
    </row>
    <row r="309" spans="1:8">
      <c r="A309" s="34"/>
      <c r="B309" s="40" t="s">
        <v>1538</v>
      </c>
      <c r="C309" s="36">
        <v>85</v>
      </c>
      <c r="D309" s="36">
        <v>85</v>
      </c>
      <c r="E309" s="39">
        <v>0</v>
      </c>
      <c r="F309" s="39">
        <v>0</v>
      </c>
      <c r="G309" s="39">
        <v>0</v>
      </c>
      <c r="H309" s="36">
        <v>0</v>
      </c>
    </row>
    <row r="310" spans="1:8">
      <c r="A310" s="37" t="s">
        <v>1073</v>
      </c>
      <c r="B310" s="34" t="s">
        <v>1539</v>
      </c>
      <c r="C310" s="36">
        <v>114</v>
      </c>
      <c r="D310" s="36">
        <v>114</v>
      </c>
      <c r="E310" s="39">
        <v>0</v>
      </c>
      <c r="F310" s="39">
        <v>0</v>
      </c>
      <c r="G310" s="39">
        <v>0</v>
      </c>
      <c r="H310" s="36"/>
    </row>
    <row r="311" spans="1:8">
      <c r="A311" s="34"/>
      <c r="B311" s="40" t="s">
        <v>1540</v>
      </c>
      <c r="C311" s="36">
        <v>0</v>
      </c>
      <c r="D311" s="36">
        <v>0</v>
      </c>
      <c r="E311" s="39">
        <v>0</v>
      </c>
      <c r="F311" s="39">
        <v>0</v>
      </c>
      <c r="G311" s="39">
        <v>0</v>
      </c>
      <c r="H311" s="36">
        <v>0</v>
      </c>
    </row>
    <row r="312" spans="1:8">
      <c r="A312" s="34"/>
      <c r="B312" s="40" t="s">
        <v>1541</v>
      </c>
      <c r="C312" s="36">
        <v>58</v>
      </c>
      <c r="D312" s="36">
        <v>58</v>
      </c>
      <c r="E312" s="39">
        <v>0</v>
      </c>
      <c r="F312" s="39">
        <v>0</v>
      </c>
      <c r="G312" s="39">
        <v>0</v>
      </c>
      <c r="H312" s="36">
        <v>0</v>
      </c>
    </row>
    <row r="313" spans="1:8">
      <c r="A313" s="34"/>
      <c r="B313" s="40" t="s">
        <v>1542</v>
      </c>
      <c r="C313" s="36">
        <v>56</v>
      </c>
      <c r="D313" s="36">
        <v>56</v>
      </c>
      <c r="E313" s="39">
        <v>0</v>
      </c>
      <c r="F313" s="39">
        <v>0</v>
      </c>
      <c r="G313" s="39">
        <v>0</v>
      </c>
      <c r="H313" s="36"/>
    </row>
    <row r="314" spans="1:8">
      <c r="A314" s="37" t="s">
        <v>1075</v>
      </c>
      <c r="B314" s="34" t="s">
        <v>1543</v>
      </c>
      <c r="C314" s="36">
        <v>0</v>
      </c>
      <c r="D314" s="36">
        <v>0</v>
      </c>
      <c r="E314" s="39">
        <v>0</v>
      </c>
      <c r="F314" s="39">
        <v>0</v>
      </c>
      <c r="G314" s="39">
        <v>0</v>
      </c>
      <c r="H314" s="36">
        <v>0</v>
      </c>
    </row>
    <row r="315" spans="1:8">
      <c r="A315" s="34"/>
      <c r="B315" s="40" t="s">
        <v>1544</v>
      </c>
      <c r="C315" s="36">
        <v>0</v>
      </c>
      <c r="D315" s="36">
        <v>0</v>
      </c>
      <c r="E315" s="39">
        <v>0</v>
      </c>
      <c r="F315" s="39">
        <v>0</v>
      </c>
      <c r="G315" s="39">
        <v>0</v>
      </c>
      <c r="H315" s="36">
        <v>0</v>
      </c>
    </row>
    <row r="316" spans="1:8">
      <c r="A316" s="34"/>
      <c r="B316" s="40" t="s">
        <v>1545</v>
      </c>
      <c r="C316" s="36">
        <v>0</v>
      </c>
      <c r="D316" s="36">
        <v>0</v>
      </c>
      <c r="E316" s="39">
        <v>0</v>
      </c>
      <c r="F316" s="39">
        <v>0</v>
      </c>
      <c r="G316" s="39">
        <v>0</v>
      </c>
      <c r="H316" s="36">
        <v>0</v>
      </c>
    </row>
    <row r="317" spans="1:8">
      <c r="A317" s="37" t="s">
        <v>1077</v>
      </c>
      <c r="B317" s="34" t="s">
        <v>1546</v>
      </c>
      <c r="C317" s="36">
        <v>0.78</v>
      </c>
      <c r="D317" s="36">
        <v>0.78</v>
      </c>
      <c r="E317" s="39">
        <v>0</v>
      </c>
      <c r="F317" s="39">
        <v>0</v>
      </c>
      <c r="G317" s="39">
        <v>0</v>
      </c>
      <c r="H317" s="36">
        <v>0</v>
      </c>
    </row>
    <row r="318" spans="1:8">
      <c r="A318" s="34"/>
      <c r="B318" s="40" t="s">
        <v>1508</v>
      </c>
      <c r="C318" s="36">
        <v>0.78</v>
      </c>
      <c r="D318" s="36">
        <v>0.78</v>
      </c>
      <c r="E318" s="39">
        <v>0</v>
      </c>
      <c r="F318" s="39">
        <v>0</v>
      </c>
      <c r="G318" s="39">
        <v>0</v>
      </c>
      <c r="H318" s="36">
        <v>0</v>
      </c>
    </row>
    <row r="319" spans="1:8">
      <c r="A319" s="37" t="s">
        <v>1079</v>
      </c>
      <c r="B319" s="34" t="s">
        <v>1547</v>
      </c>
      <c r="C319" s="36">
        <v>5.46</v>
      </c>
      <c r="D319" s="36">
        <v>5.46</v>
      </c>
      <c r="E319" s="39">
        <v>0</v>
      </c>
      <c r="F319" s="39">
        <v>0</v>
      </c>
      <c r="G319" s="39">
        <v>0</v>
      </c>
      <c r="H319" s="36">
        <v>0</v>
      </c>
    </row>
    <row r="320" spans="1:8">
      <c r="A320" s="34"/>
      <c r="B320" s="40" t="s">
        <v>1508</v>
      </c>
      <c r="C320" s="36">
        <v>5.46</v>
      </c>
      <c r="D320" s="36">
        <v>5.46</v>
      </c>
      <c r="E320" s="39">
        <v>0</v>
      </c>
      <c r="F320" s="39">
        <v>0</v>
      </c>
      <c r="G320" s="39">
        <v>0</v>
      </c>
      <c r="H320" s="36">
        <v>0</v>
      </c>
    </row>
    <row r="321" spans="1:8">
      <c r="A321" s="37" t="s">
        <v>1081</v>
      </c>
      <c r="B321" s="34" t="s">
        <v>1548</v>
      </c>
      <c r="C321" s="36">
        <v>8.58</v>
      </c>
      <c r="D321" s="36">
        <v>8.58</v>
      </c>
      <c r="E321" s="39">
        <v>0</v>
      </c>
      <c r="F321" s="39">
        <v>0</v>
      </c>
      <c r="G321" s="39">
        <v>0</v>
      </c>
      <c r="H321" s="36">
        <v>0</v>
      </c>
    </row>
    <row r="322" spans="1:8">
      <c r="A322" s="34"/>
      <c r="B322" s="40" t="s">
        <v>1549</v>
      </c>
      <c r="C322" s="36">
        <v>8.58</v>
      </c>
      <c r="D322" s="36">
        <v>8.58</v>
      </c>
      <c r="E322" s="39">
        <v>0</v>
      </c>
      <c r="F322" s="39">
        <v>0</v>
      </c>
      <c r="G322" s="39">
        <v>0</v>
      </c>
      <c r="H322" s="36">
        <v>0</v>
      </c>
    </row>
    <row r="323" spans="1:8">
      <c r="A323" s="37" t="s">
        <v>1083</v>
      </c>
      <c r="B323" s="34" t="s">
        <v>1550</v>
      </c>
      <c r="C323" s="36">
        <v>3.9</v>
      </c>
      <c r="D323" s="36">
        <v>3.9</v>
      </c>
      <c r="E323" s="39">
        <v>0</v>
      </c>
      <c r="F323" s="39">
        <v>0</v>
      </c>
      <c r="G323" s="39">
        <v>0</v>
      </c>
      <c r="H323" s="36">
        <v>0</v>
      </c>
    </row>
    <row r="324" spans="1:8">
      <c r="A324" s="34"/>
      <c r="B324" s="40" t="s">
        <v>1508</v>
      </c>
      <c r="C324" s="36">
        <v>3.9</v>
      </c>
      <c r="D324" s="36">
        <v>3.9</v>
      </c>
      <c r="E324" s="39">
        <v>0</v>
      </c>
      <c r="F324" s="39">
        <v>0</v>
      </c>
      <c r="G324" s="39">
        <v>0</v>
      </c>
      <c r="H324" s="36">
        <v>0</v>
      </c>
    </row>
    <row r="325" spans="1:8">
      <c r="A325" s="37" t="s">
        <v>1085</v>
      </c>
      <c r="B325" s="34" t="s">
        <v>1551</v>
      </c>
      <c r="C325" s="36">
        <v>2.34</v>
      </c>
      <c r="D325" s="36">
        <v>2.34</v>
      </c>
      <c r="E325" s="39">
        <v>0</v>
      </c>
      <c r="F325" s="39">
        <v>0</v>
      </c>
      <c r="G325" s="39">
        <v>0</v>
      </c>
      <c r="H325" s="36">
        <v>0</v>
      </c>
    </row>
    <row r="326" spans="1:8">
      <c r="A326" s="34"/>
      <c r="B326" s="40" t="s">
        <v>1508</v>
      </c>
      <c r="C326" s="36">
        <v>2.34</v>
      </c>
      <c r="D326" s="36">
        <v>2.34</v>
      </c>
      <c r="E326" s="39">
        <v>0</v>
      </c>
      <c r="F326" s="39">
        <v>0</v>
      </c>
      <c r="G326" s="39">
        <v>0</v>
      </c>
      <c r="H326" s="36">
        <v>0</v>
      </c>
    </row>
    <row r="327" spans="1:8">
      <c r="A327" s="37" t="s">
        <v>1087</v>
      </c>
      <c r="B327" s="34" t="s">
        <v>1552</v>
      </c>
      <c r="C327" s="36">
        <v>7.02</v>
      </c>
      <c r="D327" s="36">
        <v>7.02</v>
      </c>
      <c r="E327" s="39">
        <v>0</v>
      </c>
      <c r="F327" s="39">
        <v>0</v>
      </c>
      <c r="G327" s="39">
        <v>0</v>
      </c>
      <c r="H327" s="36">
        <v>0</v>
      </c>
    </row>
    <row r="328" spans="1:8">
      <c r="A328" s="34"/>
      <c r="B328" s="40" t="s">
        <v>1508</v>
      </c>
      <c r="C328" s="36">
        <v>7.02</v>
      </c>
      <c r="D328" s="36">
        <v>7.02</v>
      </c>
      <c r="E328" s="39">
        <v>0</v>
      </c>
      <c r="F328" s="39">
        <v>0</v>
      </c>
      <c r="G328" s="39">
        <v>0</v>
      </c>
      <c r="H328" s="36">
        <v>0</v>
      </c>
    </row>
    <row r="329" spans="1:8">
      <c r="A329" s="37" t="s">
        <v>1089</v>
      </c>
      <c r="B329" s="34" t="s">
        <v>1553</v>
      </c>
      <c r="C329" s="36">
        <v>1.56</v>
      </c>
      <c r="D329" s="36">
        <v>1.56</v>
      </c>
      <c r="E329" s="39">
        <v>0</v>
      </c>
      <c r="F329" s="39">
        <v>0</v>
      </c>
      <c r="G329" s="39">
        <v>0</v>
      </c>
      <c r="H329" s="36">
        <v>0</v>
      </c>
    </row>
    <row r="330" spans="1:8">
      <c r="A330" s="34"/>
      <c r="B330" s="40" t="s">
        <v>1554</v>
      </c>
      <c r="C330" s="36">
        <v>1.56</v>
      </c>
      <c r="D330" s="36">
        <v>1.56</v>
      </c>
      <c r="E330" s="39">
        <v>0</v>
      </c>
      <c r="F330" s="39">
        <v>0</v>
      </c>
      <c r="G330" s="39">
        <v>0</v>
      </c>
      <c r="H330" s="36">
        <v>0</v>
      </c>
    </row>
    <row r="331" spans="1:8">
      <c r="A331" s="37" t="s">
        <v>1091</v>
      </c>
      <c r="B331" s="34" t="s">
        <v>1555</v>
      </c>
      <c r="C331" s="36">
        <v>9.36</v>
      </c>
      <c r="D331" s="36">
        <v>9.36</v>
      </c>
      <c r="E331" s="39">
        <v>0</v>
      </c>
      <c r="F331" s="39">
        <v>0</v>
      </c>
      <c r="G331" s="39">
        <v>0</v>
      </c>
      <c r="H331" s="36">
        <v>0</v>
      </c>
    </row>
    <row r="332" spans="1:8">
      <c r="A332" s="34"/>
      <c r="B332" s="40" t="s">
        <v>1508</v>
      </c>
      <c r="C332" s="36">
        <v>9.36</v>
      </c>
      <c r="D332" s="36">
        <v>9.36</v>
      </c>
      <c r="E332" s="39">
        <v>0</v>
      </c>
      <c r="F332" s="39">
        <v>0</v>
      </c>
      <c r="G332" s="39">
        <v>0</v>
      </c>
      <c r="H332" s="36">
        <v>0</v>
      </c>
    </row>
    <row r="333" spans="1:8">
      <c r="A333" s="37" t="s">
        <v>1093</v>
      </c>
      <c r="B333" s="34" t="s">
        <v>1556</v>
      </c>
      <c r="C333" s="36">
        <v>8.58</v>
      </c>
      <c r="D333" s="36">
        <v>8.58</v>
      </c>
      <c r="E333" s="39">
        <v>0</v>
      </c>
      <c r="F333" s="39">
        <v>0</v>
      </c>
      <c r="G333" s="39">
        <v>0</v>
      </c>
      <c r="H333" s="36">
        <v>0</v>
      </c>
    </row>
    <row r="334" spans="1:8">
      <c r="A334" s="34"/>
      <c r="B334" s="40" t="s">
        <v>1508</v>
      </c>
      <c r="C334" s="36">
        <v>8.58</v>
      </c>
      <c r="D334" s="36">
        <v>8.58</v>
      </c>
      <c r="E334" s="39">
        <v>0</v>
      </c>
      <c r="F334" s="39">
        <v>0</v>
      </c>
      <c r="G334" s="39">
        <v>0</v>
      </c>
      <c r="H334" s="36">
        <v>0</v>
      </c>
    </row>
    <row r="335" spans="1:8">
      <c r="A335" s="37" t="s">
        <v>1095</v>
      </c>
      <c r="B335" s="34" t="s">
        <v>1557</v>
      </c>
      <c r="C335" s="36">
        <v>5.46</v>
      </c>
      <c r="D335" s="36">
        <v>5.46</v>
      </c>
      <c r="E335" s="39">
        <v>0</v>
      </c>
      <c r="F335" s="39">
        <v>0</v>
      </c>
      <c r="G335" s="39">
        <v>0</v>
      </c>
      <c r="H335" s="36">
        <v>0</v>
      </c>
    </row>
    <row r="336" spans="1:8">
      <c r="A336" s="34"/>
      <c r="B336" s="40" t="s">
        <v>1508</v>
      </c>
      <c r="C336" s="36">
        <v>5.46</v>
      </c>
      <c r="D336" s="36">
        <v>5.46</v>
      </c>
      <c r="E336" s="39">
        <v>0</v>
      </c>
      <c r="F336" s="39">
        <v>0</v>
      </c>
      <c r="G336" s="39">
        <v>0</v>
      </c>
      <c r="H336" s="36">
        <v>0</v>
      </c>
    </row>
    <row r="337" spans="1:8">
      <c r="A337" s="37" t="s">
        <v>1097</v>
      </c>
      <c r="B337" s="34" t="s">
        <v>1558</v>
      </c>
      <c r="C337" s="36">
        <v>811.58</v>
      </c>
      <c r="D337" s="36">
        <v>811.58</v>
      </c>
      <c r="E337" s="39">
        <v>0</v>
      </c>
      <c r="F337" s="39">
        <v>0</v>
      </c>
      <c r="G337" s="39">
        <v>0</v>
      </c>
      <c r="H337" s="36">
        <v>0</v>
      </c>
    </row>
    <row r="338" spans="1:8">
      <c r="A338" s="34"/>
      <c r="B338" s="40" t="s">
        <v>1559</v>
      </c>
      <c r="C338" s="36">
        <v>803</v>
      </c>
      <c r="D338" s="36">
        <v>803</v>
      </c>
      <c r="E338" s="39">
        <v>0</v>
      </c>
      <c r="F338" s="39">
        <v>0</v>
      </c>
      <c r="G338" s="39">
        <v>0</v>
      </c>
      <c r="H338" s="36">
        <v>0</v>
      </c>
    </row>
    <row r="339" spans="1:8">
      <c r="A339" s="34"/>
      <c r="B339" s="40" t="s">
        <v>1508</v>
      </c>
      <c r="C339" s="36">
        <v>8.58</v>
      </c>
      <c r="D339" s="36">
        <v>8.58</v>
      </c>
      <c r="E339" s="39">
        <v>0</v>
      </c>
      <c r="F339" s="39">
        <v>0</v>
      </c>
      <c r="G339" s="39">
        <v>0</v>
      </c>
      <c r="H339" s="36">
        <v>0</v>
      </c>
    </row>
    <row r="340" spans="1:8">
      <c r="A340" s="34"/>
      <c r="B340" s="40" t="s">
        <v>1560</v>
      </c>
      <c r="C340" s="36">
        <v>0</v>
      </c>
      <c r="D340" s="36">
        <v>0</v>
      </c>
      <c r="E340" s="39">
        <v>0</v>
      </c>
      <c r="F340" s="39">
        <v>0</v>
      </c>
      <c r="G340" s="39">
        <v>0</v>
      </c>
      <c r="H340" s="36">
        <v>0</v>
      </c>
    </row>
    <row r="341" spans="1:8">
      <c r="A341" s="34"/>
      <c r="B341" s="40" t="s">
        <v>1561</v>
      </c>
      <c r="C341" s="36">
        <v>0</v>
      </c>
      <c r="D341" s="36">
        <v>0</v>
      </c>
      <c r="E341" s="39">
        <v>0</v>
      </c>
      <c r="F341" s="39">
        <v>0</v>
      </c>
      <c r="G341" s="39">
        <v>0</v>
      </c>
      <c r="H341" s="36">
        <v>0</v>
      </c>
    </row>
    <row r="342" spans="1:8">
      <c r="A342" s="37" t="s">
        <v>1099</v>
      </c>
      <c r="B342" s="34" t="s">
        <v>1562</v>
      </c>
      <c r="C342" s="36">
        <v>687.38</v>
      </c>
      <c r="D342" s="36">
        <v>687.38</v>
      </c>
      <c r="E342" s="39">
        <v>0</v>
      </c>
      <c r="F342" s="39">
        <v>0</v>
      </c>
      <c r="G342" s="39">
        <v>0</v>
      </c>
      <c r="H342" s="36">
        <v>0</v>
      </c>
    </row>
    <row r="343" spans="1:8">
      <c r="A343" s="34"/>
      <c r="B343" s="40" t="s">
        <v>1559</v>
      </c>
      <c r="C343" s="36">
        <v>678.8</v>
      </c>
      <c r="D343" s="36">
        <v>678.8</v>
      </c>
      <c r="E343" s="39">
        <v>0</v>
      </c>
      <c r="F343" s="39">
        <v>0</v>
      </c>
      <c r="G343" s="39">
        <v>0</v>
      </c>
      <c r="H343" s="36">
        <v>0</v>
      </c>
    </row>
    <row r="344" spans="1:8">
      <c r="A344" s="34"/>
      <c r="B344" s="40" t="s">
        <v>1508</v>
      </c>
      <c r="C344" s="36">
        <v>8.58</v>
      </c>
      <c r="D344" s="36">
        <v>8.58</v>
      </c>
      <c r="E344" s="39">
        <v>0</v>
      </c>
      <c r="F344" s="39">
        <v>0</v>
      </c>
      <c r="G344" s="39">
        <v>0</v>
      </c>
      <c r="H344" s="36">
        <v>0</v>
      </c>
    </row>
    <row r="345" spans="1:8">
      <c r="A345" s="37" t="s">
        <v>1101</v>
      </c>
      <c r="B345" s="34" t="s">
        <v>1563</v>
      </c>
      <c r="C345" s="36">
        <v>494.3</v>
      </c>
      <c r="D345" s="36">
        <v>494.3</v>
      </c>
      <c r="E345" s="39">
        <v>0</v>
      </c>
      <c r="F345" s="39">
        <v>0</v>
      </c>
      <c r="G345" s="39">
        <v>0</v>
      </c>
      <c r="H345" s="36">
        <v>0</v>
      </c>
    </row>
    <row r="346" spans="1:8">
      <c r="A346" s="34"/>
      <c r="B346" s="40" t="s">
        <v>1508</v>
      </c>
      <c r="C346" s="36">
        <v>6.24</v>
      </c>
      <c r="D346" s="36">
        <v>6.24</v>
      </c>
      <c r="E346" s="39">
        <v>0</v>
      </c>
      <c r="F346" s="39">
        <v>0</v>
      </c>
      <c r="G346" s="39">
        <v>0</v>
      </c>
      <c r="H346" s="36">
        <v>0</v>
      </c>
    </row>
    <row r="347" spans="1:8">
      <c r="A347" s="34"/>
      <c r="B347" s="40" t="s">
        <v>1559</v>
      </c>
      <c r="C347" s="36">
        <v>488.06</v>
      </c>
      <c r="D347" s="36">
        <v>488.06</v>
      </c>
      <c r="E347" s="39">
        <v>0</v>
      </c>
      <c r="F347" s="39">
        <v>0</v>
      </c>
      <c r="G347" s="39">
        <v>0</v>
      </c>
      <c r="H347" s="36">
        <v>0</v>
      </c>
    </row>
    <row r="348" spans="1:8">
      <c r="A348" s="37" t="s">
        <v>1103</v>
      </c>
      <c r="B348" s="34" t="s">
        <v>1564</v>
      </c>
      <c r="C348" s="36">
        <v>443</v>
      </c>
      <c r="D348" s="36">
        <v>443</v>
      </c>
      <c r="E348" s="39">
        <v>0</v>
      </c>
      <c r="F348" s="39">
        <v>0</v>
      </c>
      <c r="G348" s="39">
        <v>0</v>
      </c>
      <c r="H348" s="36">
        <v>0</v>
      </c>
    </row>
    <row r="349" spans="1:8">
      <c r="A349" s="34"/>
      <c r="B349" s="40" t="s">
        <v>1559</v>
      </c>
      <c r="C349" s="36">
        <v>443</v>
      </c>
      <c r="D349" s="36">
        <v>443</v>
      </c>
      <c r="E349" s="39">
        <v>0</v>
      </c>
      <c r="F349" s="39">
        <v>0</v>
      </c>
      <c r="G349" s="39">
        <v>0</v>
      </c>
      <c r="H349" s="36">
        <v>0</v>
      </c>
    </row>
    <row r="350" spans="1:8">
      <c r="A350" s="37" t="s">
        <v>1139</v>
      </c>
      <c r="B350" s="34" t="s">
        <v>1565</v>
      </c>
      <c r="C350" s="36">
        <v>3.9</v>
      </c>
      <c r="D350" s="36">
        <v>3.9</v>
      </c>
      <c r="E350" s="39">
        <v>0</v>
      </c>
      <c r="F350" s="39">
        <v>0</v>
      </c>
      <c r="G350" s="39">
        <v>0</v>
      </c>
      <c r="H350" s="36">
        <v>0</v>
      </c>
    </row>
    <row r="351" spans="1:8">
      <c r="A351" s="34"/>
      <c r="B351" s="40" t="s">
        <v>1566</v>
      </c>
      <c r="C351" s="36">
        <v>3.9</v>
      </c>
      <c r="D351" s="36">
        <v>3.9</v>
      </c>
      <c r="E351" s="39">
        <v>0</v>
      </c>
      <c r="F351" s="39">
        <v>0</v>
      </c>
      <c r="G351" s="39">
        <v>0</v>
      </c>
      <c r="H351" s="36">
        <v>0</v>
      </c>
    </row>
    <row r="352" spans="1:8">
      <c r="A352" s="37" t="s">
        <v>1141</v>
      </c>
      <c r="B352" s="34" t="s">
        <v>1567</v>
      </c>
      <c r="C352" s="36">
        <v>1.56</v>
      </c>
      <c r="D352" s="36">
        <v>1.56</v>
      </c>
      <c r="E352" s="39">
        <v>0</v>
      </c>
      <c r="F352" s="39">
        <v>0</v>
      </c>
      <c r="G352" s="39">
        <v>0</v>
      </c>
      <c r="H352" s="36">
        <v>0</v>
      </c>
    </row>
    <row r="353" spans="1:8">
      <c r="A353" s="34"/>
      <c r="B353" s="40" t="s">
        <v>1508</v>
      </c>
      <c r="C353" s="36">
        <v>1.56</v>
      </c>
      <c r="D353" s="36">
        <v>1.56</v>
      </c>
      <c r="E353" s="39">
        <v>0</v>
      </c>
      <c r="F353" s="39">
        <v>0</v>
      </c>
      <c r="G353" s="39">
        <v>0</v>
      </c>
      <c r="H353" s="36">
        <v>0</v>
      </c>
    </row>
    <row r="354" spans="1:8">
      <c r="A354" s="37" t="s">
        <v>1143</v>
      </c>
      <c r="B354" s="34" t="s">
        <v>1568</v>
      </c>
      <c r="C354" s="36">
        <v>2.34</v>
      </c>
      <c r="D354" s="36">
        <v>2.34</v>
      </c>
      <c r="E354" s="39">
        <v>0</v>
      </c>
      <c r="F354" s="39">
        <v>0</v>
      </c>
      <c r="G354" s="39">
        <v>0</v>
      </c>
      <c r="H354" s="36">
        <v>0</v>
      </c>
    </row>
    <row r="355" spans="1:8">
      <c r="A355" s="34"/>
      <c r="B355" s="40" t="s">
        <v>1508</v>
      </c>
      <c r="C355" s="36">
        <v>2.34</v>
      </c>
      <c r="D355" s="36">
        <v>2.34</v>
      </c>
      <c r="E355" s="39">
        <v>0</v>
      </c>
      <c r="F355" s="39">
        <v>0</v>
      </c>
      <c r="G355" s="39">
        <v>0</v>
      </c>
      <c r="H355" s="36">
        <v>0</v>
      </c>
    </row>
    <row r="356" spans="1:8">
      <c r="A356" s="37" t="s">
        <v>1153</v>
      </c>
      <c r="B356" s="34" t="s">
        <v>1569</v>
      </c>
      <c r="C356" s="36">
        <v>50</v>
      </c>
      <c r="D356" s="36">
        <v>50</v>
      </c>
      <c r="E356" s="39">
        <v>0</v>
      </c>
      <c r="F356" s="39">
        <v>0</v>
      </c>
      <c r="G356" s="39">
        <v>0</v>
      </c>
      <c r="H356" s="36">
        <v>0</v>
      </c>
    </row>
    <row r="357" spans="1:8">
      <c r="A357" s="34"/>
      <c r="B357" s="40" t="s">
        <v>1570</v>
      </c>
      <c r="C357" s="36">
        <v>50</v>
      </c>
      <c r="D357" s="36">
        <v>50</v>
      </c>
      <c r="E357" s="39">
        <v>0</v>
      </c>
      <c r="F357" s="39">
        <v>0</v>
      </c>
      <c r="G357" s="39">
        <v>0</v>
      </c>
      <c r="H357" s="36">
        <v>0</v>
      </c>
    </row>
    <row r="358" spans="1:8">
      <c r="A358" s="37" t="s">
        <v>1155</v>
      </c>
      <c r="B358" s="34" t="s">
        <v>1571</v>
      </c>
      <c r="C358" s="36">
        <v>86</v>
      </c>
      <c r="D358" s="36">
        <v>86</v>
      </c>
      <c r="E358" s="39">
        <v>0</v>
      </c>
      <c r="F358" s="39">
        <v>0</v>
      </c>
      <c r="G358" s="39">
        <v>0</v>
      </c>
      <c r="H358" s="36">
        <v>0</v>
      </c>
    </row>
    <row r="359" spans="1:8">
      <c r="A359" s="34"/>
      <c r="B359" s="40" t="s">
        <v>1572</v>
      </c>
      <c r="C359" s="36">
        <v>66</v>
      </c>
      <c r="D359" s="36">
        <v>66</v>
      </c>
      <c r="E359" s="39">
        <v>0</v>
      </c>
      <c r="F359" s="39">
        <v>0</v>
      </c>
      <c r="G359" s="39">
        <v>0</v>
      </c>
      <c r="H359" s="36">
        <v>0</v>
      </c>
    </row>
    <row r="360" spans="1:8">
      <c r="A360" s="34"/>
      <c r="B360" s="40" t="s">
        <v>1573</v>
      </c>
      <c r="C360" s="36">
        <v>20</v>
      </c>
      <c r="D360" s="36">
        <v>20</v>
      </c>
      <c r="E360" s="39">
        <v>0</v>
      </c>
      <c r="F360" s="39">
        <v>0</v>
      </c>
      <c r="G360" s="39">
        <v>0</v>
      </c>
      <c r="H360" s="36">
        <v>0</v>
      </c>
    </row>
    <row r="361" spans="1:8">
      <c r="A361" s="37" t="s">
        <v>1574</v>
      </c>
      <c r="B361" s="34" t="s">
        <v>1575</v>
      </c>
      <c r="C361" s="36">
        <v>14630.1</v>
      </c>
      <c r="D361" s="36">
        <v>14630.1</v>
      </c>
      <c r="E361" s="39">
        <v>0</v>
      </c>
      <c r="F361" s="39">
        <v>0</v>
      </c>
      <c r="G361" s="39">
        <v>0</v>
      </c>
      <c r="H361" s="36">
        <v>0</v>
      </c>
    </row>
    <row r="362" spans="1:8">
      <c r="A362" s="34"/>
      <c r="B362" s="40" t="s">
        <v>1576</v>
      </c>
      <c r="C362" s="36">
        <v>180</v>
      </c>
      <c r="D362" s="36">
        <v>180</v>
      </c>
      <c r="E362" s="39">
        <v>0</v>
      </c>
      <c r="F362" s="39">
        <v>0</v>
      </c>
      <c r="G362" s="39">
        <v>0</v>
      </c>
      <c r="H362" s="36">
        <v>0</v>
      </c>
    </row>
    <row r="363" spans="1:8">
      <c r="A363" s="34"/>
      <c r="B363" s="40" t="s">
        <v>1577</v>
      </c>
      <c r="C363" s="36">
        <v>49.7</v>
      </c>
      <c r="D363" s="36">
        <v>49.7</v>
      </c>
      <c r="E363" s="39">
        <v>0</v>
      </c>
      <c r="F363" s="39">
        <v>0</v>
      </c>
      <c r="G363" s="39">
        <v>0</v>
      </c>
      <c r="H363" s="36">
        <v>0</v>
      </c>
    </row>
    <row r="364" spans="1:8">
      <c r="A364" s="34"/>
      <c r="B364" s="40" t="s">
        <v>1578</v>
      </c>
      <c r="C364" s="36">
        <v>1085</v>
      </c>
      <c r="D364" s="36">
        <v>1085</v>
      </c>
      <c r="E364" s="39">
        <v>0</v>
      </c>
      <c r="F364" s="39">
        <v>0</v>
      </c>
      <c r="G364" s="39">
        <v>0</v>
      </c>
      <c r="H364" s="36">
        <v>0</v>
      </c>
    </row>
    <row r="365" spans="1:8">
      <c r="A365" s="34"/>
      <c r="B365" s="40" t="s">
        <v>1579</v>
      </c>
      <c r="C365" s="36">
        <v>6724</v>
      </c>
      <c r="D365" s="36">
        <v>6724</v>
      </c>
      <c r="E365" s="39">
        <v>0</v>
      </c>
      <c r="F365" s="39">
        <v>0</v>
      </c>
      <c r="G365" s="39">
        <v>0</v>
      </c>
      <c r="H365" s="36">
        <v>0</v>
      </c>
    </row>
    <row r="366" spans="1:8">
      <c r="A366" s="34"/>
      <c r="B366" s="40" t="s">
        <v>1580</v>
      </c>
      <c r="C366" s="36">
        <v>240</v>
      </c>
      <c r="D366" s="36">
        <v>240</v>
      </c>
      <c r="E366" s="39">
        <v>0</v>
      </c>
      <c r="F366" s="39">
        <v>0</v>
      </c>
      <c r="G366" s="39">
        <v>0</v>
      </c>
      <c r="H366" s="36">
        <v>0</v>
      </c>
    </row>
    <row r="367" spans="1:8">
      <c r="A367" s="34"/>
      <c r="B367" s="40" t="s">
        <v>1581</v>
      </c>
      <c r="C367" s="36">
        <v>22</v>
      </c>
      <c r="D367" s="36">
        <v>22</v>
      </c>
      <c r="E367" s="39">
        <v>0</v>
      </c>
      <c r="F367" s="39">
        <v>0</v>
      </c>
      <c r="G367" s="39">
        <v>0</v>
      </c>
      <c r="H367" s="36">
        <v>0</v>
      </c>
    </row>
    <row r="368" spans="1:8">
      <c r="A368" s="34"/>
      <c r="B368" s="40" t="s">
        <v>1582</v>
      </c>
      <c r="C368" s="36">
        <v>154</v>
      </c>
      <c r="D368" s="36">
        <v>154</v>
      </c>
      <c r="E368" s="39">
        <v>0</v>
      </c>
      <c r="F368" s="39">
        <v>0</v>
      </c>
      <c r="G368" s="39">
        <v>0</v>
      </c>
      <c r="H368" s="36">
        <v>0</v>
      </c>
    </row>
    <row r="369" spans="1:8">
      <c r="A369" s="34"/>
      <c r="B369" s="40" t="s">
        <v>1583</v>
      </c>
      <c r="C369" s="36">
        <v>502</v>
      </c>
      <c r="D369" s="36">
        <v>502</v>
      </c>
      <c r="E369" s="39">
        <v>0</v>
      </c>
      <c r="F369" s="39">
        <v>0</v>
      </c>
      <c r="G369" s="39">
        <v>0</v>
      </c>
      <c r="H369" s="36">
        <v>0</v>
      </c>
    </row>
    <row r="370" spans="1:8">
      <c r="A370" s="34"/>
      <c r="B370" s="40" t="s">
        <v>1584</v>
      </c>
      <c r="C370" s="36">
        <v>376</v>
      </c>
      <c r="D370" s="36">
        <v>376</v>
      </c>
      <c r="E370" s="39">
        <v>0</v>
      </c>
      <c r="F370" s="39">
        <v>0</v>
      </c>
      <c r="G370" s="39">
        <v>0</v>
      </c>
      <c r="H370" s="36">
        <v>0</v>
      </c>
    </row>
    <row r="371" spans="1:8">
      <c r="A371" s="34"/>
      <c r="B371" s="40" t="s">
        <v>1585</v>
      </c>
      <c r="C371" s="36">
        <v>1077</v>
      </c>
      <c r="D371" s="36">
        <v>1077</v>
      </c>
      <c r="E371" s="39">
        <v>0</v>
      </c>
      <c r="F371" s="39">
        <v>0</v>
      </c>
      <c r="G371" s="39">
        <v>0</v>
      </c>
      <c r="H371" s="36">
        <v>0</v>
      </c>
    </row>
    <row r="372" spans="1:8">
      <c r="A372" s="34"/>
      <c r="B372" s="40" t="s">
        <v>1586</v>
      </c>
      <c r="C372" s="36">
        <v>74</v>
      </c>
      <c r="D372" s="36">
        <v>74</v>
      </c>
      <c r="E372" s="39">
        <v>0</v>
      </c>
      <c r="F372" s="39">
        <v>0</v>
      </c>
      <c r="G372" s="39">
        <v>0</v>
      </c>
      <c r="H372" s="36">
        <v>0</v>
      </c>
    </row>
    <row r="373" spans="1:8">
      <c r="A373" s="34"/>
      <c r="B373" s="40" t="s">
        <v>1587</v>
      </c>
      <c r="C373" s="36">
        <v>110</v>
      </c>
      <c r="D373" s="36">
        <v>110</v>
      </c>
      <c r="E373" s="39">
        <v>0</v>
      </c>
      <c r="F373" s="39">
        <v>0</v>
      </c>
      <c r="G373" s="39">
        <v>0</v>
      </c>
      <c r="H373" s="36">
        <v>0</v>
      </c>
    </row>
    <row r="374" spans="1:8">
      <c r="A374" s="34"/>
      <c r="B374" s="40" t="s">
        <v>1588</v>
      </c>
      <c r="C374" s="36">
        <v>124</v>
      </c>
      <c r="D374" s="36">
        <v>124</v>
      </c>
      <c r="E374" s="39">
        <v>0</v>
      </c>
      <c r="F374" s="39">
        <v>0</v>
      </c>
      <c r="G374" s="39">
        <v>0</v>
      </c>
      <c r="H374" s="36">
        <v>0</v>
      </c>
    </row>
    <row r="375" spans="1:8">
      <c r="A375" s="34"/>
      <c r="B375" s="40" t="s">
        <v>1589</v>
      </c>
      <c r="C375" s="36">
        <v>251</v>
      </c>
      <c r="D375" s="36">
        <v>251</v>
      </c>
      <c r="E375" s="39">
        <v>0</v>
      </c>
      <c r="F375" s="39">
        <v>0</v>
      </c>
      <c r="G375" s="39">
        <v>0</v>
      </c>
      <c r="H375" s="36">
        <v>0</v>
      </c>
    </row>
    <row r="376" spans="1:8">
      <c r="A376" s="34"/>
      <c r="B376" s="40" t="s">
        <v>1590</v>
      </c>
      <c r="C376" s="36">
        <v>70</v>
      </c>
      <c r="D376" s="36">
        <v>70</v>
      </c>
      <c r="E376" s="39">
        <v>0</v>
      </c>
      <c r="F376" s="39">
        <v>0</v>
      </c>
      <c r="G376" s="39">
        <v>0</v>
      </c>
      <c r="H376" s="36">
        <v>0</v>
      </c>
    </row>
    <row r="377" spans="1:8">
      <c r="A377" s="34"/>
      <c r="B377" s="40" t="s">
        <v>1591</v>
      </c>
      <c r="C377" s="36">
        <v>100</v>
      </c>
      <c r="D377" s="36">
        <v>100</v>
      </c>
      <c r="E377" s="39">
        <v>0</v>
      </c>
      <c r="F377" s="39">
        <v>0</v>
      </c>
      <c r="G377" s="39">
        <v>0</v>
      </c>
      <c r="H377" s="36">
        <v>0</v>
      </c>
    </row>
    <row r="378" spans="1:8">
      <c r="A378" s="34"/>
      <c r="B378" s="40" t="s">
        <v>1592</v>
      </c>
      <c r="C378" s="36">
        <v>50</v>
      </c>
      <c r="D378" s="36">
        <v>50</v>
      </c>
      <c r="E378" s="39">
        <v>0</v>
      </c>
      <c r="F378" s="39">
        <v>0</v>
      </c>
      <c r="G378" s="39">
        <v>0</v>
      </c>
      <c r="H378" s="36">
        <v>0</v>
      </c>
    </row>
    <row r="379" spans="1:8">
      <c r="A379" s="34"/>
      <c r="B379" s="40" t="s">
        <v>1297</v>
      </c>
      <c r="C379" s="36">
        <v>105</v>
      </c>
      <c r="D379" s="36">
        <v>105</v>
      </c>
      <c r="E379" s="39">
        <v>0</v>
      </c>
      <c r="F379" s="39">
        <v>0</v>
      </c>
      <c r="G379" s="39">
        <v>0</v>
      </c>
      <c r="H379" s="36">
        <v>0</v>
      </c>
    </row>
    <row r="380" spans="1:8">
      <c r="A380" s="34"/>
      <c r="B380" s="40" t="s">
        <v>1475</v>
      </c>
      <c r="C380" s="36">
        <v>46.4</v>
      </c>
      <c r="D380" s="36">
        <v>46.4</v>
      </c>
      <c r="E380" s="39">
        <v>0</v>
      </c>
      <c r="F380" s="39">
        <v>0</v>
      </c>
      <c r="G380" s="39">
        <v>0</v>
      </c>
      <c r="H380" s="36">
        <v>0</v>
      </c>
    </row>
    <row r="381" spans="1:8">
      <c r="A381" s="34"/>
      <c r="B381" s="40" t="s">
        <v>1593</v>
      </c>
      <c r="C381" s="36">
        <v>15</v>
      </c>
      <c r="D381" s="36">
        <v>15</v>
      </c>
      <c r="E381" s="39">
        <v>0</v>
      </c>
      <c r="F381" s="39">
        <v>0</v>
      </c>
      <c r="G381" s="39">
        <v>0</v>
      </c>
      <c r="H381" s="36">
        <v>0</v>
      </c>
    </row>
    <row r="382" spans="1:8">
      <c r="A382" s="34"/>
      <c r="B382" s="40" t="s">
        <v>1594</v>
      </c>
      <c r="C382" s="36">
        <v>3000</v>
      </c>
      <c r="D382" s="36">
        <v>3000</v>
      </c>
      <c r="E382" s="39">
        <v>0</v>
      </c>
      <c r="F382" s="39">
        <v>0</v>
      </c>
      <c r="G382" s="39">
        <v>0</v>
      </c>
      <c r="H382" s="36">
        <v>0</v>
      </c>
    </row>
    <row r="383" spans="1:8">
      <c r="A383" s="34"/>
      <c r="B383" s="40" t="s">
        <v>1595</v>
      </c>
      <c r="C383" s="36">
        <v>70</v>
      </c>
      <c r="D383" s="36">
        <v>70</v>
      </c>
      <c r="E383" s="39">
        <v>0</v>
      </c>
      <c r="F383" s="39">
        <v>0</v>
      </c>
      <c r="G383" s="39">
        <v>0</v>
      </c>
      <c r="H383" s="36">
        <v>0</v>
      </c>
    </row>
    <row r="384" spans="1:8">
      <c r="A384" s="34"/>
      <c r="B384" s="40" t="s">
        <v>1596</v>
      </c>
      <c r="C384" s="36">
        <v>15</v>
      </c>
      <c r="D384" s="36">
        <v>15</v>
      </c>
      <c r="E384" s="39">
        <v>0</v>
      </c>
      <c r="F384" s="39">
        <v>0</v>
      </c>
      <c r="G384" s="39">
        <v>0</v>
      </c>
      <c r="H384" s="36">
        <v>0</v>
      </c>
    </row>
    <row r="385" spans="1:8">
      <c r="A385" s="34"/>
      <c r="B385" s="40" t="s">
        <v>1597</v>
      </c>
      <c r="C385" s="36">
        <v>80</v>
      </c>
      <c r="D385" s="36">
        <v>80</v>
      </c>
      <c r="E385" s="39">
        <v>0</v>
      </c>
      <c r="F385" s="39">
        <v>0</v>
      </c>
      <c r="G385" s="39">
        <v>0</v>
      </c>
      <c r="H385" s="36">
        <v>0</v>
      </c>
    </row>
    <row r="386" spans="1:8">
      <c r="A386" s="34"/>
      <c r="B386" s="40" t="s">
        <v>1598</v>
      </c>
      <c r="C386" s="36">
        <v>50</v>
      </c>
      <c r="D386" s="36">
        <v>50</v>
      </c>
      <c r="E386" s="39">
        <v>0</v>
      </c>
      <c r="F386" s="39">
        <v>0</v>
      </c>
      <c r="G386" s="39">
        <v>0</v>
      </c>
      <c r="H386" s="36">
        <v>0</v>
      </c>
    </row>
    <row r="387" spans="1:8">
      <c r="A387" s="34"/>
      <c r="B387" s="40" t="s">
        <v>1599</v>
      </c>
      <c r="C387" s="36">
        <v>60</v>
      </c>
      <c r="D387" s="36">
        <v>60</v>
      </c>
      <c r="E387" s="39">
        <v>0</v>
      </c>
      <c r="F387" s="39">
        <v>0</v>
      </c>
      <c r="G387" s="39">
        <v>0</v>
      </c>
      <c r="H387" s="36">
        <v>0</v>
      </c>
    </row>
    <row r="388" spans="1:8">
      <c r="A388" s="37"/>
      <c r="B388" s="38" t="s">
        <v>1600</v>
      </c>
      <c r="C388" s="36">
        <v>16418.13</v>
      </c>
      <c r="D388" s="36">
        <v>16355.13</v>
      </c>
      <c r="E388" s="39">
        <v>0</v>
      </c>
      <c r="F388" s="39">
        <v>63</v>
      </c>
      <c r="G388" s="39">
        <v>0</v>
      </c>
      <c r="H388" s="36">
        <v>0</v>
      </c>
    </row>
    <row r="389" spans="1:8">
      <c r="A389" s="37" t="s">
        <v>1157</v>
      </c>
      <c r="B389" s="34" t="s">
        <v>1601</v>
      </c>
      <c r="C389" s="36">
        <v>197.51</v>
      </c>
      <c r="D389" s="36">
        <v>197.51</v>
      </c>
      <c r="E389" s="39">
        <v>0</v>
      </c>
      <c r="F389" s="39">
        <v>0</v>
      </c>
      <c r="G389" s="39">
        <v>0</v>
      </c>
      <c r="H389" s="36">
        <v>0</v>
      </c>
    </row>
    <row r="390" spans="1:8">
      <c r="A390" s="34"/>
      <c r="B390" s="40" t="s">
        <v>1602</v>
      </c>
      <c r="C390" s="36">
        <v>17.51</v>
      </c>
      <c r="D390" s="36">
        <v>17.51</v>
      </c>
      <c r="E390" s="39">
        <v>0</v>
      </c>
      <c r="F390" s="39">
        <v>0</v>
      </c>
      <c r="G390" s="39">
        <v>0</v>
      </c>
      <c r="H390" s="36">
        <v>0</v>
      </c>
    </row>
    <row r="391" spans="1:8">
      <c r="A391" s="34"/>
      <c r="B391" s="40" t="s">
        <v>1603</v>
      </c>
      <c r="C391" s="36">
        <v>13</v>
      </c>
      <c r="D391" s="36">
        <v>13</v>
      </c>
      <c r="E391" s="39">
        <v>0</v>
      </c>
      <c r="F391" s="39">
        <v>0</v>
      </c>
      <c r="G391" s="39">
        <v>0</v>
      </c>
      <c r="H391" s="36">
        <v>0</v>
      </c>
    </row>
    <row r="392" spans="1:8">
      <c r="A392" s="34"/>
      <c r="B392" s="40" t="s">
        <v>1604</v>
      </c>
      <c r="C392" s="36">
        <v>45</v>
      </c>
      <c r="D392" s="36">
        <v>45</v>
      </c>
      <c r="E392" s="39">
        <v>0</v>
      </c>
      <c r="F392" s="39">
        <v>0</v>
      </c>
      <c r="G392" s="39">
        <v>0</v>
      </c>
      <c r="H392" s="36">
        <v>0</v>
      </c>
    </row>
    <row r="393" spans="1:8">
      <c r="A393" s="34"/>
      <c r="B393" s="40" t="s">
        <v>1605</v>
      </c>
      <c r="C393" s="36">
        <v>18</v>
      </c>
      <c r="D393" s="36">
        <v>18</v>
      </c>
      <c r="E393" s="39">
        <v>0</v>
      </c>
      <c r="F393" s="39">
        <v>0</v>
      </c>
      <c r="G393" s="39">
        <v>0</v>
      </c>
      <c r="H393" s="36">
        <v>0</v>
      </c>
    </row>
    <row r="394" spans="1:8">
      <c r="A394" s="34"/>
      <c r="B394" s="40" t="s">
        <v>1606</v>
      </c>
      <c r="C394" s="36">
        <v>95</v>
      </c>
      <c r="D394" s="36">
        <v>95</v>
      </c>
      <c r="E394" s="39">
        <v>0</v>
      </c>
      <c r="F394" s="39">
        <v>0</v>
      </c>
      <c r="G394" s="39">
        <v>0</v>
      </c>
      <c r="H394" s="36">
        <v>0</v>
      </c>
    </row>
    <row r="395" spans="1:8">
      <c r="A395" s="34"/>
      <c r="B395" s="40" t="s">
        <v>1607</v>
      </c>
      <c r="C395" s="36">
        <v>9</v>
      </c>
      <c r="D395" s="36">
        <v>9</v>
      </c>
      <c r="E395" s="39">
        <v>0</v>
      </c>
      <c r="F395" s="39">
        <v>0</v>
      </c>
      <c r="G395" s="39">
        <v>0</v>
      </c>
      <c r="H395" s="36">
        <v>0</v>
      </c>
    </row>
    <row r="396" spans="1:8">
      <c r="A396" s="37" t="s">
        <v>1159</v>
      </c>
      <c r="B396" s="34" t="s">
        <v>1608</v>
      </c>
      <c r="C396" s="36">
        <v>68</v>
      </c>
      <c r="D396" s="36">
        <v>68</v>
      </c>
      <c r="E396" s="39">
        <v>0</v>
      </c>
      <c r="F396" s="39">
        <v>0</v>
      </c>
      <c r="G396" s="39">
        <v>0</v>
      </c>
      <c r="H396" s="36">
        <v>0</v>
      </c>
    </row>
    <row r="397" spans="1:8">
      <c r="A397" s="34"/>
      <c r="B397" s="40" t="s">
        <v>1609</v>
      </c>
      <c r="C397" s="36">
        <v>68</v>
      </c>
      <c r="D397" s="36">
        <v>68</v>
      </c>
      <c r="E397" s="39">
        <v>0</v>
      </c>
      <c r="F397" s="39">
        <v>0</v>
      </c>
      <c r="G397" s="39">
        <v>0</v>
      </c>
      <c r="H397" s="36">
        <v>0</v>
      </c>
    </row>
    <row r="398" spans="1:8">
      <c r="A398" s="37" t="s">
        <v>1161</v>
      </c>
      <c r="B398" s="34" t="s">
        <v>1610</v>
      </c>
      <c r="C398" s="36">
        <v>44</v>
      </c>
      <c r="D398" s="36">
        <v>44</v>
      </c>
      <c r="E398" s="39">
        <v>0</v>
      </c>
      <c r="F398" s="39">
        <v>0</v>
      </c>
      <c r="G398" s="39">
        <v>0</v>
      </c>
      <c r="H398" s="36">
        <v>0</v>
      </c>
    </row>
    <row r="399" spans="1:8">
      <c r="A399" s="34"/>
      <c r="B399" s="40" t="s">
        <v>1611</v>
      </c>
      <c r="C399" s="36">
        <v>34</v>
      </c>
      <c r="D399" s="36">
        <v>34</v>
      </c>
      <c r="E399" s="39">
        <v>0</v>
      </c>
      <c r="F399" s="39">
        <v>0</v>
      </c>
      <c r="G399" s="39">
        <v>0</v>
      </c>
      <c r="H399" s="36">
        <v>0</v>
      </c>
    </row>
    <row r="400" spans="1:8">
      <c r="A400" s="34"/>
      <c r="B400" s="40" t="s">
        <v>1612</v>
      </c>
      <c r="C400" s="36">
        <v>10</v>
      </c>
      <c r="D400" s="36">
        <v>10</v>
      </c>
      <c r="E400" s="39">
        <v>0</v>
      </c>
      <c r="F400" s="39">
        <v>0</v>
      </c>
      <c r="G400" s="39">
        <v>0</v>
      </c>
      <c r="H400" s="36">
        <v>0</v>
      </c>
    </row>
    <row r="401" spans="1:8">
      <c r="A401" s="37" t="s">
        <v>1163</v>
      </c>
      <c r="B401" s="34" t="s">
        <v>1613</v>
      </c>
      <c r="C401" s="36">
        <v>41</v>
      </c>
      <c r="D401" s="36">
        <v>41</v>
      </c>
      <c r="E401" s="39">
        <v>0</v>
      </c>
      <c r="F401" s="39">
        <v>0</v>
      </c>
      <c r="G401" s="39">
        <v>0</v>
      </c>
      <c r="H401" s="36">
        <v>0</v>
      </c>
    </row>
    <row r="402" spans="1:8">
      <c r="A402" s="34"/>
      <c r="B402" s="40" t="s">
        <v>1614</v>
      </c>
      <c r="C402" s="36">
        <v>41</v>
      </c>
      <c r="D402" s="36">
        <v>41</v>
      </c>
      <c r="E402" s="39">
        <v>0</v>
      </c>
      <c r="F402" s="39">
        <v>0</v>
      </c>
      <c r="G402" s="39">
        <v>0</v>
      </c>
      <c r="H402" s="36">
        <v>0</v>
      </c>
    </row>
    <row r="403" spans="1:8">
      <c r="A403" s="37" t="s">
        <v>1165</v>
      </c>
      <c r="B403" s="34" t="s">
        <v>1615</v>
      </c>
      <c r="C403" s="36">
        <v>87.89</v>
      </c>
      <c r="D403" s="36">
        <v>87.89</v>
      </c>
      <c r="E403" s="39">
        <v>0</v>
      </c>
      <c r="F403" s="39">
        <v>0</v>
      </c>
      <c r="G403" s="39">
        <v>0</v>
      </c>
      <c r="H403" s="36">
        <v>0</v>
      </c>
    </row>
    <row r="404" spans="1:8">
      <c r="A404" s="34"/>
      <c r="B404" s="40" t="s">
        <v>1616</v>
      </c>
      <c r="C404" s="36">
        <v>11.89</v>
      </c>
      <c r="D404" s="36">
        <v>11.89</v>
      </c>
      <c r="E404" s="39">
        <v>0</v>
      </c>
      <c r="F404" s="39">
        <v>0</v>
      </c>
      <c r="G404" s="39">
        <v>0</v>
      </c>
      <c r="H404" s="36">
        <v>0</v>
      </c>
    </row>
    <row r="405" spans="1:8">
      <c r="A405" s="34"/>
      <c r="B405" s="40" t="s">
        <v>1617</v>
      </c>
      <c r="C405" s="36">
        <v>24</v>
      </c>
      <c r="D405" s="36">
        <v>24</v>
      </c>
      <c r="E405" s="39">
        <v>0</v>
      </c>
      <c r="F405" s="39">
        <v>0</v>
      </c>
      <c r="G405" s="39">
        <v>0</v>
      </c>
      <c r="H405" s="36">
        <v>0</v>
      </c>
    </row>
    <row r="406" spans="1:8">
      <c r="A406" s="34"/>
      <c r="B406" s="40" t="s">
        <v>1618</v>
      </c>
      <c r="C406" s="36">
        <v>52</v>
      </c>
      <c r="D406" s="36">
        <v>52</v>
      </c>
      <c r="E406" s="39">
        <v>0</v>
      </c>
      <c r="F406" s="39">
        <v>0</v>
      </c>
      <c r="G406" s="39">
        <v>0</v>
      </c>
      <c r="H406" s="36">
        <v>0</v>
      </c>
    </row>
    <row r="407" spans="1:8">
      <c r="A407" s="37" t="s">
        <v>1167</v>
      </c>
      <c r="B407" s="34" t="s">
        <v>1619</v>
      </c>
      <c r="C407" s="36">
        <v>57</v>
      </c>
      <c r="D407" s="36">
        <v>57</v>
      </c>
      <c r="E407" s="39">
        <v>0</v>
      </c>
      <c r="F407" s="39">
        <v>0</v>
      </c>
      <c r="G407" s="39">
        <v>0</v>
      </c>
      <c r="H407" s="36">
        <v>0</v>
      </c>
    </row>
    <row r="408" spans="1:8">
      <c r="A408" s="34"/>
      <c r="B408" s="40" t="s">
        <v>1620</v>
      </c>
      <c r="C408" s="36">
        <v>13</v>
      </c>
      <c r="D408" s="36">
        <v>13</v>
      </c>
      <c r="E408" s="39">
        <v>0</v>
      </c>
      <c r="F408" s="39">
        <v>0</v>
      </c>
      <c r="G408" s="39">
        <v>0</v>
      </c>
      <c r="H408" s="36">
        <v>0</v>
      </c>
    </row>
    <row r="409" spans="1:8">
      <c r="A409" s="34"/>
      <c r="B409" s="40" t="s">
        <v>340</v>
      </c>
      <c r="C409" s="36">
        <v>32</v>
      </c>
      <c r="D409" s="36">
        <v>32</v>
      </c>
      <c r="E409" s="39">
        <v>0</v>
      </c>
      <c r="F409" s="39">
        <v>0</v>
      </c>
      <c r="G409" s="39">
        <v>0</v>
      </c>
      <c r="H409" s="36">
        <v>0</v>
      </c>
    </row>
    <row r="410" spans="1:8">
      <c r="A410" s="34"/>
      <c r="B410" s="40" t="s">
        <v>1621</v>
      </c>
      <c r="C410" s="36">
        <v>12</v>
      </c>
      <c r="D410" s="36">
        <v>12</v>
      </c>
      <c r="E410" s="39">
        <v>0</v>
      </c>
      <c r="F410" s="39">
        <v>0</v>
      </c>
      <c r="G410" s="39">
        <v>0</v>
      </c>
      <c r="H410" s="36">
        <v>0</v>
      </c>
    </row>
    <row r="411" spans="1:8">
      <c r="A411" s="37" t="s">
        <v>1169</v>
      </c>
      <c r="B411" s="34" t="s">
        <v>1622</v>
      </c>
      <c r="C411" s="36">
        <v>30</v>
      </c>
      <c r="D411" s="36">
        <v>30</v>
      </c>
      <c r="E411" s="39">
        <v>0</v>
      </c>
      <c r="F411" s="39">
        <v>0</v>
      </c>
      <c r="G411" s="39">
        <v>0</v>
      </c>
      <c r="H411" s="36">
        <v>0</v>
      </c>
    </row>
    <row r="412" spans="1:8">
      <c r="A412" s="34"/>
      <c r="B412" s="40" t="s">
        <v>1623</v>
      </c>
      <c r="C412" s="36">
        <v>30</v>
      </c>
      <c r="D412" s="36">
        <v>30</v>
      </c>
      <c r="E412" s="39">
        <v>0</v>
      </c>
      <c r="F412" s="39">
        <v>0</v>
      </c>
      <c r="G412" s="39">
        <v>0</v>
      </c>
      <c r="H412" s="36">
        <v>0</v>
      </c>
    </row>
    <row r="413" spans="1:8">
      <c r="A413" s="37" t="s">
        <v>1171</v>
      </c>
      <c r="B413" s="34" t="s">
        <v>1624</v>
      </c>
      <c r="C413" s="36">
        <v>9.9</v>
      </c>
      <c r="D413" s="36">
        <v>9.9</v>
      </c>
      <c r="E413" s="39">
        <v>0</v>
      </c>
      <c r="F413" s="39">
        <v>0</v>
      </c>
      <c r="G413" s="39">
        <v>0</v>
      </c>
      <c r="H413" s="36">
        <v>0</v>
      </c>
    </row>
    <row r="414" spans="1:8">
      <c r="A414" s="34"/>
      <c r="B414" s="40" t="s">
        <v>1625</v>
      </c>
      <c r="C414" s="36">
        <v>9.9</v>
      </c>
      <c r="D414" s="36">
        <v>9.9</v>
      </c>
      <c r="E414" s="39">
        <v>0</v>
      </c>
      <c r="F414" s="39">
        <v>0</v>
      </c>
      <c r="G414" s="39">
        <v>0</v>
      </c>
      <c r="H414" s="36">
        <v>0</v>
      </c>
    </row>
    <row r="415" spans="1:8">
      <c r="A415" s="37" t="s">
        <v>1173</v>
      </c>
      <c r="B415" s="34" t="s">
        <v>1626</v>
      </c>
      <c r="C415" s="36">
        <v>22.5</v>
      </c>
      <c r="D415" s="36">
        <v>22.5</v>
      </c>
      <c r="E415" s="39">
        <v>0</v>
      </c>
      <c r="F415" s="39">
        <v>0</v>
      </c>
      <c r="G415" s="39">
        <v>0</v>
      </c>
      <c r="H415" s="36">
        <v>0</v>
      </c>
    </row>
    <row r="416" spans="1:8">
      <c r="A416" s="34"/>
      <c r="B416" s="40" t="s">
        <v>1627</v>
      </c>
      <c r="C416" s="36">
        <v>22.5</v>
      </c>
      <c r="D416" s="36">
        <v>22.5</v>
      </c>
      <c r="E416" s="39">
        <v>0</v>
      </c>
      <c r="F416" s="39">
        <v>0</v>
      </c>
      <c r="G416" s="39">
        <v>0</v>
      </c>
      <c r="H416" s="36">
        <v>0</v>
      </c>
    </row>
    <row r="417" spans="1:8">
      <c r="A417" s="37" t="s">
        <v>1175</v>
      </c>
      <c r="B417" s="34" t="s">
        <v>1628</v>
      </c>
      <c r="C417" s="36">
        <v>19.8</v>
      </c>
      <c r="D417" s="36">
        <v>19.8</v>
      </c>
      <c r="E417" s="39">
        <v>0</v>
      </c>
      <c r="F417" s="39">
        <v>0</v>
      </c>
      <c r="G417" s="39">
        <v>0</v>
      </c>
      <c r="H417" s="36">
        <v>0</v>
      </c>
    </row>
    <row r="418" spans="1:8">
      <c r="A418" s="34"/>
      <c r="B418" s="40" t="s">
        <v>1629</v>
      </c>
      <c r="C418" s="36">
        <v>19.8</v>
      </c>
      <c r="D418" s="36">
        <v>19.8</v>
      </c>
      <c r="E418" s="39">
        <v>0</v>
      </c>
      <c r="F418" s="39">
        <v>0</v>
      </c>
      <c r="G418" s="39">
        <v>0</v>
      </c>
      <c r="H418" s="36">
        <v>0</v>
      </c>
    </row>
    <row r="419" spans="1:8">
      <c r="A419" s="37" t="s">
        <v>1177</v>
      </c>
      <c r="B419" s="34" t="s">
        <v>1630</v>
      </c>
      <c r="C419" s="36">
        <v>17.1</v>
      </c>
      <c r="D419" s="36">
        <v>17.1</v>
      </c>
      <c r="E419" s="39">
        <v>0</v>
      </c>
      <c r="F419" s="39">
        <v>0</v>
      </c>
      <c r="G419" s="39">
        <v>0</v>
      </c>
      <c r="H419" s="36">
        <v>0</v>
      </c>
    </row>
    <row r="420" spans="1:8">
      <c r="A420" s="34"/>
      <c r="B420" s="40" t="s">
        <v>1631</v>
      </c>
      <c r="C420" s="36">
        <v>17.1</v>
      </c>
      <c r="D420" s="36">
        <v>17.1</v>
      </c>
      <c r="E420" s="39">
        <v>0</v>
      </c>
      <c r="F420" s="39">
        <v>0</v>
      </c>
      <c r="G420" s="39">
        <v>0</v>
      </c>
      <c r="H420" s="36">
        <v>0</v>
      </c>
    </row>
    <row r="421" spans="1:8">
      <c r="A421" s="37" t="s">
        <v>1179</v>
      </c>
      <c r="B421" s="34" t="s">
        <v>1632</v>
      </c>
      <c r="C421" s="36">
        <v>36</v>
      </c>
      <c r="D421" s="36">
        <v>36</v>
      </c>
      <c r="E421" s="39">
        <v>0</v>
      </c>
      <c r="F421" s="39">
        <v>0</v>
      </c>
      <c r="G421" s="39">
        <v>0</v>
      </c>
      <c r="H421" s="36">
        <v>0</v>
      </c>
    </row>
    <row r="422" spans="1:8">
      <c r="A422" s="34"/>
      <c r="B422" s="40" t="s">
        <v>1633</v>
      </c>
      <c r="C422" s="36">
        <v>22.5</v>
      </c>
      <c r="D422" s="36">
        <v>22.5</v>
      </c>
      <c r="E422" s="39">
        <v>0</v>
      </c>
      <c r="F422" s="39">
        <v>0</v>
      </c>
      <c r="G422" s="39">
        <v>0</v>
      </c>
      <c r="H422" s="36">
        <v>0</v>
      </c>
    </row>
    <row r="423" spans="1:8">
      <c r="A423" s="34"/>
      <c r="B423" s="40" t="s">
        <v>1634</v>
      </c>
      <c r="C423" s="36">
        <v>13.5</v>
      </c>
      <c r="D423" s="36">
        <v>13.5</v>
      </c>
      <c r="E423" s="39">
        <v>0</v>
      </c>
      <c r="F423" s="39">
        <v>0</v>
      </c>
      <c r="G423" s="39">
        <v>0</v>
      </c>
      <c r="H423" s="36">
        <v>0</v>
      </c>
    </row>
    <row r="424" spans="1:8">
      <c r="A424" s="37" t="s">
        <v>1181</v>
      </c>
      <c r="B424" s="34" t="s">
        <v>1635</v>
      </c>
      <c r="C424" s="36">
        <v>25.2</v>
      </c>
      <c r="D424" s="36">
        <v>25.2</v>
      </c>
      <c r="E424" s="39">
        <v>0</v>
      </c>
      <c r="F424" s="39">
        <v>0</v>
      </c>
      <c r="G424" s="39">
        <v>0</v>
      </c>
      <c r="H424" s="36">
        <v>0</v>
      </c>
    </row>
    <row r="425" spans="1:8">
      <c r="A425" s="34"/>
      <c r="B425" s="40" t="s">
        <v>1636</v>
      </c>
      <c r="C425" s="36">
        <v>18</v>
      </c>
      <c r="D425" s="36">
        <v>18</v>
      </c>
      <c r="E425" s="39">
        <v>0</v>
      </c>
      <c r="F425" s="39">
        <v>0</v>
      </c>
      <c r="G425" s="39">
        <v>0</v>
      </c>
      <c r="H425" s="36">
        <v>0</v>
      </c>
    </row>
    <row r="426" spans="1:8">
      <c r="A426" s="34"/>
      <c r="B426" s="40" t="s">
        <v>1637</v>
      </c>
      <c r="C426" s="36">
        <v>7.2</v>
      </c>
      <c r="D426" s="36">
        <v>7.2</v>
      </c>
      <c r="E426" s="39">
        <v>0</v>
      </c>
      <c r="F426" s="39">
        <v>0</v>
      </c>
      <c r="G426" s="39">
        <v>0</v>
      </c>
      <c r="H426" s="36">
        <v>0</v>
      </c>
    </row>
    <row r="427" spans="1:8">
      <c r="A427" s="37" t="s">
        <v>1189</v>
      </c>
      <c r="B427" s="34" t="s">
        <v>1638</v>
      </c>
      <c r="C427" s="36">
        <v>220</v>
      </c>
      <c r="D427" s="36">
        <v>157</v>
      </c>
      <c r="E427" s="39">
        <v>0</v>
      </c>
      <c r="F427" s="39">
        <v>63</v>
      </c>
      <c r="G427" s="39">
        <v>0</v>
      </c>
      <c r="H427" s="36">
        <v>0</v>
      </c>
    </row>
    <row r="428" spans="1:8">
      <c r="A428" s="34"/>
      <c r="B428" s="40" t="s">
        <v>1639</v>
      </c>
      <c r="C428" s="36">
        <v>8</v>
      </c>
      <c r="D428" s="36">
        <v>8</v>
      </c>
      <c r="E428" s="39">
        <v>0</v>
      </c>
      <c r="F428" s="39">
        <v>0</v>
      </c>
      <c r="G428" s="39">
        <v>0</v>
      </c>
      <c r="H428" s="36">
        <v>0</v>
      </c>
    </row>
    <row r="429" spans="1:8">
      <c r="A429" s="34"/>
      <c r="B429" s="40" t="s">
        <v>1640</v>
      </c>
      <c r="C429" s="36">
        <v>63</v>
      </c>
      <c r="D429" s="36">
        <v>0</v>
      </c>
      <c r="E429" s="39">
        <v>0</v>
      </c>
      <c r="F429" s="39">
        <v>63</v>
      </c>
      <c r="G429" s="39">
        <v>0</v>
      </c>
      <c r="H429" s="36">
        <v>0</v>
      </c>
    </row>
    <row r="430" spans="1:8">
      <c r="A430" s="34"/>
      <c r="B430" s="40" t="s">
        <v>1641</v>
      </c>
      <c r="C430" s="36">
        <v>40</v>
      </c>
      <c r="D430" s="36">
        <v>40</v>
      </c>
      <c r="E430" s="39">
        <v>0</v>
      </c>
      <c r="F430" s="39">
        <v>0</v>
      </c>
      <c r="G430" s="39">
        <v>0</v>
      </c>
      <c r="H430" s="36">
        <v>0</v>
      </c>
    </row>
    <row r="431" spans="1:8">
      <c r="A431" s="34"/>
      <c r="B431" s="40" t="s">
        <v>1642</v>
      </c>
      <c r="C431" s="36">
        <v>100</v>
      </c>
      <c r="D431" s="36">
        <v>100</v>
      </c>
      <c r="E431" s="39">
        <v>0</v>
      </c>
      <c r="F431" s="39">
        <v>0</v>
      </c>
      <c r="G431" s="39">
        <v>0</v>
      </c>
      <c r="H431" s="36">
        <v>0</v>
      </c>
    </row>
    <row r="432" spans="1:8">
      <c r="A432" s="34"/>
      <c r="B432" s="40" t="s">
        <v>1643</v>
      </c>
      <c r="C432" s="36">
        <v>9</v>
      </c>
      <c r="D432" s="36">
        <v>9</v>
      </c>
      <c r="E432" s="39">
        <v>0</v>
      </c>
      <c r="F432" s="39">
        <v>0</v>
      </c>
      <c r="G432" s="39">
        <v>0</v>
      </c>
      <c r="H432" s="36">
        <v>0</v>
      </c>
    </row>
    <row r="433" spans="1:8">
      <c r="A433" s="37" t="s">
        <v>1193</v>
      </c>
      <c r="B433" s="34" t="s">
        <v>1644</v>
      </c>
      <c r="C433" s="36">
        <v>61</v>
      </c>
      <c r="D433" s="36">
        <v>61</v>
      </c>
      <c r="E433" s="39">
        <v>0</v>
      </c>
      <c r="F433" s="39">
        <v>0</v>
      </c>
      <c r="G433" s="39">
        <v>0</v>
      </c>
      <c r="H433" s="36">
        <v>0</v>
      </c>
    </row>
    <row r="434" spans="1:8">
      <c r="A434" s="34"/>
      <c r="B434" s="40" t="s">
        <v>1645</v>
      </c>
      <c r="C434" s="36">
        <v>61</v>
      </c>
      <c r="D434" s="36">
        <v>61</v>
      </c>
      <c r="E434" s="39">
        <v>0</v>
      </c>
      <c r="F434" s="39">
        <v>0</v>
      </c>
      <c r="G434" s="39">
        <v>0</v>
      </c>
      <c r="H434" s="36">
        <v>0</v>
      </c>
    </row>
    <row r="435" spans="1:8">
      <c r="A435" s="37" t="s">
        <v>1195</v>
      </c>
      <c r="B435" s="34" t="s">
        <v>1646</v>
      </c>
      <c r="C435" s="36">
        <v>35</v>
      </c>
      <c r="D435" s="36">
        <v>35</v>
      </c>
      <c r="E435" s="39">
        <v>0</v>
      </c>
      <c r="F435" s="39">
        <v>0</v>
      </c>
      <c r="G435" s="39">
        <v>0</v>
      </c>
      <c r="H435" s="36">
        <v>0</v>
      </c>
    </row>
    <row r="436" spans="1:8">
      <c r="A436" s="34"/>
      <c r="B436" s="40" t="s">
        <v>1647</v>
      </c>
      <c r="C436" s="36">
        <v>35</v>
      </c>
      <c r="D436" s="36">
        <v>35</v>
      </c>
      <c r="E436" s="39">
        <v>0</v>
      </c>
      <c r="F436" s="39">
        <v>0</v>
      </c>
      <c r="G436" s="39">
        <v>0</v>
      </c>
      <c r="H436" s="36">
        <v>0</v>
      </c>
    </row>
    <row r="437" spans="1:8">
      <c r="A437" s="37" t="s">
        <v>1197</v>
      </c>
      <c r="B437" s="34" t="s">
        <v>1648</v>
      </c>
      <c r="C437" s="36">
        <v>103.35</v>
      </c>
      <c r="D437" s="36">
        <v>103.35</v>
      </c>
      <c r="E437" s="39">
        <v>0</v>
      </c>
      <c r="F437" s="39">
        <v>0</v>
      </c>
      <c r="G437" s="39">
        <v>0</v>
      </c>
      <c r="H437" s="36">
        <v>0</v>
      </c>
    </row>
    <row r="438" spans="1:8">
      <c r="A438" s="34"/>
      <c r="B438" s="40" t="s">
        <v>1649</v>
      </c>
      <c r="C438" s="36">
        <v>23.35</v>
      </c>
      <c r="D438" s="36">
        <v>23.35</v>
      </c>
      <c r="E438" s="39">
        <v>0</v>
      </c>
      <c r="F438" s="39">
        <v>0</v>
      </c>
      <c r="G438" s="39">
        <v>0</v>
      </c>
      <c r="H438" s="36">
        <v>0</v>
      </c>
    </row>
    <row r="439" spans="1:8">
      <c r="A439" s="34"/>
      <c r="B439" s="40" t="s">
        <v>1650</v>
      </c>
      <c r="C439" s="36">
        <v>80</v>
      </c>
      <c r="D439" s="36">
        <v>80</v>
      </c>
      <c r="E439" s="39">
        <v>0</v>
      </c>
      <c r="F439" s="39">
        <v>0</v>
      </c>
      <c r="G439" s="39">
        <v>0</v>
      </c>
      <c r="H439" s="36">
        <v>0</v>
      </c>
    </row>
    <row r="440" spans="1:8">
      <c r="A440" s="37" t="s">
        <v>1199</v>
      </c>
      <c r="B440" s="34" t="s">
        <v>1651</v>
      </c>
      <c r="C440" s="36">
        <v>162</v>
      </c>
      <c r="D440" s="36">
        <v>162</v>
      </c>
      <c r="E440" s="39">
        <v>0</v>
      </c>
      <c r="F440" s="39">
        <v>0</v>
      </c>
      <c r="G440" s="39">
        <v>0</v>
      </c>
      <c r="H440" s="36">
        <v>0</v>
      </c>
    </row>
    <row r="441" spans="1:8">
      <c r="A441" s="34"/>
      <c r="B441" s="40" t="s">
        <v>1652</v>
      </c>
      <c r="C441" s="36">
        <v>35</v>
      </c>
      <c r="D441" s="36">
        <v>35</v>
      </c>
      <c r="E441" s="39">
        <v>0</v>
      </c>
      <c r="F441" s="39">
        <v>0</v>
      </c>
      <c r="G441" s="39">
        <v>0</v>
      </c>
      <c r="H441" s="36">
        <v>0</v>
      </c>
    </row>
    <row r="442" spans="1:8">
      <c r="A442" s="34"/>
      <c r="B442" s="40" t="s">
        <v>1653</v>
      </c>
      <c r="C442" s="36">
        <v>91</v>
      </c>
      <c r="D442" s="36">
        <v>91</v>
      </c>
      <c r="E442" s="39">
        <v>0</v>
      </c>
      <c r="F442" s="39">
        <v>0</v>
      </c>
      <c r="G442" s="39">
        <v>0</v>
      </c>
      <c r="H442" s="36">
        <v>0</v>
      </c>
    </row>
    <row r="443" spans="1:8">
      <c r="A443" s="34"/>
      <c r="B443" s="40" t="s">
        <v>1654</v>
      </c>
      <c r="C443" s="36">
        <v>36</v>
      </c>
      <c r="D443" s="36">
        <v>36</v>
      </c>
      <c r="E443" s="39">
        <v>0</v>
      </c>
      <c r="F443" s="39">
        <v>0</v>
      </c>
      <c r="G443" s="39">
        <v>0</v>
      </c>
      <c r="H443" s="36">
        <v>0</v>
      </c>
    </row>
    <row r="444" spans="1:8">
      <c r="A444" s="37" t="s">
        <v>1655</v>
      </c>
      <c r="B444" s="34" t="s">
        <v>1656</v>
      </c>
      <c r="C444" s="36">
        <v>15180.88</v>
      </c>
      <c r="D444" s="36">
        <v>15180.88</v>
      </c>
      <c r="E444" s="39">
        <v>0</v>
      </c>
      <c r="F444" s="39">
        <v>0</v>
      </c>
      <c r="G444" s="39">
        <v>0</v>
      </c>
      <c r="H444" s="36">
        <v>0</v>
      </c>
    </row>
    <row r="445" spans="1:8">
      <c r="A445" s="34"/>
      <c r="B445" s="40" t="s">
        <v>1657</v>
      </c>
      <c r="C445" s="36">
        <v>35.88</v>
      </c>
      <c r="D445" s="36">
        <v>35.88</v>
      </c>
      <c r="E445" s="39">
        <v>0</v>
      </c>
      <c r="F445" s="39">
        <v>0</v>
      </c>
      <c r="G445" s="39">
        <v>0</v>
      </c>
      <c r="H445" s="36">
        <v>0</v>
      </c>
    </row>
    <row r="446" spans="1:8">
      <c r="A446" s="34"/>
      <c r="B446" s="40" t="s">
        <v>1658</v>
      </c>
      <c r="C446" s="36">
        <v>100</v>
      </c>
      <c r="D446" s="36">
        <v>100</v>
      </c>
      <c r="E446" s="39">
        <v>0</v>
      </c>
      <c r="F446" s="39">
        <v>0</v>
      </c>
      <c r="G446" s="39">
        <v>0</v>
      </c>
      <c r="H446" s="36">
        <v>0</v>
      </c>
    </row>
    <row r="447" spans="1:8">
      <c r="A447" s="34"/>
      <c r="B447" s="40" t="s">
        <v>1659</v>
      </c>
      <c r="C447" s="36">
        <v>1910</v>
      </c>
      <c r="D447" s="36">
        <v>1910</v>
      </c>
      <c r="E447" s="39">
        <v>0</v>
      </c>
      <c r="F447" s="39">
        <v>0</v>
      </c>
      <c r="G447" s="39">
        <v>0</v>
      </c>
      <c r="H447" s="36">
        <v>0</v>
      </c>
    </row>
    <row r="448" spans="1:8">
      <c r="A448" s="34"/>
      <c r="B448" s="40" t="s">
        <v>1660</v>
      </c>
      <c r="C448" s="36">
        <v>100</v>
      </c>
      <c r="D448" s="36">
        <v>100</v>
      </c>
      <c r="E448" s="39">
        <v>0</v>
      </c>
      <c r="F448" s="39">
        <v>0</v>
      </c>
      <c r="G448" s="39">
        <v>0</v>
      </c>
      <c r="H448" s="36">
        <v>0</v>
      </c>
    </row>
    <row r="449" spans="1:8">
      <c r="A449" s="34"/>
      <c r="B449" s="40" t="s">
        <v>1661</v>
      </c>
      <c r="C449" s="36">
        <v>15</v>
      </c>
      <c r="D449" s="36">
        <v>15</v>
      </c>
      <c r="E449" s="39">
        <v>0</v>
      </c>
      <c r="F449" s="39">
        <v>0</v>
      </c>
      <c r="G449" s="39">
        <v>0</v>
      </c>
      <c r="H449" s="36">
        <v>0</v>
      </c>
    </row>
    <row r="450" spans="1:8">
      <c r="A450" s="34"/>
      <c r="B450" s="40" t="s">
        <v>1662</v>
      </c>
      <c r="C450" s="36">
        <v>20</v>
      </c>
      <c r="D450" s="36">
        <v>20</v>
      </c>
      <c r="E450" s="39">
        <v>0</v>
      </c>
      <c r="F450" s="39">
        <v>0</v>
      </c>
      <c r="G450" s="39">
        <v>0</v>
      </c>
      <c r="H450" s="36">
        <v>0</v>
      </c>
    </row>
    <row r="451" spans="1:8">
      <c r="A451" s="34"/>
      <c r="B451" s="40" t="s">
        <v>1663</v>
      </c>
      <c r="C451" s="36">
        <v>13000</v>
      </c>
      <c r="D451" s="36">
        <v>13000</v>
      </c>
      <c r="E451" s="39">
        <v>0</v>
      </c>
      <c r="F451" s="39">
        <v>0</v>
      </c>
      <c r="G451" s="39">
        <v>0</v>
      </c>
      <c r="H451" s="36">
        <v>0</v>
      </c>
    </row>
    <row r="452" spans="1:8">
      <c r="A452" s="37"/>
      <c r="B452" s="38" t="s">
        <v>1664</v>
      </c>
      <c r="C452" s="36">
        <v>36599.69</v>
      </c>
      <c r="D452" s="36">
        <v>36281.6</v>
      </c>
      <c r="E452" s="39">
        <v>0</v>
      </c>
      <c r="F452" s="39">
        <v>318.09</v>
      </c>
      <c r="G452" s="39">
        <v>0</v>
      </c>
      <c r="H452" s="36">
        <v>0</v>
      </c>
    </row>
    <row r="453" spans="1:8">
      <c r="A453" s="37" t="s">
        <v>973</v>
      </c>
      <c r="B453" s="34" t="s">
        <v>1665</v>
      </c>
      <c r="C453" s="36">
        <v>76.18</v>
      </c>
      <c r="D453" s="36">
        <v>76.18</v>
      </c>
      <c r="E453" s="39">
        <v>0</v>
      </c>
      <c r="F453" s="39">
        <v>0</v>
      </c>
      <c r="G453" s="39">
        <v>0</v>
      </c>
      <c r="H453" s="36">
        <v>0</v>
      </c>
    </row>
    <row r="454" spans="1:8">
      <c r="A454" s="34"/>
      <c r="B454" s="40" t="s">
        <v>1666</v>
      </c>
      <c r="C454" s="36">
        <v>17.4</v>
      </c>
      <c r="D454" s="36">
        <v>17.4</v>
      </c>
      <c r="E454" s="39">
        <v>0</v>
      </c>
      <c r="F454" s="39">
        <v>0</v>
      </c>
      <c r="G454" s="39">
        <v>0</v>
      </c>
      <c r="H454" s="36">
        <v>0</v>
      </c>
    </row>
    <row r="455" spans="1:8">
      <c r="A455" s="34"/>
      <c r="B455" s="40" t="s">
        <v>1667</v>
      </c>
      <c r="C455" s="36">
        <v>3.44</v>
      </c>
      <c r="D455" s="36">
        <v>3.44</v>
      </c>
      <c r="E455" s="39">
        <v>0</v>
      </c>
      <c r="F455" s="39">
        <v>0</v>
      </c>
      <c r="G455" s="39">
        <v>0</v>
      </c>
      <c r="H455" s="36">
        <v>0</v>
      </c>
    </row>
    <row r="456" spans="1:8">
      <c r="A456" s="34"/>
      <c r="B456" s="40" t="s">
        <v>1668</v>
      </c>
      <c r="C456" s="36">
        <v>35.34</v>
      </c>
      <c r="D456" s="36">
        <v>35.34</v>
      </c>
      <c r="E456" s="39">
        <v>0</v>
      </c>
      <c r="F456" s="39">
        <v>0</v>
      </c>
      <c r="G456" s="39">
        <v>0</v>
      </c>
      <c r="H456" s="36">
        <v>0</v>
      </c>
    </row>
    <row r="457" spans="1:8">
      <c r="A457" s="34"/>
      <c r="B457" s="40" t="s">
        <v>1669</v>
      </c>
      <c r="C457" s="36">
        <v>5</v>
      </c>
      <c r="D457" s="36">
        <v>5</v>
      </c>
      <c r="E457" s="39">
        <v>0</v>
      </c>
      <c r="F457" s="39">
        <v>0</v>
      </c>
      <c r="G457" s="39">
        <v>0</v>
      </c>
      <c r="H457" s="36">
        <v>0</v>
      </c>
    </row>
    <row r="458" spans="1:8">
      <c r="A458" s="34"/>
      <c r="B458" s="40" t="s">
        <v>1670</v>
      </c>
      <c r="C458" s="36">
        <v>5</v>
      </c>
      <c r="D458" s="36">
        <v>5</v>
      </c>
      <c r="E458" s="39">
        <v>0</v>
      </c>
      <c r="F458" s="39">
        <v>0</v>
      </c>
      <c r="G458" s="39">
        <v>0</v>
      </c>
      <c r="H458" s="36">
        <v>0</v>
      </c>
    </row>
    <row r="459" spans="1:8">
      <c r="A459" s="34"/>
      <c r="B459" s="40" t="s">
        <v>1671</v>
      </c>
      <c r="C459" s="36">
        <v>10</v>
      </c>
      <c r="D459" s="36">
        <v>10</v>
      </c>
      <c r="E459" s="39">
        <v>0</v>
      </c>
      <c r="F459" s="39">
        <v>0</v>
      </c>
      <c r="G459" s="39">
        <v>0</v>
      </c>
      <c r="H459" s="36">
        <v>0</v>
      </c>
    </row>
    <row r="460" spans="1:8">
      <c r="A460" s="37" t="s">
        <v>975</v>
      </c>
      <c r="B460" s="34" t="s">
        <v>1672</v>
      </c>
      <c r="C460" s="36">
        <v>33</v>
      </c>
      <c r="D460" s="36">
        <v>33</v>
      </c>
      <c r="E460" s="39">
        <v>0</v>
      </c>
      <c r="F460" s="39">
        <v>0</v>
      </c>
      <c r="G460" s="39">
        <v>0</v>
      </c>
      <c r="H460" s="36">
        <v>0</v>
      </c>
    </row>
    <row r="461" spans="1:8">
      <c r="A461" s="34"/>
      <c r="B461" s="40" t="s">
        <v>1673</v>
      </c>
      <c r="C461" s="36">
        <v>3</v>
      </c>
      <c r="D461" s="36">
        <v>3</v>
      </c>
      <c r="E461" s="39">
        <v>0</v>
      </c>
      <c r="F461" s="39">
        <v>0</v>
      </c>
      <c r="G461" s="39">
        <v>0</v>
      </c>
      <c r="H461" s="36">
        <v>0</v>
      </c>
    </row>
    <row r="462" spans="1:8">
      <c r="A462" s="34"/>
      <c r="B462" s="40" t="s">
        <v>1674</v>
      </c>
      <c r="C462" s="36">
        <v>21</v>
      </c>
      <c r="D462" s="36">
        <v>21</v>
      </c>
      <c r="E462" s="39">
        <v>0</v>
      </c>
      <c r="F462" s="39">
        <v>0</v>
      </c>
      <c r="G462" s="39">
        <v>0</v>
      </c>
      <c r="H462" s="36">
        <v>0</v>
      </c>
    </row>
    <row r="463" spans="1:8">
      <c r="A463" s="34"/>
      <c r="B463" s="40" t="s">
        <v>1675</v>
      </c>
      <c r="C463" s="36">
        <v>2</v>
      </c>
      <c r="D463" s="36">
        <v>2</v>
      </c>
      <c r="E463" s="39">
        <v>0</v>
      </c>
      <c r="F463" s="39">
        <v>0</v>
      </c>
      <c r="G463" s="39">
        <v>0</v>
      </c>
      <c r="H463" s="36">
        <v>0</v>
      </c>
    </row>
    <row r="464" spans="1:8">
      <c r="A464" s="34"/>
      <c r="B464" s="40" t="s">
        <v>1676</v>
      </c>
      <c r="C464" s="36">
        <v>2</v>
      </c>
      <c r="D464" s="36">
        <v>2</v>
      </c>
      <c r="E464" s="39">
        <v>0</v>
      </c>
      <c r="F464" s="39">
        <v>0</v>
      </c>
      <c r="G464" s="39">
        <v>0</v>
      </c>
      <c r="H464" s="36">
        <v>0</v>
      </c>
    </row>
    <row r="465" spans="1:8">
      <c r="A465" s="34"/>
      <c r="B465" s="40" t="s">
        <v>1677</v>
      </c>
      <c r="C465" s="36">
        <v>5</v>
      </c>
      <c r="D465" s="36">
        <v>5</v>
      </c>
      <c r="E465" s="39">
        <v>0</v>
      </c>
      <c r="F465" s="39">
        <v>0</v>
      </c>
      <c r="G465" s="39">
        <v>0</v>
      </c>
      <c r="H465" s="36">
        <v>0</v>
      </c>
    </row>
    <row r="466" spans="1:8">
      <c r="A466" s="37" t="s">
        <v>977</v>
      </c>
      <c r="B466" s="34" t="s">
        <v>1678</v>
      </c>
      <c r="C466" s="36">
        <v>444.09</v>
      </c>
      <c r="D466" s="36">
        <v>126</v>
      </c>
      <c r="E466" s="39">
        <v>0</v>
      </c>
      <c r="F466" s="39">
        <v>318.09</v>
      </c>
      <c r="G466" s="39">
        <v>0</v>
      </c>
      <c r="H466" s="36">
        <v>0</v>
      </c>
    </row>
    <row r="467" spans="1:8">
      <c r="A467" s="34"/>
      <c r="B467" s="40" t="s">
        <v>1679</v>
      </c>
      <c r="C467" s="36">
        <v>318.09</v>
      </c>
      <c r="D467" s="36">
        <v>0</v>
      </c>
      <c r="E467" s="39">
        <v>0</v>
      </c>
      <c r="F467" s="39">
        <v>318.09</v>
      </c>
      <c r="G467" s="39">
        <v>0</v>
      </c>
      <c r="H467" s="36">
        <v>0</v>
      </c>
    </row>
    <row r="468" spans="1:8">
      <c r="A468" s="34"/>
      <c r="B468" s="40" t="s">
        <v>1297</v>
      </c>
      <c r="C468" s="36">
        <v>126</v>
      </c>
      <c r="D468" s="36">
        <v>126</v>
      </c>
      <c r="E468" s="39">
        <v>0</v>
      </c>
      <c r="F468" s="39">
        <v>0</v>
      </c>
      <c r="G468" s="39">
        <v>0</v>
      </c>
      <c r="H468" s="36">
        <v>0</v>
      </c>
    </row>
    <row r="469" spans="1:8">
      <c r="A469" s="37" t="s">
        <v>979</v>
      </c>
      <c r="B469" s="34" t="s">
        <v>1680</v>
      </c>
      <c r="C469" s="36">
        <v>140</v>
      </c>
      <c r="D469" s="36">
        <v>140</v>
      </c>
      <c r="E469" s="39">
        <v>0</v>
      </c>
      <c r="F469" s="39">
        <v>0</v>
      </c>
      <c r="G469" s="39">
        <v>0</v>
      </c>
      <c r="H469" s="36">
        <v>0</v>
      </c>
    </row>
    <row r="470" spans="1:8">
      <c r="A470" s="34"/>
      <c r="B470" s="40" t="s">
        <v>1681</v>
      </c>
      <c r="C470" s="36">
        <v>140</v>
      </c>
      <c r="D470" s="36">
        <v>140</v>
      </c>
      <c r="E470" s="39">
        <v>0</v>
      </c>
      <c r="F470" s="39">
        <v>0</v>
      </c>
      <c r="G470" s="39">
        <v>0</v>
      </c>
      <c r="H470" s="36">
        <v>0</v>
      </c>
    </row>
    <row r="471" spans="1:8">
      <c r="A471" s="37" t="s">
        <v>981</v>
      </c>
      <c r="B471" s="34" t="s">
        <v>1682</v>
      </c>
      <c r="C471" s="36">
        <v>40</v>
      </c>
      <c r="D471" s="36">
        <v>40</v>
      </c>
      <c r="E471" s="39">
        <v>0</v>
      </c>
      <c r="F471" s="39">
        <v>0</v>
      </c>
      <c r="G471" s="39">
        <v>0</v>
      </c>
      <c r="H471" s="36">
        <v>0</v>
      </c>
    </row>
    <row r="472" spans="1:8">
      <c r="A472" s="34"/>
      <c r="B472" s="40" t="s">
        <v>588</v>
      </c>
      <c r="C472" s="36">
        <v>40</v>
      </c>
      <c r="D472" s="36">
        <v>40</v>
      </c>
      <c r="E472" s="39">
        <v>0</v>
      </c>
      <c r="F472" s="39">
        <v>0</v>
      </c>
      <c r="G472" s="39">
        <v>0</v>
      </c>
      <c r="H472" s="36">
        <v>0</v>
      </c>
    </row>
    <row r="473" spans="1:8">
      <c r="A473" s="37" t="s">
        <v>983</v>
      </c>
      <c r="B473" s="34" t="s">
        <v>1683</v>
      </c>
      <c r="C473" s="36">
        <v>479</v>
      </c>
      <c r="D473" s="36">
        <v>479</v>
      </c>
      <c r="E473" s="39">
        <v>0</v>
      </c>
      <c r="F473" s="39">
        <v>0</v>
      </c>
      <c r="G473" s="39">
        <v>0</v>
      </c>
      <c r="H473" s="36">
        <v>0</v>
      </c>
    </row>
    <row r="474" spans="1:8">
      <c r="A474" s="34"/>
      <c r="B474" s="40" t="s">
        <v>1297</v>
      </c>
      <c r="C474" s="36">
        <v>105</v>
      </c>
      <c r="D474" s="36">
        <v>105</v>
      </c>
      <c r="E474" s="39">
        <v>0</v>
      </c>
      <c r="F474" s="39">
        <v>0</v>
      </c>
      <c r="G474" s="39">
        <v>0</v>
      </c>
      <c r="H474" s="36">
        <v>0</v>
      </c>
    </row>
    <row r="475" spans="1:8">
      <c r="A475" s="34"/>
      <c r="B475" s="40" t="s">
        <v>1684</v>
      </c>
      <c r="C475" s="36">
        <v>160</v>
      </c>
      <c r="D475" s="36">
        <v>160</v>
      </c>
      <c r="E475" s="39">
        <v>0</v>
      </c>
      <c r="F475" s="39">
        <v>0</v>
      </c>
      <c r="G475" s="39">
        <v>0</v>
      </c>
      <c r="H475" s="36">
        <v>0</v>
      </c>
    </row>
    <row r="476" spans="1:8">
      <c r="A476" s="34"/>
      <c r="B476" s="40" t="s">
        <v>1685</v>
      </c>
      <c r="C476" s="36">
        <v>8</v>
      </c>
      <c r="D476" s="36">
        <v>8</v>
      </c>
      <c r="E476" s="39">
        <v>0</v>
      </c>
      <c r="F476" s="39">
        <v>0</v>
      </c>
      <c r="G476" s="39">
        <v>0</v>
      </c>
      <c r="H476" s="36">
        <v>0</v>
      </c>
    </row>
    <row r="477" spans="1:8">
      <c r="A477" s="34"/>
      <c r="B477" s="40" t="s">
        <v>1686</v>
      </c>
      <c r="C477" s="36">
        <v>80</v>
      </c>
      <c r="D477" s="36">
        <v>80</v>
      </c>
      <c r="E477" s="39">
        <v>0</v>
      </c>
      <c r="F477" s="39">
        <v>0</v>
      </c>
      <c r="G477" s="39">
        <v>0</v>
      </c>
      <c r="H477" s="36">
        <v>0</v>
      </c>
    </row>
    <row r="478" spans="1:8">
      <c r="A478" s="34"/>
      <c r="B478" s="40" t="s">
        <v>1687</v>
      </c>
      <c r="C478" s="36">
        <v>121</v>
      </c>
      <c r="D478" s="36">
        <v>121</v>
      </c>
      <c r="E478" s="39">
        <v>0</v>
      </c>
      <c r="F478" s="39">
        <v>0</v>
      </c>
      <c r="G478" s="39">
        <v>0</v>
      </c>
      <c r="H478" s="36">
        <v>0</v>
      </c>
    </row>
    <row r="479" spans="1:8">
      <c r="A479" s="34"/>
      <c r="B479" s="40" t="s">
        <v>1688</v>
      </c>
      <c r="C479" s="36">
        <v>5</v>
      </c>
      <c r="D479" s="36">
        <v>5</v>
      </c>
      <c r="E479" s="39">
        <v>0</v>
      </c>
      <c r="F479" s="39">
        <v>0</v>
      </c>
      <c r="G479" s="39">
        <v>0</v>
      </c>
      <c r="H479" s="36">
        <v>0</v>
      </c>
    </row>
    <row r="480" spans="1:8">
      <c r="A480" s="37" t="s">
        <v>985</v>
      </c>
      <c r="B480" s="34" t="s">
        <v>1689</v>
      </c>
      <c r="C480" s="36">
        <v>100</v>
      </c>
      <c r="D480" s="36">
        <v>100</v>
      </c>
      <c r="E480" s="39">
        <v>0</v>
      </c>
      <c r="F480" s="39">
        <v>0</v>
      </c>
      <c r="G480" s="39">
        <v>0</v>
      </c>
      <c r="H480" s="36">
        <v>0</v>
      </c>
    </row>
    <row r="481" spans="1:8">
      <c r="A481" s="34"/>
      <c r="B481" s="40" t="s">
        <v>1690</v>
      </c>
      <c r="C481" s="36">
        <v>10</v>
      </c>
      <c r="D481" s="36">
        <v>10</v>
      </c>
      <c r="E481" s="39">
        <v>0</v>
      </c>
      <c r="F481" s="39">
        <v>0</v>
      </c>
      <c r="G481" s="39">
        <v>0</v>
      </c>
      <c r="H481" s="36">
        <v>0</v>
      </c>
    </row>
    <row r="482" spans="1:8">
      <c r="A482" s="34"/>
      <c r="B482" s="40" t="s">
        <v>1691</v>
      </c>
      <c r="C482" s="36">
        <v>5</v>
      </c>
      <c r="D482" s="36">
        <v>5</v>
      </c>
      <c r="E482" s="39">
        <v>0</v>
      </c>
      <c r="F482" s="39">
        <v>0</v>
      </c>
      <c r="G482" s="39">
        <v>0</v>
      </c>
      <c r="H482" s="36">
        <v>0</v>
      </c>
    </row>
    <row r="483" spans="1:8">
      <c r="A483" s="34"/>
      <c r="B483" s="40" t="s">
        <v>1692</v>
      </c>
      <c r="C483" s="36">
        <v>7</v>
      </c>
      <c r="D483" s="36">
        <v>7</v>
      </c>
      <c r="E483" s="39">
        <v>0</v>
      </c>
      <c r="F483" s="39">
        <v>0</v>
      </c>
      <c r="G483" s="39">
        <v>0</v>
      </c>
      <c r="H483" s="36">
        <v>0</v>
      </c>
    </row>
    <row r="484" spans="1:8">
      <c r="A484" s="34"/>
      <c r="B484" s="40" t="s">
        <v>1693</v>
      </c>
      <c r="C484" s="36">
        <v>6</v>
      </c>
      <c r="D484" s="36">
        <v>6</v>
      </c>
      <c r="E484" s="39">
        <v>0</v>
      </c>
      <c r="F484" s="39">
        <v>0</v>
      </c>
      <c r="G484" s="39">
        <v>0</v>
      </c>
      <c r="H484" s="36">
        <v>0</v>
      </c>
    </row>
    <row r="485" spans="1:8">
      <c r="A485" s="34"/>
      <c r="B485" s="40" t="s">
        <v>1694</v>
      </c>
      <c r="C485" s="36">
        <v>6</v>
      </c>
      <c r="D485" s="36">
        <v>6</v>
      </c>
      <c r="E485" s="39">
        <v>0</v>
      </c>
      <c r="F485" s="39">
        <v>0</v>
      </c>
      <c r="G485" s="39">
        <v>0</v>
      </c>
      <c r="H485" s="36">
        <v>0</v>
      </c>
    </row>
    <row r="486" spans="1:8">
      <c r="A486" s="34"/>
      <c r="B486" s="40" t="s">
        <v>1695</v>
      </c>
      <c r="C486" s="36">
        <v>1</v>
      </c>
      <c r="D486" s="36">
        <v>1</v>
      </c>
      <c r="E486" s="39">
        <v>0</v>
      </c>
      <c r="F486" s="39">
        <v>0</v>
      </c>
      <c r="G486" s="39">
        <v>0</v>
      </c>
      <c r="H486" s="36">
        <v>0</v>
      </c>
    </row>
    <row r="487" spans="1:8">
      <c r="A487" s="34"/>
      <c r="B487" s="40" t="s">
        <v>1696</v>
      </c>
      <c r="C487" s="36">
        <v>5</v>
      </c>
      <c r="D487" s="36">
        <v>5</v>
      </c>
      <c r="E487" s="39">
        <v>0</v>
      </c>
      <c r="F487" s="39">
        <v>0</v>
      </c>
      <c r="G487" s="39">
        <v>0</v>
      </c>
      <c r="H487" s="36">
        <v>0</v>
      </c>
    </row>
    <row r="488" spans="1:8">
      <c r="A488" s="34"/>
      <c r="B488" s="40" t="s">
        <v>1697</v>
      </c>
      <c r="C488" s="36">
        <v>27</v>
      </c>
      <c r="D488" s="36">
        <v>27</v>
      </c>
      <c r="E488" s="39">
        <v>0</v>
      </c>
      <c r="F488" s="39">
        <v>0</v>
      </c>
      <c r="G488" s="39">
        <v>0</v>
      </c>
      <c r="H488" s="36">
        <v>0</v>
      </c>
    </row>
    <row r="489" spans="1:8">
      <c r="A489" s="34"/>
      <c r="B489" s="40" t="s">
        <v>1698</v>
      </c>
      <c r="C489" s="36">
        <v>30</v>
      </c>
      <c r="D489" s="36">
        <v>30</v>
      </c>
      <c r="E489" s="39">
        <v>0</v>
      </c>
      <c r="F489" s="39">
        <v>0</v>
      </c>
      <c r="G489" s="39">
        <v>0</v>
      </c>
      <c r="H489" s="36">
        <v>0</v>
      </c>
    </row>
    <row r="490" spans="1:8">
      <c r="A490" s="34"/>
      <c r="B490" s="40" t="s">
        <v>1699</v>
      </c>
      <c r="C490" s="36">
        <v>3</v>
      </c>
      <c r="D490" s="36">
        <v>3</v>
      </c>
      <c r="E490" s="39">
        <v>0</v>
      </c>
      <c r="F490" s="39">
        <v>0</v>
      </c>
      <c r="G490" s="39">
        <v>0</v>
      </c>
      <c r="H490" s="36">
        <v>0</v>
      </c>
    </row>
    <row r="491" spans="1:8">
      <c r="A491" s="37" t="s">
        <v>987</v>
      </c>
      <c r="B491" s="34" t="s">
        <v>1700</v>
      </c>
      <c r="C491" s="36">
        <v>197</v>
      </c>
      <c r="D491" s="36">
        <v>197</v>
      </c>
      <c r="E491" s="39">
        <v>0</v>
      </c>
      <c r="F491" s="39">
        <v>0</v>
      </c>
      <c r="G491" s="39">
        <v>0</v>
      </c>
      <c r="H491" s="36">
        <v>0</v>
      </c>
    </row>
    <row r="492" spans="1:8">
      <c r="A492" s="34"/>
      <c r="B492" s="40" t="s">
        <v>1701</v>
      </c>
      <c r="C492" s="36">
        <v>15</v>
      </c>
      <c r="D492" s="36">
        <v>15</v>
      </c>
      <c r="E492" s="39">
        <v>0</v>
      </c>
      <c r="F492" s="39">
        <v>0</v>
      </c>
      <c r="G492" s="39">
        <v>0</v>
      </c>
      <c r="H492" s="36">
        <v>0</v>
      </c>
    </row>
    <row r="493" spans="1:8">
      <c r="A493" s="34"/>
      <c r="B493" s="40" t="s">
        <v>1702</v>
      </c>
      <c r="C493" s="36">
        <v>20</v>
      </c>
      <c r="D493" s="36">
        <v>20</v>
      </c>
      <c r="E493" s="39">
        <v>0</v>
      </c>
      <c r="F493" s="39">
        <v>0</v>
      </c>
      <c r="G493" s="39">
        <v>0</v>
      </c>
      <c r="H493" s="36">
        <v>0</v>
      </c>
    </row>
    <row r="494" spans="1:8">
      <c r="A494" s="34"/>
      <c r="B494" s="40" t="s">
        <v>1703</v>
      </c>
      <c r="C494" s="36">
        <v>31</v>
      </c>
      <c r="D494" s="36">
        <v>31</v>
      </c>
      <c r="E494" s="39">
        <v>0</v>
      </c>
      <c r="F494" s="39">
        <v>0</v>
      </c>
      <c r="G494" s="39">
        <v>0</v>
      </c>
      <c r="H494" s="36">
        <v>0</v>
      </c>
    </row>
    <row r="495" spans="1:8">
      <c r="A495" s="34"/>
      <c r="B495" s="40" t="s">
        <v>1704</v>
      </c>
      <c r="C495" s="36">
        <v>34</v>
      </c>
      <c r="D495" s="36">
        <v>34</v>
      </c>
      <c r="E495" s="39">
        <v>0</v>
      </c>
      <c r="F495" s="39">
        <v>0</v>
      </c>
      <c r="G495" s="39">
        <v>0</v>
      </c>
      <c r="H495" s="36">
        <v>0</v>
      </c>
    </row>
    <row r="496" spans="1:8">
      <c r="A496" s="34"/>
      <c r="B496" s="40" t="s">
        <v>1705</v>
      </c>
      <c r="C496" s="36">
        <v>8</v>
      </c>
      <c r="D496" s="36">
        <v>8</v>
      </c>
      <c r="E496" s="39">
        <v>0</v>
      </c>
      <c r="F496" s="39">
        <v>0</v>
      </c>
      <c r="G496" s="39">
        <v>0</v>
      </c>
      <c r="H496" s="36">
        <v>0</v>
      </c>
    </row>
    <row r="497" spans="1:8">
      <c r="A497" s="34"/>
      <c r="B497" s="40" t="s">
        <v>1706</v>
      </c>
      <c r="C497" s="36">
        <v>8</v>
      </c>
      <c r="D497" s="36">
        <v>8</v>
      </c>
      <c r="E497" s="39">
        <v>0</v>
      </c>
      <c r="F497" s="39">
        <v>0</v>
      </c>
      <c r="G497" s="39">
        <v>0</v>
      </c>
      <c r="H497" s="36">
        <v>0</v>
      </c>
    </row>
    <row r="498" spans="1:8">
      <c r="A498" s="34"/>
      <c r="B498" s="40" t="s">
        <v>1707</v>
      </c>
      <c r="C498" s="36">
        <v>10</v>
      </c>
      <c r="D498" s="36">
        <v>10</v>
      </c>
      <c r="E498" s="39">
        <v>0</v>
      </c>
      <c r="F498" s="39">
        <v>0</v>
      </c>
      <c r="G498" s="39">
        <v>0</v>
      </c>
      <c r="H498" s="36">
        <v>0</v>
      </c>
    </row>
    <row r="499" spans="1:8">
      <c r="A499" s="34"/>
      <c r="B499" s="40" t="s">
        <v>1708</v>
      </c>
      <c r="C499" s="36">
        <v>63</v>
      </c>
      <c r="D499" s="36">
        <v>63</v>
      </c>
      <c r="E499" s="39">
        <v>0</v>
      </c>
      <c r="F499" s="39">
        <v>0</v>
      </c>
      <c r="G499" s="39">
        <v>0</v>
      </c>
      <c r="H499" s="36">
        <v>0</v>
      </c>
    </row>
    <row r="500" spans="1:8">
      <c r="A500" s="34"/>
      <c r="B500" s="40" t="s">
        <v>1709</v>
      </c>
      <c r="C500" s="36">
        <v>6</v>
      </c>
      <c r="D500" s="36">
        <v>6</v>
      </c>
      <c r="E500" s="39">
        <v>0</v>
      </c>
      <c r="F500" s="39">
        <v>0</v>
      </c>
      <c r="G500" s="39">
        <v>0</v>
      </c>
      <c r="H500" s="36">
        <v>0</v>
      </c>
    </row>
    <row r="501" spans="1:8">
      <c r="A501" s="34"/>
      <c r="B501" s="40" t="s">
        <v>1710</v>
      </c>
      <c r="C501" s="36">
        <v>2</v>
      </c>
      <c r="D501" s="36">
        <v>2</v>
      </c>
      <c r="E501" s="39">
        <v>0</v>
      </c>
      <c r="F501" s="39">
        <v>0</v>
      </c>
      <c r="G501" s="39">
        <v>0</v>
      </c>
      <c r="H501" s="36">
        <v>0</v>
      </c>
    </row>
    <row r="502" spans="1:8">
      <c r="A502" s="37" t="s">
        <v>989</v>
      </c>
      <c r="B502" s="34" t="s">
        <v>1711</v>
      </c>
      <c r="C502" s="36">
        <v>58</v>
      </c>
      <c r="D502" s="36">
        <v>58</v>
      </c>
      <c r="E502" s="39">
        <v>0</v>
      </c>
      <c r="F502" s="39">
        <v>0</v>
      </c>
      <c r="G502" s="39">
        <v>0</v>
      </c>
      <c r="H502" s="36">
        <v>0</v>
      </c>
    </row>
    <row r="503" spans="1:8">
      <c r="A503" s="34"/>
      <c r="B503" s="40" t="s">
        <v>1712</v>
      </c>
      <c r="C503" s="36">
        <v>2</v>
      </c>
      <c r="D503" s="36">
        <v>2</v>
      </c>
      <c r="E503" s="39">
        <v>0</v>
      </c>
      <c r="F503" s="39">
        <v>0</v>
      </c>
      <c r="G503" s="39">
        <v>0</v>
      </c>
      <c r="H503" s="36">
        <v>0</v>
      </c>
    </row>
    <row r="504" spans="1:8">
      <c r="A504" s="34"/>
      <c r="B504" s="40" t="s">
        <v>1713</v>
      </c>
      <c r="C504" s="36">
        <v>13</v>
      </c>
      <c r="D504" s="36">
        <v>13</v>
      </c>
      <c r="E504" s="39">
        <v>0</v>
      </c>
      <c r="F504" s="39">
        <v>0</v>
      </c>
      <c r="G504" s="39">
        <v>0</v>
      </c>
      <c r="H504" s="36">
        <v>0</v>
      </c>
    </row>
    <row r="505" spans="1:8">
      <c r="A505" s="34"/>
      <c r="B505" s="40" t="s">
        <v>1714</v>
      </c>
      <c r="C505" s="36">
        <v>8</v>
      </c>
      <c r="D505" s="36">
        <v>8</v>
      </c>
      <c r="E505" s="39">
        <v>0</v>
      </c>
      <c r="F505" s="39">
        <v>0</v>
      </c>
      <c r="G505" s="39">
        <v>0</v>
      </c>
      <c r="H505" s="36">
        <v>0</v>
      </c>
    </row>
    <row r="506" spans="1:8">
      <c r="A506" s="34"/>
      <c r="B506" s="40" t="s">
        <v>1715</v>
      </c>
      <c r="C506" s="36">
        <v>5</v>
      </c>
      <c r="D506" s="36">
        <v>5</v>
      </c>
      <c r="E506" s="39">
        <v>0</v>
      </c>
      <c r="F506" s="39">
        <v>0</v>
      </c>
      <c r="G506" s="39">
        <v>0</v>
      </c>
      <c r="H506" s="36">
        <v>0</v>
      </c>
    </row>
    <row r="507" spans="1:8">
      <c r="A507" s="34"/>
      <c r="B507" s="40" t="s">
        <v>1716</v>
      </c>
      <c r="C507" s="36">
        <v>5</v>
      </c>
      <c r="D507" s="36">
        <v>5</v>
      </c>
      <c r="E507" s="39">
        <v>0</v>
      </c>
      <c r="F507" s="39">
        <v>0</v>
      </c>
      <c r="G507" s="39">
        <v>0</v>
      </c>
      <c r="H507" s="36">
        <v>0</v>
      </c>
    </row>
    <row r="508" spans="1:8">
      <c r="A508" s="34"/>
      <c r="B508" s="40" t="s">
        <v>1717</v>
      </c>
      <c r="C508" s="36">
        <v>10</v>
      </c>
      <c r="D508" s="36">
        <v>10</v>
      </c>
      <c r="E508" s="39">
        <v>0</v>
      </c>
      <c r="F508" s="39">
        <v>0</v>
      </c>
      <c r="G508" s="39">
        <v>0</v>
      </c>
      <c r="H508" s="36">
        <v>0</v>
      </c>
    </row>
    <row r="509" spans="1:8">
      <c r="A509" s="34"/>
      <c r="B509" s="40" t="s">
        <v>1718</v>
      </c>
      <c r="C509" s="36">
        <v>5</v>
      </c>
      <c r="D509" s="36">
        <v>5</v>
      </c>
      <c r="E509" s="39">
        <v>0</v>
      </c>
      <c r="F509" s="39">
        <v>0</v>
      </c>
      <c r="G509" s="39">
        <v>0</v>
      </c>
      <c r="H509" s="36">
        <v>0</v>
      </c>
    </row>
    <row r="510" spans="1:8">
      <c r="A510" s="34"/>
      <c r="B510" s="40" t="s">
        <v>1719</v>
      </c>
      <c r="C510" s="36">
        <v>5</v>
      </c>
      <c r="D510" s="36">
        <v>5</v>
      </c>
      <c r="E510" s="39">
        <v>0</v>
      </c>
      <c r="F510" s="39">
        <v>0</v>
      </c>
      <c r="G510" s="39">
        <v>0</v>
      </c>
      <c r="H510" s="36">
        <v>0</v>
      </c>
    </row>
    <row r="511" spans="1:8">
      <c r="A511" s="34"/>
      <c r="B511" s="40" t="s">
        <v>1720</v>
      </c>
      <c r="C511" s="36">
        <v>2</v>
      </c>
      <c r="D511" s="36">
        <v>2</v>
      </c>
      <c r="E511" s="39">
        <v>0</v>
      </c>
      <c r="F511" s="39">
        <v>0</v>
      </c>
      <c r="G511" s="39">
        <v>0</v>
      </c>
      <c r="H511" s="36">
        <v>0</v>
      </c>
    </row>
    <row r="512" spans="1:8">
      <c r="A512" s="34"/>
      <c r="B512" s="40" t="s">
        <v>1721</v>
      </c>
      <c r="C512" s="36">
        <v>3</v>
      </c>
      <c r="D512" s="36">
        <v>3</v>
      </c>
      <c r="E512" s="39">
        <v>0</v>
      </c>
      <c r="F512" s="39">
        <v>0</v>
      </c>
      <c r="G512" s="39">
        <v>0</v>
      </c>
      <c r="H512" s="36">
        <v>0</v>
      </c>
    </row>
    <row r="513" spans="1:8">
      <c r="A513" s="37" t="s">
        <v>991</v>
      </c>
      <c r="B513" s="34" t="s">
        <v>1722</v>
      </c>
      <c r="C513" s="36">
        <v>47</v>
      </c>
      <c r="D513" s="36">
        <v>47</v>
      </c>
      <c r="E513" s="39">
        <v>0</v>
      </c>
      <c r="F513" s="39">
        <v>0</v>
      </c>
      <c r="G513" s="39">
        <v>0</v>
      </c>
      <c r="H513" s="36">
        <v>0</v>
      </c>
    </row>
    <row r="514" spans="1:8">
      <c r="A514" s="34"/>
      <c r="B514" s="40" t="s">
        <v>1723</v>
      </c>
      <c r="C514" s="36">
        <v>2</v>
      </c>
      <c r="D514" s="36">
        <v>2</v>
      </c>
      <c r="E514" s="39">
        <v>0</v>
      </c>
      <c r="F514" s="39">
        <v>0</v>
      </c>
      <c r="G514" s="39">
        <v>0</v>
      </c>
      <c r="H514" s="36">
        <v>0</v>
      </c>
    </row>
    <row r="515" spans="1:8">
      <c r="A515" s="34"/>
      <c r="B515" s="40" t="s">
        <v>1724</v>
      </c>
      <c r="C515" s="36">
        <v>20</v>
      </c>
      <c r="D515" s="36">
        <v>20</v>
      </c>
      <c r="E515" s="39">
        <v>0</v>
      </c>
      <c r="F515" s="39">
        <v>0</v>
      </c>
      <c r="G515" s="39">
        <v>0</v>
      </c>
      <c r="H515" s="36">
        <v>0</v>
      </c>
    </row>
    <row r="516" spans="1:8">
      <c r="A516" s="34"/>
      <c r="B516" s="40" t="s">
        <v>1675</v>
      </c>
      <c r="C516" s="36">
        <v>10</v>
      </c>
      <c r="D516" s="36">
        <v>10</v>
      </c>
      <c r="E516" s="39">
        <v>0</v>
      </c>
      <c r="F516" s="39">
        <v>0</v>
      </c>
      <c r="G516" s="39">
        <v>0</v>
      </c>
      <c r="H516" s="36">
        <v>0</v>
      </c>
    </row>
    <row r="517" spans="1:8">
      <c r="A517" s="34"/>
      <c r="B517" s="40" t="s">
        <v>1725</v>
      </c>
      <c r="C517" s="36">
        <v>15</v>
      </c>
      <c r="D517" s="36">
        <v>15</v>
      </c>
      <c r="E517" s="39">
        <v>0</v>
      </c>
      <c r="F517" s="39">
        <v>0</v>
      </c>
      <c r="G517" s="39">
        <v>0</v>
      </c>
      <c r="H517" s="36">
        <v>0</v>
      </c>
    </row>
    <row r="518" spans="1:8">
      <c r="A518" s="37" t="s">
        <v>993</v>
      </c>
      <c r="B518" s="34" t="s">
        <v>1726</v>
      </c>
      <c r="C518" s="36">
        <v>17</v>
      </c>
      <c r="D518" s="36">
        <v>17</v>
      </c>
      <c r="E518" s="39">
        <v>0</v>
      </c>
      <c r="F518" s="39">
        <v>0</v>
      </c>
      <c r="G518" s="39">
        <v>0</v>
      </c>
      <c r="H518" s="36">
        <v>0</v>
      </c>
    </row>
    <row r="519" spans="1:8">
      <c r="A519" s="34"/>
      <c r="B519" s="40" t="s">
        <v>1727</v>
      </c>
      <c r="C519" s="36">
        <v>17</v>
      </c>
      <c r="D519" s="36">
        <v>17</v>
      </c>
      <c r="E519" s="39">
        <v>0</v>
      </c>
      <c r="F519" s="39">
        <v>0</v>
      </c>
      <c r="G519" s="39">
        <v>0</v>
      </c>
      <c r="H519" s="36">
        <v>0</v>
      </c>
    </row>
    <row r="520" spans="1:8">
      <c r="A520" s="37" t="s">
        <v>995</v>
      </c>
      <c r="B520" s="34" t="s">
        <v>1728</v>
      </c>
      <c r="C520" s="36">
        <v>633.45</v>
      </c>
      <c r="D520" s="36">
        <v>633.45</v>
      </c>
      <c r="E520" s="39">
        <v>0</v>
      </c>
      <c r="F520" s="39">
        <v>0</v>
      </c>
      <c r="G520" s="39">
        <v>0</v>
      </c>
      <c r="H520" s="36">
        <v>0</v>
      </c>
    </row>
    <row r="521" spans="1:8">
      <c r="A521" s="34"/>
      <c r="B521" s="40" t="s">
        <v>1729</v>
      </c>
      <c r="C521" s="36">
        <v>18</v>
      </c>
      <c r="D521" s="36">
        <v>18</v>
      </c>
      <c r="E521" s="39">
        <v>0</v>
      </c>
      <c r="F521" s="39">
        <v>0</v>
      </c>
      <c r="G521" s="39">
        <v>0</v>
      </c>
      <c r="H521" s="36">
        <v>0</v>
      </c>
    </row>
    <row r="522" spans="1:8">
      <c r="A522" s="34"/>
      <c r="B522" s="40" t="s">
        <v>1730</v>
      </c>
      <c r="C522" s="36">
        <v>80</v>
      </c>
      <c r="D522" s="36">
        <v>80</v>
      </c>
      <c r="E522" s="39">
        <v>0</v>
      </c>
      <c r="F522" s="39">
        <v>0</v>
      </c>
      <c r="G522" s="39">
        <v>0</v>
      </c>
      <c r="H522" s="36">
        <v>0</v>
      </c>
    </row>
    <row r="523" spans="1:8">
      <c r="A523" s="34"/>
      <c r="B523" s="40" t="s">
        <v>1731</v>
      </c>
      <c r="C523" s="36">
        <v>9</v>
      </c>
      <c r="D523" s="36">
        <v>9</v>
      </c>
      <c r="E523" s="39">
        <v>0</v>
      </c>
      <c r="F523" s="39">
        <v>0</v>
      </c>
      <c r="G523" s="39">
        <v>0</v>
      </c>
      <c r="H523" s="36">
        <v>0</v>
      </c>
    </row>
    <row r="524" spans="1:8">
      <c r="A524" s="34"/>
      <c r="B524" s="40" t="s">
        <v>1732</v>
      </c>
      <c r="C524" s="36">
        <v>224.45</v>
      </c>
      <c r="D524" s="36">
        <v>224.45</v>
      </c>
      <c r="E524" s="39">
        <v>0</v>
      </c>
      <c r="F524" s="39">
        <v>0</v>
      </c>
      <c r="G524" s="39">
        <v>0</v>
      </c>
      <c r="H524" s="36">
        <v>0</v>
      </c>
    </row>
    <row r="525" spans="1:8">
      <c r="A525" s="34"/>
      <c r="B525" s="40" t="s">
        <v>1733</v>
      </c>
      <c r="C525" s="36">
        <v>14</v>
      </c>
      <c r="D525" s="36">
        <v>14</v>
      </c>
      <c r="E525" s="39">
        <v>0</v>
      </c>
      <c r="F525" s="39">
        <v>0</v>
      </c>
      <c r="G525" s="39">
        <v>0</v>
      </c>
      <c r="H525" s="36">
        <v>0</v>
      </c>
    </row>
    <row r="526" spans="1:8">
      <c r="A526" s="34"/>
      <c r="B526" s="40" t="s">
        <v>1734</v>
      </c>
      <c r="C526" s="36">
        <v>30</v>
      </c>
      <c r="D526" s="36">
        <v>30</v>
      </c>
      <c r="E526" s="39">
        <v>0</v>
      </c>
      <c r="F526" s="39">
        <v>0</v>
      </c>
      <c r="G526" s="39">
        <v>0</v>
      </c>
      <c r="H526" s="36">
        <v>0</v>
      </c>
    </row>
    <row r="527" spans="1:8">
      <c r="A527" s="34"/>
      <c r="B527" s="40" t="s">
        <v>1735</v>
      </c>
      <c r="C527" s="36">
        <v>150</v>
      </c>
      <c r="D527" s="36">
        <v>150</v>
      </c>
      <c r="E527" s="39">
        <v>0</v>
      </c>
      <c r="F527" s="39">
        <v>0</v>
      </c>
      <c r="G527" s="39">
        <v>0</v>
      </c>
      <c r="H527" s="36">
        <v>0</v>
      </c>
    </row>
    <row r="528" spans="1:8">
      <c r="A528" s="34"/>
      <c r="B528" s="40" t="s">
        <v>1736</v>
      </c>
      <c r="C528" s="36">
        <v>20</v>
      </c>
      <c r="D528" s="36">
        <v>20</v>
      </c>
      <c r="E528" s="39">
        <v>0</v>
      </c>
      <c r="F528" s="39">
        <v>0</v>
      </c>
      <c r="G528" s="39">
        <v>0</v>
      </c>
      <c r="H528" s="36">
        <v>0</v>
      </c>
    </row>
    <row r="529" spans="1:8">
      <c r="A529" s="34"/>
      <c r="B529" s="40" t="s">
        <v>1737</v>
      </c>
      <c r="C529" s="36">
        <v>9</v>
      </c>
      <c r="D529" s="36">
        <v>9</v>
      </c>
      <c r="E529" s="39">
        <v>0</v>
      </c>
      <c r="F529" s="39">
        <v>0</v>
      </c>
      <c r="G529" s="39">
        <v>0</v>
      </c>
      <c r="H529" s="36">
        <v>0</v>
      </c>
    </row>
    <row r="530" spans="1:8">
      <c r="A530" s="34"/>
      <c r="B530" s="40" t="s">
        <v>1738</v>
      </c>
      <c r="C530" s="36">
        <v>5</v>
      </c>
      <c r="D530" s="36">
        <v>5</v>
      </c>
      <c r="E530" s="39">
        <v>0</v>
      </c>
      <c r="F530" s="39">
        <v>0</v>
      </c>
      <c r="G530" s="39">
        <v>0</v>
      </c>
      <c r="H530" s="36">
        <v>0</v>
      </c>
    </row>
    <row r="531" spans="1:8">
      <c r="A531" s="34"/>
      <c r="B531" s="40" t="s">
        <v>1669</v>
      </c>
      <c r="C531" s="36">
        <v>10</v>
      </c>
      <c r="D531" s="36">
        <v>10</v>
      </c>
      <c r="E531" s="39">
        <v>0</v>
      </c>
      <c r="F531" s="39">
        <v>0</v>
      </c>
      <c r="G531" s="39">
        <v>0</v>
      </c>
      <c r="H531" s="36">
        <v>0</v>
      </c>
    </row>
    <row r="532" spans="1:8">
      <c r="A532" s="34"/>
      <c r="B532" s="40" t="s">
        <v>1739</v>
      </c>
      <c r="C532" s="36">
        <v>15</v>
      </c>
      <c r="D532" s="36">
        <v>15</v>
      </c>
      <c r="E532" s="39">
        <v>0</v>
      </c>
      <c r="F532" s="39">
        <v>0</v>
      </c>
      <c r="G532" s="39">
        <v>0</v>
      </c>
      <c r="H532" s="36">
        <v>0</v>
      </c>
    </row>
    <row r="533" spans="1:8">
      <c r="A533" s="34"/>
      <c r="B533" s="40" t="s">
        <v>1740</v>
      </c>
      <c r="C533" s="36">
        <v>45</v>
      </c>
      <c r="D533" s="36">
        <v>45</v>
      </c>
      <c r="E533" s="39">
        <v>0</v>
      </c>
      <c r="F533" s="39">
        <v>0</v>
      </c>
      <c r="G533" s="39">
        <v>0</v>
      </c>
      <c r="H533" s="36">
        <v>0</v>
      </c>
    </row>
    <row r="534" spans="1:8">
      <c r="A534" s="34"/>
      <c r="B534" s="40" t="s">
        <v>1741</v>
      </c>
      <c r="C534" s="36">
        <v>4</v>
      </c>
      <c r="D534" s="36">
        <v>4</v>
      </c>
      <c r="E534" s="39">
        <v>0</v>
      </c>
      <c r="F534" s="39">
        <v>0</v>
      </c>
      <c r="G534" s="39">
        <v>0</v>
      </c>
      <c r="H534" s="36">
        <v>0</v>
      </c>
    </row>
    <row r="535" spans="1:8">
      <c r="A535" s="37" t="s">
        <v>997</v>
      </c>
      <c r="B535" s="34" t="s">
        <v>1742</v>
      </c>
      <c r="C535" s="36">
        <v>19.2</v>
      </c>
      <c r="D535" s="36">
        <v>19.2</v>
      </c>
      <c r="E535" s="39">
        <v>0</v>
      </c>
      <c r="F535" s="39">
        <v>0</v>
      </c>
      <c r="G535" s="39">
        <v>0</v>
      </c>
      <c r="H535" s="36">
        <v>0</v>
      </c>
    </row>
    <row r="536" spans="1:8">
      <c r="A536" s="34"/>
      <c r="B536" s="40" t="s">
        <v>1743</v>
      </c>
      <c r="C536" s="36">
        <v>4.8</v>
      </c>
      <c r="D536" s="36">
        <v>4.8</v>
      </c>
      <c r="E536" s="39">
        <v>0</v>
      </c>
      <c r="F536" s="39">
        <v>0</v>
      </c>
      <c r="G536" s="39">
        <v>0</v>
      </c>
      <c r="H536" s="36">
        <v>0</v>
      </c>
    </row>
    <row r="537" spans="1:8">
      <c r="A537" s="34"/>
      <c r="B537" s="40" t="s">
        <v>1744</v>
      </c>
      <c r="C537" s="36">
        <v>6.4</v>
      </c>
      <c r="D537" s="36">
        <v>6.4</v>
      </c>
      <c r="E537" s="39">
        <v>0</v>
      </c>
      <c r="F537" s="39">
        <v>0</v>
      </c>
      <c r="G537" s="39">
        <v>0</v>
      </c>
      <c r="H537" s="36">
        <v>0</v>
      </c>
    </row>
    <row r="538" spans="1:8">
      <c r="A538" s="34"/>
      <c r="B538" s="40" t="s">
        <v>1745</v>
      </c>
      <c r="C538" s="36">
        <v>8</v>
      </c>
      <c r="D538" s="36">
        <v>8</v>
      </c>
      <c r="E538" s="39">
        <v>0</v>
      </c>
      <c r="F538" s="39">
        <v>0</v>
      </c>
      <c r="G538" s="39">
        <v>0</v>
      </c>
      <c r="H538" s="36">
        <v>0</v>
      </c>
    </row>
    <row r="539" spans="1:8">
      <c r="A539" s="37" t="s">
        <v>999</v>
      </c>
      <c r="B539" s="34" t="s">
        <v>1746</v>
      </c>
      <c r="C539" s="36">
        <v>1705</v>
      </c>
      <c r="D539" s="36">
        <v>1705</v>
      </c>
      <c r="E539" s="39">
        <v>0</v>
      </c>
      <c r="F539" s="39">
        <v>0</v>
      </c>
      <c r="G539" s="39">
        <v>0</v>
      </c>
      <c r="H539" s="36">
        <v>0</v>
      </c>
    </row>
    <row r="540" spans="1:8">
      <c r="A540" s="34"/>
      <c r="B540" s="40" t="s">
        <v>1747</v>
      </c>
      <c r="C540" s="36">
        <v>560</v>
      </c>
      <c r="D540" s="36">
        <v>560</v>
      </c>
      <c r="E540" s="39">
        <v>0</v>
      </c>
      <c r="F540" s="39">
        <v>0</v>
      </c>
      <c r="G540" s="39">
        <v>0</v>
      </c>
      <c r="H540" s="36">
        <v>0</v>
      </c>
    </row>
    <row r="541" spans="1:8">
      <c r="A541" s="34"/>
      <c r="B541" s="40" t="s">
        <v>1748</v>
      </c>
      <c r="C541" s="36">
        <v>40</v>
      </c>
      <c r="D541" s="36">
        <v>40</v>
      </c>
      <c r="E541" s="39">
        <v>0</v>
      </c>
      <c r="F541" s="39">
        <v>0</v>
      </c>
      <c r="G541" s="39">
        <v>0</v>
      </c>
      <c r="H541" s="36">
        <v>0</v>
      </c>
    </row>
    <row r="542" spans="1:8">
      <c r="A542" s="34"/>
      <c r="B542" s="40" t="s">
        <v>1749</v>
      </c>
      <c r="C542" s="36">
        <v>600</v>
      </c>
      <c r="D542" s="36">
        <v>600</v>
      </c>
      <c r="E542" s="39">
        <v>0</v>
      </c>
      <c r="F542" s="39">
        <v>0</v>
      </c>
      <c r="G542" s="39">
        <v>0</v>
      </c>
      <c r="H542" s="36">
        <v>0</v>
      </c>
    </row>
    <row r="543" spans="1:8">
      <c r="A543" s="34"/>
      <c r="B543" s="40" t="s">
        <v>1750</v>
      </c>
      <c r="C543" s="36">
        <v>505</v>
      </c>
      <c r="D543" s="36">
        <v>505</v>
      </c>
      <c r="E543" s="39">
        <v>0</v>
      </c>
      <c r="F543" s="39">
        <v>0</v>
      </c>
      <c r="G543" s="39">
        <v>0</v>
      </c>
      <c r="H543" s="36">
        <v>0</v>
      </c>
    </row>
    <row r="544" spans="1:8">
      <c r="A544" s="37" t="s">
        <v>1001</v>
      </c>
      <c r="B544" s="34" t="s">
        <v>1751</v>
      </c>
      <c r="C544" s="36">
        <v>1110</v>
      </c>
      <c r="D544" s="36">
        <v>1110</v>
      </c>
      <c r="E544" s="39">
        <v>0</v>
      </c>
      <c r="F544" s="39">
        <v>0</v>
      </c>
      <c r="G544" s="39">
        <v>0</v>
      </c>
      <c r="H544" s="36">
        <v>0</v>
      </c>
    </row>
    <row r="545" spans="1:8">
      <c r="A545" s="34"/>
      <c r="B545" s="40" t="s">
        <v>1752</v>
      </c>
      <c r="C545" s="36">
        <v>680</v>
      </c>
      <c r="D545" s="36">
        <v>680</v>
      </c>
      <c r="E545" s="39">
        <v>0</v>
      </c>
      <c r="F545" s="39">
        <v>0</v>
      </c>
      <c r="G545" s="39">
        <v>0</v>
      </c>
      <c r="H545" s="36">
        <v>0</v>
      </c>
    </row>
    <row r="546" spans="1:8">
      <c r="A546" s="34"/>
      <c r="B546" s="40" t="s">
        <v>1753</v>
      </c>
      <c r="C546" s="36">
        <v>400</v>
      </c>
      <c r="D546" s="36">
        <v>400</v>
      </c>
      <c r="E546" s="39">
        <v>0</v>
      </c>
      <c r="F546" s="39">
        <v>0</v>
      </c>
      <c r="G546" s="39">
        <v>0</v>
      </c>
      <c r="H546" s="36">
        <v>0</v>
      </c>
    </row>
    <row r="547" spans="1:8">
      <c r="A547" s="34"/>
      <c r="B547" s="40" t="s">
        <v>1748</v>
      </c>
      <c r="C547" s="36">
        <v>30</v>
      </c>
      <c r="D547" s="36">
        <v>30</v>
      </c>
      <c r="E547" s="39">
        <v>0</v>
      </c>
      <c r="F547" s="39">
        <v>0</v>
      </c>
      <c r="G547" s="39">
        <v>0</v>
      </c>
      <c r="H547" s="36">
        <v>0</v>
      </c>
    </row>
    <row r="548" spans="1:8">
      <c r="A548" s="37" t="s">
        <v>1009</v>
      </c>
      <c r="B548" s="34" t="s">
        <v>1754</v>
      </c>
      <c r="C548" s="36">
        <v>62</v>
      </c>
      <c r="D548" s="36">
        <v>62</v>
      </c>
      <c r="E548" s="39">
        <v>0</v>
      </c>
      <c r="F548" s="39">
        <v>0</v>
      </c>
      <c r="G548" s="39">
        <v>0</v>
      </c>
      <c r="H548" s="36">
        <v>0</v>
      </c>
    </row>
    <row r="549" spans="1:8">
      <c r="A549" s="34"/>
      <c r="B549" s="40" t="s">
        <v>1755</v>
      </c>
      <c r="C549" s="36">
        <v>1</v>
      </c>
      <c r="D549" s="36">
        <v>1</v>
      </c>
      <c r="E549" s="39">
        <v>0</v>
      </c>
      <c r="F549" s="39">
        <v>0</v>
      </c>
      <c r="G549" s="39">
        <v>0</v>
      </c>
      <c r="H549" s="36">
        <v>0</v>
      </c>
    </row>
    <row r="550" spans="1:8">
      <c r="A550" s="34"/>
      <c r="B550" s="40" t="s">
        <v>1756</v>
      </c>
      <c r="C550" s="36">
        <v>1</v>
      </c>
      <c r="D550" s="36">
        <v>1</v>
      </c>
      <c r="E550" s="39">
        <v>0</v>
      </c>
      <c r="F550" s="39">
        <v>0</v>
      </c>
      <c r="G550" s="39">
        <v>0</v>
      </c>
      <c r="H550" s="36">
        <v>0</v>
      </c>
    </row>
    <row r="551" spans="1:8">
      <c r="A551" s="34"/>
      <c r="B551" s="40" t="s">
        <v>1757</v>
      </c>
      <c r="C551" s="36">
        <v>60</v>
      </c>
      <c r="D551" s="36">
        <v>60</v>
      </c>
      <c r="E551" s="39">
        <v>0</v>
      </c>
      <c r="F551" s="39">
        <v>0</v>
      </c>
      <c r="G551" s="39">
        <v>0</v>
      </c>
      <c r="H551" s="36">
        <v>0</v>
      </c>
    </row>
    <row r="552" s="18" customFormat="1" spans="1:8">
      <c r="A552" s="43" t="s">
        <v>1021</v>
      </c>
      <c r="B552" s="44" t="s">
        <v>1758</v>
      </c>
      <c r="C552" s="45">
        <v>16.22</v>
      </c>
      <c r="D552" s="45">
        <v>16.22</v>
      </c>
      <c r="E552" s="46">
        <v>0</v>
      </c>
      <c r="F552" s="46">
        <v>0</v>
      </c>
      <c r="G552" s="46">
        <v>0</v>
      </c>
      <c r="H552" s="45">
        <v>0</v>
      </c>
    </row>
    <row r="553" s="18" customFormat="1" spans="1:8">
      <c r="A553" s="44"/>
      <c r="B553" s="47" t="s">
        <v>1759</v>
      </c>
      <c r="C553" s="45">
        <v>16.22</v>
      </c>
      <c r="D553" s="45">
        <v>16.22</v>
      </c>
      <c r="E553" s="46">
        <v>0</v>
      </c>
      <c r="F553" s="46">
        <v>0</v>
      </c>
      <c r="G553" s="46">
        <v>0</v>
      </c>
      <c r="H553" s="45">
        <v>0</v>
      </c>
    </row>
    <row r="554" spans="1:8">
      <c r="A554" s="37" t="s">
        <v>1037</v>
      </c>
      <c r="B554" s="34" t="s">
        <v>1760</v>
      </c>
      <c r="C554" s="36">
        <v>28</v>
      </c>
      <c r="D554" s="36">
        <v>28</v>
      </c>
      <c r="E554" s="39">
        <v>0</v>
      </c>
      <c r="F554" s="39">
        <v>0</v>
      </c>
      <c r="G554" s="39">
        <v>0</v>
      </c>
      <c r="H554" s="36">
        <v>0</v>
      </c>
    </row>
    <row r="555" spans="1:8">
      <c r="A555" s="34"/>
      <c r="B555" s="40" t="s">
        <v>1761</v>
      </c>
      <c r="C555" s="36">
        <v>10</v>
      </c>
      <c r="D555" s="36">
        <v>10</v>
      </c>
      <c r="E555" s="39">
        <v>0</v>
      </c>
      <c r="F555" s="39">
        <v>0</v>
      </c>
      <c r="G555" s="39">
        <v>0</v>
      </c>
      <c r="H555" s="36">
        <v>0</v>
      </c>
    </row>
    <row r="556" spans="1:8">
      <c r="A556" s="34"/>
      <c r="B556" s="40" t="s">
        <v>1762</v>
      </c>
      <c r="C556" s="36">
        <v>18</v>
      </c>
      <c r="D556" s="36">
        <v>18</v>
      </c>
      <c r="E556" s="39">
        <v>0</v>
      </c>
      <c r="F556" s="39">
        <v>0</v>
      </c>
      <c r="G556" s="39">
        <v>0</v>
      </c>
      <c r="H556" s="36">
        <v>0</v>
      </c>
    </row>
    <row r="557" spans="1:8">
      <c r="A557" s="37" t="s">
        <v>1763</v>
      </c>
      <c r="B557" s="34" t="s">
        <v>1764</v>
      </c>
      <c r="C557" s="36">
        <v>31394.55</v>
      </c>
      <c r="D557" s="36">
        <v>31394.55</v>
      </c>
      <c r="E557" s="39">
        <v>0</v>
      </c>
      <c r="F557" s="39">
        <v>0</v>
      </c>
      <c r="G557" s="39">
        <v>0</v>
      </c>
      <c r="H557" s="36">
        <v>0</v>
      </c>
    </row>
    <row r="558" spans="1:8">
      <c r="A558" s="34"/>
      <c r="B558" s="40" t="s">
        <v>1765</v>
      </c>
      <c r="C558" s="36">
        <v>100</v>
      </c>
      <c r="D558" s="36">
        <v>100</v>
      </c>
      <c r="E558" s="39">
        <v>0</v>
      </c>
      <c r="F558" s="39">
        <v>0</v>
      </c>
      <c r="G558" s="39">
        <v>0</v>
      </c>
      <c r="H558" s="36">
        <v>0</v>
      </c>
    </row>
    <row r="559" spans="1:8">
      <c r="A559" s="34"/>
      <c r="B559" s="40" t="s">
        <v>1766</v>
      </c>
      <c r="C559" s="36">
        <v>10</v>
      </c>
      <c r="D559" s="36">
        <v>10</v>
      </c>
      <c r="E559" s="39">
        <v>0</v>
      </c>
      <c r="F559" s="39">
        <v>0</v>
      </c>
      <c r="G559" s="39">
        <v>0</v>
      </c>
      <c r="H559" s="36">
        <v>0</v>
      </c>
    </row>
    <row r="560" spans="1:8">
      <c r="A560" s="34"/>
      <c r="B560" s="40" t="s">
        <v>1767</v>
      </c>
      <c r="C560" s="36">
        <v>122.5</v>
      </c>
      <c r="D560" s="36">
        <v>122.5</v>
      </c>
      <c r="E560" s="39">
        <v>0</v>
      </c>
      <c r="F560" s="39">
        <v>0</v>
      </c>
      <c r="G560" s="39">
        <v>0</v>
      </c>
      <c r="H560" s="36">
        <v>0</v>
      </c>
    </row>
    <row r="561" spans="1:8">
      <c r="A561" s="34"/>
      <c r="B561" s="40" t="s">
        <v>1768</v>
      </c>
      <c r="C561" s="36">
        <v>270</v>
      </c>
      <c r="D561" s="36">
        <v>270</v>
      </c>
      <c r="E561" s="39">
        <v>0</v>
      </c>
      <c r="F561" s="39">
        <v>0</v>
      </c>
      <c r="G561" s="39">
        <v>0</v>
      </c>
      <c r="H561" s="36">
        <v>0</v>
      </c>
    </row>
    <row r="562" spans="1:8">
      <c r="A562" s="34"/>
      <c r="B562" s="40" t="s">
        <v>1769</v>
      </c>
      <c r="C562" s="36">
        <v>3000</v>
      </c>
      <c r="D562" s="36">
        <v>3000</v>
      </c>
      <c r="E562" s="39">
        <v>0</v>
      </c>
      <c r="F562" s="39">
        <v>0</v>
      </c>
      <c r="G562" s="39">
        <v>0</v>
      </c>
      <c r="H562" s="36">
        <v>0</v>
      </c>
    </row>
    <row r="563" spans="1:8">
      <c r="A563" s="34"/>
      <c r="B563" s="40" t="s">
        <v>1770</v>
      </c>
      <c r="C563" s="36">
        <v>180</v>
      </c>
      <c r="D563" s="36">
        <v>180</v>
      </c>
      <c r="E563" s="39">
        <v>0</v>
      </c>
      <c r="F563" s="39">
        <v>0</v>
      </c>
      <c r="G563" s="39">
        <v>0</v>
      </c>
      <c r="H563" s="36">
        <v>0</v>
      </c>
    </row>
    <row r="564" spans="1:8">
      <c r="A564" s="34"/>
      <c r="B564" s="40" t="s">
        <v>1771</v>
      </c>
      <c r="C564" s="36">
        <v>1860</v>
      </c>
      <c r="D564" s="36">
        <v>1860</v>
      </c>
      <c r="E564" s="39">
        <v>0</v>
      </c>
      <c r="F564" s="39">
        <v>0</v>
      </c>
      <c r="G564" s="39">
        <v>0</v>
      </c>
      <c r="H564" s="36">
        <v>0</v>
      </c>
    </row>
    <row r="565" spans="1:8">
      <c r="A565" s="34"/>
      <c r="B565" s="40" t="s">
        <v>1772</v>
      </c>
      <c r="C565" s="36">
        <v>20</v>
      </c>
      <c r="D565" s="36">
        <v>20</v>
      </c>
      <c r="E565" s="39">
        <v>0</v>
      </c>
      <c r="F565" s="39">
        <v>0</v>
      </c>
      <c r="G565" s="39">
        <v>0</v>
      </c>
      <c r="H565" s="36">
        <v>0</v>
      </c>
    </row>
    <row r="566" spans="1:8">
      <c r="A566" s="34"/>
      <c r="B566" s="40" t="s">
        <v>1773</v>
      </c>
      <c r="C566" s="36">
        <v>157</v>
      </c>
      <c r="D566" s="36">
        <v>157</v>
      </c>
      <c r="E566" s="39">
        <v>0</v>
      </c>
      <c r="F566" s="39">
        <v>0</v>
      </c>
      <c r="G566" s="39">
        <v>0</v>
      </c>
      <c r="H566" s="36">
        <v>0</v>
      </c>
    </row>
    <row r="567" spans="1:8">
      <c r="A567" s="34"/>
      <c r="B567" s="40" t="s">
        <v>1774</v>
      </c>
      <c r="C567" s="36">
        <v>62</v>
      </c>
      <c r="D567" s="36">
        <v>62</v>
      </c>
      <c r="E567" s="39">
        <v>0</v>
      </c>
      <c r="F567" s="39">
        <v>0</v>
      </c>
      <c r="G567" s="39">
        <v>0</v>
      </c>
      <c r="H567" s="36">
        <v>0</v>
      </c>
    </row>
    <row r="568" spans="1:8">
      <c r="A568" s="34"/>
      <c r="B568" s="40" t="s">
        <v>1775</v>
      </c>
      <c r="C568" s="36">
        <v>420</v>
      </c>
      <c r="D568" s="36">
        <v>420</v>
      </c>
      <c r="E568" s="39">
        <v>0</v>
      </c>
      <c r="F568" s="39">
        <v>0</v>
      </c>
      <c r="G568" s="39">
        <v>0</v>
      </c>
      <c r="H568" s="36">
        <v>0</v>
      </c>
    </row>
    <row r="569" spans="1:8">
      <c r="A569" s="34"/>
      <c r="B569" s="40" t="s">
        <v>1776</v>
      </c>
      <c r="C569" s="36">
        <v>100</v>
      </c>
      <c r="D569" s="36">
        <v>100</v>
      </c>
      <c r="E569" s="39">
        <v>0</v>
      </c>
      <c r="F569" s="39">
        <v>0</v>
      </c>
      <c r="G569" s="39">
        <v>0</v>
      </c>
      <c r="H569" s="36">
        <v>0</v>
      </c>
    </row>
    <row r="570" spans="1:8">
      <c r="A570" s="34"/>
      <c r="B570" s="40" t="s">
        <v>1777</v>
      </c>
      <c r="C570" s="36">
        <v>50</v>
      </c>
      <c r="D570" s="36">
        <v>50</v>
      </c>
      <c r="E570" s="39">
        <v>0</v>
      </c>
      <c r="F570" s="39">
        <v>0</v>
      </c>
      <c r="G570" s="39">
        <v>0</v>
      </c>
      <c r="H570" s="36">
        <v>0</v>
      </c>
    </row>
    <row r="571" spans="1:8">
      <c r="A571" s="34"/>
      <c r="B571" s="40" t="s">
        <v>1778</v>
      </c>
      <c r="C571" s="36">
        <v>600</v>
      </c>
      <c r="D571" s="36">
        <v>600</v>
      </c>
      <c r="E571" s="39">
        <v>0</v>
      </c>
      <c r="F571" s="39">
        <v>0</v>
      </c>
      <c r="G571" s="39">
        <v>0</v>
      </c>
      <c r="H571" s="36">
        <v>0</v>
      </c>
    </row>
    <row r="572" spans="1:8">
      <c r="A572" s="34"/>
      <c r="B572" s="40" t="s">
        <v>1779</v>
      </c>
      <c r="C572" s="36">
        <v>70</v>
      </c>
      <c r="D572" s="36">
        <v>70</v>
      </c>
      <c r="E572" s="39">
        <v>0</v>
      </c>
      <c r="F572" s="39">
        <v>0</v>
      </c>
      <c r="G572" s="39">
        <v>0</v>
      </c>
      <c r="H572" s="36">
        <v>0</v>
      </c>
    </row>
    <row r="573" spans="1:8">
      <c r="A573" s="34"/>
      <c r="B573" s="40" t="s">
        <v>1780</v>
      </c>
      <c r="C573" s="36">
        <v>366.43</v>
      </c>
      <c r="D573" s="36">
        <v>366.43</v>
      </c>
      <c r="E573" s="39">
        <v>0</v>
      </c>
      <c r="F573" s="39">
        <v>0</v>
      </c>
      <c r="G573" s="39">
        <v>0</v>
      </c>
      <c r="H573" s="36">
        <v>0</v>
      </c>
    </row>
    <row r="574" spans="1:8">
      <c r="A574" s="34"/>
      <c r="B574" s="40" t="s">
        <v>1781</v>
      </c>
      <c r="C574" s="36">
        <v>1000</v>
      </c>
      <c r="D574" s="36">
        <v>1000</v>
      </c>
      <c r="E574" s="39">
        <v>0</v>
      </c>
      <c r="F574" s="39">
        <v>0</v>
      </c>
      <c r="G574" s="39">
        <v>0</v>
      </c>
      <c r="H574" s="36">
        <v>0</v>
      </c>
    </row>
    <row r="575" spans="1:8">
      <c r="A575" s="34"/>
      <c r="B575" s="40" t="s">
        <v>1782</v>
      </c>
      <c r="C575" s="36">
        <v>42.06</v>
      </c>
      <c r="D575" s="36">
        <v>42.06</v>
      </c>
      <c r="E575" s="39">
        <v>0</v>
      </c>
      <c r="F575" s="39">
        <v>0</v>
      </c>
      <c r="G575" s="39">
        <v>0</v>
      </c>
      <c r="H575" s="36">
        <v>0</v>
      </c>
    </row>
    <row r="576" spans="1:8">
      <c r="A576" s="34"/>
      <c r="B576" s="40" t="s">
        <v>1783</v>
      </c>
      <c r="C576" s="36">
        <v>600</v>
      </c>
      <c r="D576" s="36">
        <v>600</v>
      </c>
      <c r="E576" s="39">
        <v>0</v>
      </c>
      <c r="F576" s="39">
        <v>0</v>
      </c>
      <c r="G576" s="39">
        <v>0</v>
      </c>
      <c r="H576" s="36">
        <v>0</v>
      </c>
    </row>
    <row r="577" spans="1:8">
      <c r="A577" s="34"/>
      <c r="B577" s="40" t="s">
        <v>1784</v>
      </c>
      <c r="C577" s="36">
        <v>33.9</v>
      </c>
      <c r="D577" s="36">
        <v>33.9</v>
      </c>
      <c r="E577" s="39">
        <v>0</v>
      </c>
      <c r="F577" s="39">
        <v>0</v>
      </c>
      <c r="G577" s="39">
        <v>0</v>
      </c>
      <c r="H577" s="36">
        <v>0</v>
      </c>
    </row>
    <row r="578" spans="1:8">
      <c r="A578" s="34"/>
      <c r="B578" s="40" t="s">
        <v>1785</v>
      </c>
      <c r="C578" s="36">
        <v>25.8</v>
      </c>
      <c r="D578" s="36">
        <v>25.8</v>
      </c>
      <c r="E578" s="39">
        <v>0</v>
      </c>
      <c r="F578" s="39">
        <v>0</v>
      </c>
      <c r="G578" s="39">
        <v>0</v>
      </c>
      <c r="H578" s="36">
        <v>0</v>
      </c>
    </row>
    <row r="579" spans="1:8">
      <c r="A579" s="34"/>
      <c r="B579" s="40" t="s">
        <v>1786</v>
      </c>
      <c r="C579" s="36">
        <v>600</v>
      </c>
      <c r="D579" s="36">
        <v>600</v>
      </c>
      <c r="E579" s="39">
        <v>0</v>
      </c>
      <c r="F579" s="39">
        <v>0</v>
      </c>
      <c r="G579" s="39">
        <v>0</v>
      </c>
      <c r="H579" s="36">
        <v>0</v>
      </c>
    </row>
    <row r="580" spans="1:8">
      <c r="A580" s="34"/>
      <c r="B580" s="40" t="s">
        <v>1787</v>
      </c>
      <c r="C580" s="36">
        <v>116.7</v>
      </c>
      <c r="D580" s="36">
        <v>116.7</v>
      </c>
      <c r="E580" s="39">
        <v>0</v>
      </c>
      <c r="F580" s="39">
        <v>0</v>
      </c>
      <c r="G580" s="39">
        <v>0</v>
      </c>
      <c r="H580" s="36">
        <v>0</v>
      </c>
    </row>
    <row r="581" spans="1:8">
      <c r="A581" s="34"/>
      <c r="B581" s="40" t="s">
        <v>1788</v>
      </c>
      <c r="C581" s="36">
        <v>83.6</v>
      </c>
      <c r="D581" s="36">
        <v>83.6</v>
      </c>
      <c r="E581" s="39">
        <v>0</v>
      </c>
      <c r="F581" s="39">
        <v>0</v>
      </c>
      <c r="G581" s="39">
        <v>0</v>
      </c>
      <c r="H581" s="36">
        <v>0</v>
      </c>
    </row>
    <row r="582" spans="1:8">
      <c r="A582" s="34"/>
      <c r="B582" s="40" t="s">
        <v>1789</v>
      </c>
      <c r="C582" s="36">
        <v>2500</v>
      </c>
      <c r="D582" s="36">
        <v>2500</v>
      </c>
      <c r="E582" s="39">
        <v>0</v>
      </c>
      <c r="F582" s="39">
        <v>0</v>
      </c>
      <c r="G582" s="39">
        <v>0</v>
      </c>
      <c r="H582" s="36">
        <v>0</v>
      </c>
    </row>
    <row r="583" spans="1:8">
      <c r="A583" s="34"/>
      <c r="B583" s="40" t="s">
        <v>1790</v>
      </c>
      <c r="C583" s="36">
        <v>2000</v>
      </c>
      <c r="D583" s="36">
        <v>2000</v>
      </c>
      <c r="E583" s="39">
        <v>0</v>
      </c>
      <c r="F583" s="39">
        <v>0</v>
      </c>
      <c r="G583" s="39">
        <v>0</v>
      </c>
      <c r="H583" s="36">
        <v>0</v>
      </c>
    </row>
    <row r="584" spans="1:8">
      <c r="A584" s="34"/>
      <c r="B584" s="40" t="s">
        <v>1791</v>
      </c>
      <c r="C584" s="36">
        <v>4000</v>
      </c>
      <c r="D584" s="36">
        <v>4000</v>
      </c>
      <c r="E584" s="39">
        <v>0</v>
      </c>
      <c r="F584" s="39">
        <v>0</v>
      </c>
      <c r="G584" s="39">
        <v>0</v>
      </c>
      <c r="H584" s="36">
        <v>0</v>
      </c>
    </row>
    <row r="585" spans="1:8">
      <c r="A585" s="34"/>
      <c r="B585" s="40" t="s">
        <v>1792</v>
      </c>
      <c r="C585" s="36">
        <v>40</v>
      </c>
      <c r="D585" s="36">
        <v>40</v>
      </c>
      <c r="E585" s="39">
        <v>0</v>
      </c>
      <c r="F585" s="39">
        <v>0</v>
      </c>
      <c r="G585" s="39">
        <v>0</v>
      </c>
      <c r="H585" s="36">
        <v>0</v>
      </c>
    </row>
    <row r="586" spans="1:8">
      <c r="A586" s="34"/>
      <c r="B586" s="40" t="s">
        <v>1793</v>
      </c>
      <c r="C586" s="36">
        <v>123</v>
      </c>
      <c r="D586" s="36">
        <v>123</v>
      </c>
      <c r="E586" s="39">
        <v>0</v>
      </c>
      <c r="F586" s="39">
        <v>0</v>
      </c>
      <c r="G586" s="39">
        <v>0</v>
      </c>
      <c r="H586" s="36">
        <v>0</v>
      </c>
    </row>
    <row r="587" spans="1:8">
      <c r="A587" s="34"/>
      <c r="B587" s="40" t="s">
        <v>1794</v>
      </c>
      <c r="C587" s="36">
        <v>300</v>
      </c>
      <c r="D587" s="36">
        <v>300</v>
      </c>
      <c r="E587" s="39">
        <v>0</v>
      </c>
      <c r="F587" s="39">
        <v>0</v>
      </c>
      <c r="G587" s="39">
        <v>0</v>
      </c>
      <c r="H587" s="36">
        <v>0</v>
      </c>
    </row>
    <row r="588" spans="1:8">
      <c r="A588" s="34"/>
      <c r="B588" s="40" t="s">
        <v>1795</v>
      </c>
      <c r="C588" s="36">
        <v>400</v>
      </c>
      <c r="D588" s="36">
        <v>400</v>
      </c>
      <c r="E588" s="39">
        <v>0</v>
      </c>
      <c r="F588" s="39">
        <v>0</v>
      </c>
      <c r="G588" s="39">
        <v>0</v>
      </c>
      <c r="H588" s="36">
        <v>0</v>
      </c>
    </row>
    <row r="589" spans="1:8">
      <c r="A589" s="34"/>
      <c r="B589" s="40" t="s">
        <v>1796</v>
      </c>
      <c r="C589" s="36">
        <v>4.8</v>
      </c>
      <c r="D589" s="36">
        <v>4.8</v>
      </c>
      <c r="E589" s="39">
        <v>0</v>
      </c>
      <c r="F589" s="39">
        <v>0</v>
      </c>
      <c r="G589" s="39">
        <v>0</v>
      </c>
      <c r="H589" s="36">
        <v>0</v>
      </c>
    </row>
    <row r="590" spans="1:8">
      <c r="A590" s="34"/>
      <c r="B590" s="40" t="s">
        <v>1797</v>
      </c>
      <c r="C590" s="36">
        <v>34.99</v>
      </c>
      <c r="D590" s="36">
        <v>34.99</v>
      </c>
      <c r="E590" s="39">
        <v>0</v>
      </c>
      <c r="F590" s="39">
        <v>0</v>
      </c>
      <c r="G590" s="39">
        <v>0</v>
      </c>
      <c r="H590" s="36">
        <v>0</v>
      </c>
    </row>
    <row r="591" spans="1:8">
      <c r="A591" s="34"/>
      <c r="B591" s="40" t="s">
        <v>1798</v>
      </c>
      <c r="C591" s="36">
        <v>1092</v>
      </c>
      <c r="D591" s="36">
        <v>1092</v>
      </c>
      <c r="E591" s="39">
        <v>0</v>
      </c>
      <c r="F591" s="39">
        <v>0</v>
      </c>
      <c r="G591" s="39">
        <v>0</v>
      </c>
      <c r="H591" s="36">
        <v>0</v>
      </c>
    </row>
    <row r="592" spans="1:8">
      <c r="A592" s="34"/>
      <c r="B592" s="40" t="s">
        <v>1799</v>
      </c>
      <c r="C592" s="36">
        <v>49.65</v>
      </c>
      <c r="D592" s="36">
        <v>49.65</v>
      </c>
      <c r="E592" s="39">
        <v>0</v>
      </c>
      <c r="F592" s="39">
        <v>0</v>
      </c>
      <c r="G592" s="39">
        <v>0</v>
      </c>
      <c r="H592" s="36">
        <v>0</v>
      </c>
    </row>
    <row r="593" spans="1:8">
      <c r="A593" s="34"/>
      <c r="B593" s="40" t="s">
        <v>1800</v>
      </c>
      <c r="C593" s="36">
        <v>146.4</v>
      </c>
      <c r="D593" s="36">
        <v>146.4</v>
      </c>
      <c r="E593" s="39">
        <v>0</v>
      </c>
      <c r="F593" s="39">
        <v>0</v>
      </c>
      <c r="G593" s="39">
        <v>0</v>
      </c>
      <c r="H593" s="36">
        <v>0</v>
      </c>
    </row>
    <row r="594" spans="1:8">
      <c r="A594" s="34"/>
      <c r="B594" s="40" t="s">
        <v>1801</v>
      </c>
      <c r="C594" s="36">
        <v>39.72</v>
      </c>
      <c r="D594" s="36">
        <v>39.72</v>
      </c>
      <c r="E594" s="39">
        <v>0</v>
      </c>
      <c r="F594" s="39">
        <v>0</v>
      </c>
      <c r="G594" s="39">
        <v>0</v>
      </c>
      <c r="H594" s="36">
        <v>0</v>
      </c>
    </row>
    <row r="595" spans="1:8">
      <c r="A595" s="34"/>
      <c r="B595" s="40" t="s">
        <v>1802</v>
      </c>
      <c r="C595" s="36">
        <v>205.44</v>
      </c>
      <c r="D595" s="36">
        <v>205.44</v>
      </c>
      <c r="E595" s="39">
        <v>0</v>
      </c>
      <c r="F595" s="39">
        <v>0</v>
      </c>
      <c r="G595" s="39">
        <v>0</v>
      </c>
      <c r="H595" s="36">
        <v>0</v>
      </c>
    </row>
    <row r="596" spans="1:8">
      <c r="A596" s="34"/>
      <c r="B596" s="40" t="s">
        <v>1803</v>
      </c>
      <c r="C596" s="36">
        <v>615.56</v>
      </c>
      <c r="D596" s="36">
        <v>615.56</v>
      </c>
      <c r="E596" s="39">
        <v>0</v>
      </c>
      <c r="F596" s="39">
        <v>0</v>
      </c>
      <c r="G596" s="39">
        <v>0</v>
      </c>
      <c r="H596" s="36">
        <v>0</v>
      </c>
    </row>
    <row r="597" spans="1:8">
      <c r="A597" s="34"/>
      <c r="B597" s="40" t="s">
        <v>1804</v>
      </c>
      <c r="C597" s="36">
        <v>25</v>
      </c>
      <c r="D597" s="36">
        <v>25</v>
      </c>
      <c r="E597" s="39">
        <v>0</v>
      </c>
      <c r="F597" s="39">
        <v>0</v>
      </c>
      <c r="G597" s="39">
        <v>0</v>
      </c>
      <c r="H597" s="36">
        <v>0</v>
      </c>
    </row>
    <row r="598" spans="1:8">
      <c r="A598" s="34"/>
      <c r="B598" s="40" t="s">
        <v>1805</v>
      </c>
      <c r="C598" s="36">
        <v>50</v>
      </c>
      <c r="D598" s="36">
        <v>50</v>
      </c>
      <c r="E598" s="39">
        <v>0</v>
      </c>
      <c r="F598" s="39">
        <v>0</v>
      </c>
      <c r="G598" s="39">
        <v>0</v>
      </c>
      <c r="H598" s="36">
        <v>0</v>
      </c>
    </row>
    <row r="599" spans="1:8">
      <c r="A599" s="34"/>
      <c r="B599" s="40" t="s">
        <v>1806</v>
      </c>
      <c r="C599" s="36">
        <v>100</v>
      </c>
      <c r="D599" s="36">
        <v>100</v>
      </c>
      <c r="E599" s="39">
        <v>0</v>
      </c>
      <c r="F599" s="39">
        <v>0</v>
      </c>
      <c r="G599" s="39">
        <v>0</v>
      </c>
      <c r="H599" s="36">
        <v>0</v>
      </c>
    </row>
    <row r="600" spans="1:8">
      <c r="A600" s="34"/>
      <c r="B600" s="40" t="s">
        <v>1807</v>
      </c>
      <c r="C600" s="36">
        <v>100</v>
      </c>
      <c r="D600" s="36">
        <v>100</v>
      </c>
      <c r="E600" s="39">
        <v>0</v>
      </c>
      <c r="F600" s="39">
        <v>0</v>
      </c>
      <c r="G600" s="39">
        <v>0</v>
      </c>
      <c r="H600" s="36">
        <v>0</v>
      </c>
    </row>
    <row r="601" spans="1:8">
      <c r="A601" s="34"/>
      <c r="B601" s="40" t="s">
        <v>1808</v>
      </c>
      <c r="C601" s="36">
        <v>7600</v>
      </c>
      <c r="D601" s="36">
        <v>7600</v>
      </c>
      <c r="E601" s="39">
        <v>0</v>
      </c>
      <c r="F601" s="39">
        <v>0</v>
      </c>
      <c r="G601" s="39">
        <v>0</v>
      </c>
      <c r="H601" s="36">
        <v>0</v>
      </c>
    </row>
    <row r="602" spans="1:8">
      <c r="A602" s="34"/>
      <c r="B602" s="40" t="s">
        <v>1809</v>
      </c>
      <c r="C602" s="36">
        <v>50</v>
      </c>
      <c r="D602" s="36">
        <v>50</v>
      </c>
      <c r="E602" s="39">
        <v>0</v>
      </c>
      <c r="F602" s="39">
        <v>0</v>
      </c>
      <c r="G602" s="39">
        <v>0</v>
      </c>
      <c r="H602" s="36">
        <v>0</v>
      </c>
    </row>
    <row r="603" spans="1:8">
      <c r="A603" s="34"/>
      <c r="B603" s="40" t="s">
        <v>1702</v>
      </c>
      <c r="C603" s="36">
        <v>100</v>
      </c>
      <c r="D603" s="36">
        <v>100</v>
      </c>
      <c r="E603" s="39">
        <v>0</v>
      </c>
      <c r="F603" s="39">
        <v>0</v>
      </c>
      <c r="G603" s="39">
        <v>0</v>
      </c>
      <c r="H603" s="36">
        <v>0</v>
      </c>
    </row>
    <row r="604" spans="1:8">
      <c r="A604" s="34"/>
      <c r="B604" s="40" t="s">
        <v>1810</v>
      </c>
      <c r="C604" s="36">
        <v>20</v>
      </c>
      <c r="D604" s="36">
        <v>20</v>
      </c>
      <c r="E604" s="39">
        <v>0</v>
      </c>
      <c r="F604" s="39">
        <v>0</v>
      </c>
      <c r="G604" s="39">
        <v>0</v>
      </c>
      <c r="H604" s="36">
        <v>0</v>
      </c>
    </row>
    <row r="605" spans="1:8">
      <c r="A605" s="34"/>
      <c r="B605" s="40" t="s">
        <v>1811</v>
      </c>
      <c r="C605" s="36">
        <v>50</v>
      </c>
      <c r="D605" s="36">
        <v>50</v>
      </c>
      <c r="E605" s="39">
        <v>0</v>
      </c>
      <c r="F605" s="39">
        <v>0</v>
      </c>
      <c r="G605" s="39">
        <v>0</v>
      </c>
      <c r="H605" s="36">
        <v>0</v>
      </c>
    </row>
    <row r="606" spans="1:8">
      <c r="A606" s="34"/>
      <c r="B606" s="40" t="s">
        <v>1812</v>
      </c>
      <c r="C606" s="36">
        <v>180</v>
      </c>
      <c r="D606" s="36">
        <v>180</v>
      </c>
      <c r="E606" s="39">
        <v>0</v>
      </c>
      <c r="F606" s="39">
        <v>0</v>
      </c>
      <c r="G606" s="39">
        <v>0</v>
      </c>
      <c r="H606" s="36">
        <v>0</v>
      </c>
    </row>
    <row r="607" spans="1:8">
      <c r="A607" s="34"/>
      <c r="B607" s="40" t="s">
        <v>1813</v>
      </c>
      <c r="C607" s="36">
        <v>320</v>
      </c>
      <c r="D607" s="36">
        <v>320</v>
      </c>
      <c r="E607" s="39">
        <v>0</v>
      </c>
      <c r="F607" s="39">
        <v>0</v>
      </c>
      <c r="G607" s="39">
        <v>0</v>
      </c>
      <c r="H607" s="36">
        <v>0</v>
      </c>
    </row>
    <row r="608" spans="1:8">
      <c r="A608" s="34"/>
      <c r="B608" s="40" t="s">
        <v>1814</v>
      </c>
      <c r="C608" s="36">
        <v>58</v>
      </c>
      <c r="D608" s="36">
        <v>58</v>
      </c>
      <c r="E608" s="39">
        <v>0</v>
      </c>
      <c r="F608" s="39">
        <v>0</v>
      </c>
      <c r="G608" s="39">
        <v>0</v>
      </c>
      <c r="H608" s="36">
        <v>0</v>
      </c>
    </row>
    <row r="609" spans="1:8">
      <c r="A609" s="34"/>
      <c r="B609" s="40" t="s">
        <v>1815</v>
      </c>
      <c r="C609" s="36">
        <v>100</v>
      </c>
      <c r="D609" s="36">
        <v>100</v>
      </c>
      <c r="E609" s="39">
        <v>0</v>
      </c>
      <c r="F609" s="39">
        <v>0</v>
      </c>
      <c r="G609" s="39">
        <v>0</v>
      </c>
      <c r="H609" s="36">
        <v>0</v>
      </c>
    </row>
    <row r="610" spans="1:8">
      <c r="A610" s="34"/>
      <c r="B610" s="40" t="s">
        <v>1816</v>
      </c>
      <c r="C610" s="36">
        <v>600</v>
      </c>
      <c r="D610" s="36">
        <v>600</v>
      </c>
      <c r="E610" s="39">
        <v>0</v>
      </c>
      <c r="F610" s="39">
        <v>0</v>
      </c>
      <c r="G610" s="39">
        <v>0</v>
      </c>
      <c r="H610" s="36">
        <v>0</v>
      </c>
    </row>
    <row r="611" spans="1:8">
      <c r="A611" s="34"/>
      <c r="B611" s="40" t="s">
        <v>1817</v>
      </c>
      <c r="C611" s="36">
        <v>600</v>
      </c>
      <c r="D611" s="36">
        <v>600</v>
      </c>
      <c r="E611" s="39">
        <v>0</v>
      </c>
      <c r="F611" s="39">
        <v>0</v>
      </c>
      <c r="G611" s="39">
        <v>0</v>
      </c>
      <c r="H611" s="36">
        <v>0</v>
      </c>
    </row>
    <row r="612" spans="1:8">
      <c r="A612" s="34"/>
      <c r="B612" s="48" t="s">
        <v>1818</v>
      </c>
      <c r="C612" s="36">
        <v>1530.54</v>
      </c>
      <c r="D612" s="36">
        <v>1510.54</v>
      </c>
      <c r="E612" s="39">
        <v>0</v>
      </c>
      <c r="F612" s="39">
        <v>20</v>
      </c>
      <c r="G612" s="39">
        <v>0</v>
      </c>
      <c r="H612" s="36">
        <v>0</v>
      </c>
    </row>
    <row r="613" spans="1:8">
      <c r="A613" s="34" t="s">
        <v>1209</v>
      </c>
      <c r="B613" s="37" t="s">
        <v>1819</v>
      </c>
      <c r="C613" s="36">
        <v>34.7</v>
      </c>
      <c r="D613" s="36">
        <v>34.7</v>
      </c>
      <c r="E613" s="39">
        <v>0</v>
      </c>
      <c r="F613" s="39">
        <v>0</v>
      </c>
      <c r="G613" s="39">
        <v>0</v>
      </c>
      <c r="H613" s="36">
        <v>0</v>
      </c>
    </row>
    <row r="614" spans="1:8">
      <c r="A614" s="37"/>
      <c r="B614" s="49" t="s">
        <v>1820</v>
      </c>
      <c r="C614" s="36">
        <v>2.7</v>
      </c>
      <c r="D614" s="36">
        <v>2.7</v>
      </c>
      <c r="E614" s="39">
        <v>0</v>
      </c>
      <c r="F614" s="39">
        <v>0</v>
      </c>
      <c r="G614" s="39">
        <v>0</v>
      </c>
      <c r="H614" s="36">
        <v>0</v>
      </c>
    </row>
    <row r="615" spans="1:8">
      <c r="A615" s="37"/>
      <c r="B615" s="49" t="s">
        <v>1821</v>
      </c>
      <c r="C615" s="36">
        <v>20</v>
      </c>
      <c r="D615" s="36">
        <v>20</v>
      </c>
      <c r="E615" s="39">
        <v>0</v>
      </c>
      <c r="F615" s="39">
        <v>0</v>
      </c>
      <c r="G615" s="39">
        <v>0</v>
      </c>
      <c r="H615" s="36">
        <v>0</v>
      </c>
    </row>
    <row r="616" spans="1:8">
      <c r="A616" s="34"/>
      <c r="B616" s="40" t="s">
        <v>1822</v>
      </c>
      <c r="C616" s="36">
        <v>12</v>
      </c>
      <c r="D616" s="36">
        <v>12</v>
      </c>
      <c r="E616" s="39">
        <v>0</v>
      </c>
      <c r="F616" s="39">
        <v>0</v>
      </c>
      <c r="G616" s="39">
        <v>0</v>
      </c>
      <c r="H616" s="36">
        <v>0</v>
      </c>
    </row>
    <row r="617" spans="1:8">
      <c r="A617" s="34" t="s">
        <v>1211</v>
      </c>
      <c r="B617" s="37" t="s">
        <v>1823</v>
      </c>
      <c r="C617" s="36">
        <v>9</v>
      </c>
      <c r="D617" s="36">
        <v>9</v>
      </c>
      <c r="E617" s="39">
        <v>0</v>
      </c>
      <c r="F617" s="39">
        <v>0</v>
      </c>
      <c r="G617" s="39">
        <v>0</v>
      </c>
      <c r="H617" s="36">
        <v>0</v>
      </c>
    </row>
    <row r="618" spans="1:8">
      <c r="A618" s="34"/>
      <c r="B618" s="40" t="s">
        <v>1824</v>
      </c>
      <c r="C618" s="36">
        <v>9</v>
      </c>
      <c r="D618" s="36">
        <v>9</v>
      </c>
      <c r="E618" s="39">
        <v>0</v>
      </c>
      <c r="F618" s="39">
        <v>0</v>
      </c>
      <c r="G618" s="39">
        <v>0</v>
      </c>
      <c r="H618" s="36">
        <v>0</v>
      </c>
    </row>
    <row r="619" spans="1:8">
      <c r="A619" s="37" t="s">
        <v>1215</v>
      </c>
      <c r="B619" s="34" t="s">
        <v>1825</v>
      </c>
      <c r="C619" s="36">
        <v>20</v>
      </c>
      <c r="D619" s="36">
        <v>0</v>
      </c>
      <c r="E619" s="39">
        <v>0</v>
      </c>
      <c r="F619" s="39">
        <v>20</v>
      </c>
      <c r="G619" s="39">
        <v>0</v>
      </c>
      <c r="H619" s="36">
        <v>0</v>
      </c>
    </row>
    <row r="620" spans="1:8">
      <c r="A620" s="34"/>
      <c r="B620" s="40" t="s">
        <v>1826</v>
      </c>
      <c r="C620" s="36">
        <v>20</v>
      </c>
      <c r="D620" s="36">
        <v>0</v>
      </c>
      <c r="E620" s="39">
        <v>0</v>
      </c>
      <c r="F620" s="39">
        <v>20</v>
      </c>
      <c r="G620" s="39">
        <v>0</v>
      </c>
      <c r="H620" s="36">
        <v>0</v>
      </c>
    </row>
    <row r="621" spans="1:8">
      <c r="A621" s="37" t="s">
        <v>1217</v>
      </c>
      <c r="B621" s="34" t="s">
        <v>1827</v>
      </c>
      <c r="C621" s="36">
        <v>18.84</v>
      </c>
      <c r="D621" s="36">
        <v>18.84</v>
      </c>
      <c r="E621" s="39">
        <v>0</v>
      </c>
      <c r="F621" s="39">
        <v>0</v>
      </c>
      <c r="G621" s="39">
        <v>0</v>
      </c>
      <c r="H621" s="36">
        <v>0</v>
      </c>
    </row>
    <row r="622" spans="1:8">
      <c r="A622" s="34"/>
      <c r="B622" s="40" t="s">
        <v>1828</v>
      </c>
      <c r="C622" s="36">
        <v>8</v>
      </c>
      <c r="D622" s="36">
        <v>8</v>
      </c>
      <c r="E622" s="39">
        <v>0</v>
      </c>
      <c r="F622" s="39">
        <v>0</v>
      </c>
      <c r="G622" s="39">
        <v>0</v>
      </c>
      <c r="H622" s="36">
        <v>0</v>
      </c>
    </row>
    <row r="623" spans="1:8">
      <c r="A623" s="37"/>
      <c r="B623" s="49" t="s">
        <v>1829</v>
      </c>
      <c r="C623" s="36">
        <v>5.84</v>
      </c>
      <c r="D623" s="36">
        <v>5.84</v>
      </c>
      <c r="E623" s="39">
        <v>0</v>
      </c>
      <c r="F623" s="39">
        <v>0</v>
      </c>
      <c r="G623" s="39">
        <v>0</v>
      </c>
      <c r="H623" s="36">
        <v>0</v>
      </c>
    </row>
    <row r="624" spans="1:8">
      <c r="A624" s="34"/>
      <c r="B624" s="40" t="s">
        <v>1830</v>
      </c>
      <c r="C624" s="36">
        <v>5</v>
      </c>
      <c r="D624" s="36">
        <v>5</v>
      </c>
      <c r="E624" s="39">
        <v>0</v>
      </c>
      <c r="F624" s="39">
        <v>0</v>
      </c>
      <c r="G624" s="39">
        <v>0</v>
      </c>
      <c r="H624" s="36">
        <v>0</v>
      </c>
    </row>
    <row r="625" spans="1:8">
      <c r="A625" s="34" t="s">
        <v>1831</v>
      </c>
      <c r="B625" s="37" t="s">
        <v>1832</v>
      </c>
      <c r="C625" s="36">
        <v>1448</v>
      </c>
      <c r="D625" s="36">
        <v>1448</v>
      </c>
      <c r="E625" s="39">
        <v>0</v>
      </c>
      <c r="F625" s="39">
        <v>0</v>
      </c>
      <c r="G625" s="39">
        <v>0</v>
      </c>
      <c r="H625" s="36">
        <v>0</v>
      </c>
    </row>
    <row r="626" spans="1:8">
      <c r="A626" s="34"/>
      <c r="B626" s="40" t="s">
        <v>1833</v>
      </c>
      <c r="C626" s="36">
        <v>648</v>
      </c>
      <c r="D626" s="36">
        <v>648</v>
      </c>
      <c r="E626" s="39">
        <v>0</v>
      </c>
      <c r="F626" s="39">
        <v>0</v>
      </c>
      <c r="G626" s="39">
        <v>0</v>
      </c>
      <c r="H626" s="36">
        <v>0</v>
      </c>
    </row>
    <row r="627" spans="1:8">
      <c r="A627" s="37"/>
      <c r="B627" s="49" t="s">
        <v>1834</v>
      </c>
      <c r="C627" s="36">
        <v>500</v>
      </c>
      <c r="D627" s="36">
        <v>500</v>
      </c>
      <c r="E627" s="39">
        <v>0</v>
      </c>
      <c r="F627" s="39">
        <v>0</v>
      </c>
      <c r="G627" s="39">
        <v>0</v>
      </c>
      <c r="H627" s="36">
        <v>0</v>
      </c>
    </row>
    <row r="628" spans="1:8">
      <c r="A628" s="34"/>
      <c r="B628" s="40" t="s">
        <v>1835</v>
      </c>
      <c r="C628" s="36">
        <v>300</v>
      </c>
      <c r="D628" s="36">
        <v>300</v>
      </c>
      <c r="E628" s="39">
        <v>0</v>
      </c>
      <c r="F628" s="39">
        <v>0</v>
      </c>
      <c r="G628" s="39">
        <v>0</v>
      </c>
      <c r="H628" s="36">
        <v>0</v>
      </c>
    </row>
    <row r="629" spans="1:8">
      <c r="A629" s="34"/>
      <c r="B629" s="48" t="s">
        <v>1836</v>
      </c>
      <c r="C629" s="36">
        <v>10715.21</v>
      </c>
      <c r="D629" s="36">
        <v>10703.21</v>
      </c>
      <c r="E629" s="39">
        <v>12</v>
      </c>
      <c r="F629" s="39">
        <v>0</v>
      </c>
      <c r="G629" s="39">
        <v>0</v>
      </c>
      <c r="H629" s="36">
        <v>0</v>
      </c>
    </row>
    <row r="630" spans="1:8">
      <c r="A630" s="34" t="s">
        <v>1201</v>
      </c>
      <c r="B630" s="37" t="s">
        <v>1837</v>
      </c>
      <c r="C630" s="36">
        <v>20.5</v>
      </c>
      <c r="D630" s="36">
        <v>20.5</v>
      </c>
      <c r="E630" s="39">
        <v>0</v>
      </c>
      <c r="F630" s="39">
        <v>0</v>
      </c>
      <c r="G630" s="39">
        <v>0</v>
      </c>
      <c r="H630" s="36">
        <v>0</v>
      </c>
    </row>
    <row r="631" spans="1:8">
      <c r="A631" s="37"/>
      <c r="B631" s="49" t="s">
        <v>1838</v>
      </c>
      <c r="C631" s="36">
        <v>7</v>
      </c>
      <c r="D631" s="36">
        <v>7</v>
      </c>
      <c r="E631" s="39">
        <v>0</v>
      </c>
      <c r="F631" s="39">
        <v>0</v>
      </c>
      <c r="G631" s="39">
        <v>0</v>
      </c>
      <c r="H631" s="36">
        <v>0</v>
      </c>
    </row>
    <row r="632" spans="1:8">
      <c r="A632" s="37"/>
      <c r="B632" s="49" t="s">
        <v>1839</v>
      </c>
      <c r="C632" s="36">
        <v>7.5</v>
      </c>
      <c r="D632" s="36">
        <v>7.5</v>
      </c>
      <c r="E632" s="39">
        <v>0</v>
      </c>
      <c r="F632" s="39">
        <v>0</v>
      </c>
      <c r="G632" s="39">
        <v>0</v>
      </c>
      <c r="H632" s="36">
        <v>0</v>
      </c>
    </row>
    <row r="633" spans="1:8">
      <c r="A633" s="34"/>
      <c r="B633" s="40" t="s">
        <v>1840</v>
      </c>
      <c r="C633" s="36">
        <v>4.5</v>
      </c>
      <c r="D633" s="36">
        <v>4.5</v>
      </c>
      <c r="E633" s="39">
        <v>0</v>
      </c>
      <c r="F633" s="39">
        <v>0</v>
      </c>
      <c r="G633" s="39">
        <v>0</v>
      </c>
      <c r="H633" s="36">
        <v>0</v>
      </c>
    </row>
    <row r="634" spans="1:8">
      <c r="A634" s="34"/>
      <c r="B634" s="40" t="s">
        <v>1841</v>
      </c>
      <c r="C634" s="36">
        <v>1.5</v>
      </c>
      <c r="D634" s="36">
        <v>1.5</v>
      </c>
      <c r="E634" s="39">
        <v>0</v>
      </c>
      <c r="F634" s="39">
        <v>0</v>
      </c>
      <c r="G634" s="39">
        <v>0</v>
      </c>
      <c r="H634" s="36">
        <v>0</v>
      </c>
    </row>
    <row r="635" spans="1:8">
      <c r="A635" s="34" t="s">
        <v>1203</v>
      </c>
      <c r="B635" s="37" t="s">
        <v>1842</v>
      </c>
      <c r="C635" s="36">
        <v>14.76</v>
      </c>
      <c r="D635" s="36">
        <v>14.76</v>
      </c>
      <c r="E635" s="39">
        <v>0</v>
      </c>
      <c r="F635" s="39">
        <v>0</v>
      </c>
      <c r="G635" s="39">
        <v>0</v>
      </c>
      <c r="H635" s="36">
        <v>0</v>
      </c>
    </row>
    <row r="636" spans="1:8">
      <c r="A636" s="34"/>
      <c r="B636" s="40" t="s">
        <v>1843</v>
      </c>
      <c r="C636" s="36">
        <v>11.76</v>
      </c>
      <c r="D636" s="36">
        <v>11.76</v>
      </c>
      <c r="E636" s="39">
        <v>0</v>
      </c>
      <c r="F636" s="39">
        <v>0</v>
      </c>
      <c r="G636" s="39">
        <v>0</v>
      </c>
      <c r="H636" s="36">
        <v>0</v>
      </c>
    </row>
    <row r="637" spans="1:8">
      <c r="A637" s="37"/>
      <c r="B637" s="49" t="s">
        <v>1844</v>
      </c>
      <c r="C637" s="36">
        <v>3</v>
      </c>
      <c r="D637" s="36">
        <v>3</v>
      </c>
      <c r="E637" s="39">
        <v>0</v>
      </c>
      <c r="F637" s="39">
        <v>0</v>
      </c>
      <c r="G637" s="39">
        <v>0</v>
      </c>
      <c r="H637" s="36">
        <v>0</v>
      </c>
    </row>
    <row r="638" spans="1:8">
      <c r="A638" s="34" t="s">
        <v>1205</v>
      </c>
      <c r="B638" s="37" t="s">
        <v>1845</v>
      </c>
      <c r="C638" s="36">
        <v>220.35</v>
      </c>
      <c r="D638" s="36">
        <v>220.35</v>
      </c>
      <c r="E638" s="39">
        <v>0</v>
      </c>
      <c r="F638" s="39">
        <v>0</v>
      </c>
      <c r="G638" s="39">
        <v>0</v>
      </c>
      <c r="H638" s="36">
        <v>0</v>
      </c>
    </row>
    <row r="639" spans="1:8">
      <c r="A639" s="34"/>
      <c r="B639" s="40" t="s">
        <v>1846</v>
      </c>
      <c r="C639" s="36">
        <v>42.85</v>
      </c>
      <c r="D639" s="36">
        <v>42.85</v>
      </c>
      <c r="E639" s="39">
        <v>0</v>
      </c>
      <c r="F639" s="39">
        <v>0</v>
      </c>
      <c r="G639" s="39">
        <v>0</v>
      </c>
      <c r="H639" s="36">
        <v>0</v>
      </c>
    </row>
    <row r="640" spans="1:8">
      <c r="A640" s="37"/>
      <c r="B640" s="49" t="s">
        <v>1847</v>
      </c>
      <c r="C640" s="36">
        <v>40</v>
      </c>
      <c r="D640" s="36">
        <v>40</v>
      </c>
      <c r="E640" s="39">
        <v>0</v>
      </c>
      <c r="F640" s="39">
        <v>0</v>
      </c>
      <c r="G640" s="39">
        <v>0</v>
      </c>
      <c r="H640" s="36">
        <v>0</v>
      </c>
    </row>
    <row r="641" spans="1:8">
      <c r="A641" s="34"/>
      <c r="B641" s="40" t="s">
        <v>1848</v>
      </c>
      <c r="C641" s="36">
        <v>13</v>
      </c>
      <c r="D641" s="36">
        <v>13</v>
      </c>
      <c r="E641" s="39">
        <v>0</v>
      </c>
      <c r="F641" s="39">
        <v>0</v>
      </c>
      <c r="G641" s="39">
        <v>0</v>
      </c>
      <c r="H641" s="36">
        <v>0</v>
      </c>
    </row>
    <row r="642" spans="1:8">
      <c r="A642" s="34"/>
      <c r="B642" s="40" t="s">
        <v>1849</v>
      </c>
      <c r="C642" s="36">
        <v>9</v>
      </c>
      <c r="D642" s="36">
        <v>9</v>
      </c>
      <c r="E642" s="39">
        <v>0</v>
      </c>
      <c r="F642" s="39">
        <v>0</v>
      </c>
      <c r="G642" s="39">
        <v>0</v>
      </c>
      <c r="H642" s="36">
        <v>0</v>
      </c>
    </row>
    <row r="643" spans="1:8">
      <c r="A643" s="34"/>
      <c r="B643" s="40" t="s">
        <v>1850</v>
      </c>
      <c r="C643" s="36">
        <v>40</v>
      </c>
      <c r="D643" s="36">
        <v>40</v>
      </c>
      <c r="E643" s="39">
        <v>0</v>
      </c>
      <c r="F643" s="39">
        <v>0</v>
      </c>
      <c r="G643" s="39">
        <v>0</v>
      </c>
      <c r="H643" s="36">
        <v>0</v>
      </c>
    </row>
    <row r="644" spans="1:8">
      <c r="A644" s="34"/>
      <c r="B644" s="40" t="s">
        <v>1851</v>
      </c>
      <c r="C644" s="36">
        <v>63.5</v>
      </c>
      <c r="D644" s="36">
        <v>63.5</v>
      </c>
      <c r="E644" s="39">
        <v>0</v>
      </c>
      <c r="F644" s="39">
        <v>0</v>
      </c>
      <c r="G644" s="39">
        <v>0</v>
      </c>
      <c r="H644" s="36">
        <v>0</v>
      </c>
    </row>
    <row r="645" spans="1:8">
      <c r="A645" s="34"/>
      <c r="B645" s="40" t="s">
        <v>1852</v>
      </c>
      <c r="C645" s="36">
        <v>12</v>
      </c>
      <c r="D645" s="36">
        <v>12</v>
      </c>
      <c r="E645" s="39">
        <v>0</v>
      </c>
      <c r="F645" s="39">
        <v>0</v>
      </c>
      <c r="G645" s="39">
        <v>0</v>
      </c>
      <c r="H645" s="36">
        <v>0</v>
      </c>
    </row>
    <row r="646" spans="1:8">
      <c r="A646" s="34" t="s">
        <v>1207</v>
      </c>
      <c r="B646" s="37" t="s">
        <v>1853</v>
      </c>
      <c r="C646" s="36">
        <v>12</v>
      </c>
      <c r="D646" s="36">
        <v>0</v>
      </c>
      <c r="E646" s="39">
        <v>12</v>
      </c>
      <c r="F646" s="39">
        <v>0</v>
      </c>
      <c r="G646" s="39">
        <v>0</v>
      </c>
      <c r="H646" s="36">
        <v>0</v>
      </c>
    </row>
    <row r="647" spans="1:8">
      <c r="A647" s="34"/>
      <c r="B647" s="40" t="s">
        <v>1854</v>
      </c>
      <c r="C647" s="36">
        <v>12</v>
      </c>
      <c r="D647" s="36">
        <v>0</v>
      </c>
      <c r="E647" s="39">
        <v>12</v>
      </c>
      <c r="F647" s="39">
        <v>0</v>
      </c>
      <c r="G647" s="39">
        <v>0</v>
      </c>
      <c r="H647" s="36">
        <v>0</v>
      </c>
    </row>
    <row r="648" spans="1:8">
      <c r="A648" s="37" t="s">
        <v>1855</v>
      </c>
      <c r="B648" s="34" t="s">
        <v>1856</v>
      </c>
      <c r="C648" s="36">
        <v>10447.6</v>
      </c>
      <c r="D648" s="36">
        <v>10447.6</v>
      </c>
      <c r="E648" s="39">
        <v>0</v>
      </c>
      <c r="F648" s="39">
        <v>0</v>
      </c>
      <c r="G648" s="39">
        <v>0</v>
      </c>
      <c r="H648" s="36">
        <v>0</v>
      </c>
    </row>
    <row r="649" spans="1:8">
      <c r="A649" s="34"/>
      <c r="B649" s="40" t="s">
        <v>1857</v>
      </c>
      <c r="C649" s="36">
        <v>8000</v>
      </c>
      <c r="D649" s="36">
        <v>8000</v>
      </c>
      <c r="E649" s="39">
        <v>0</v>
      </c>
      <c r="F649" s="39">
        <v>0</v>
      </c>
      <c r="G649" s="39">
        <v>0</v>
      </c>
      <c r="H649" s="36">
        <v>0</v>
      </c>
    </row>
    <row r="650" spans="1:8">
      <c r="A650" s="37"/>
      <c r="B650" s="49" t="s">
        <v>1858</v>
      </c>
      <c r="C650" s="36">
        <v>37</v>
      </c>
      <c r="D650" s="36">
        <v>37</v>
      </c>
      <c r="E650" s="39">
        <v>0</v>
      </c>
      <c r="F650" s="39">
        <v>0</v>
      </c>
      <c r="G650" s="39">
        <v>0</v>
      </c>
      <c r="H650" s="36">
        <v>0</v>
      </c>
    </row>
    <row r="651" spans="1:8">
      <c r="A651" s="34"/>
      <c r="B651" s="40" t="s">
        <v>1859</v>
      </c>
      <c r="C651" s="36">
        <v>2000</v>
      </c>
      <c r="D651" s="36">
        <v>2000</v>
      </c>
      <c r="E651" s="39">
        <v>0</v>
      </c>
      <c r="F651" s="39">
        <v>0</v>
      </c>
      <c r="G651" s="39">
        <v>0</v>
      </c>
      <c r="H651" s="36">
        <v>0</v>
      </c>
    </row>
    <row r="652" spans="1:8">
      <c r="A652" s="34"/>
      <c r="B652" s="40" t="s">
        <v>1860</v>
      </c>
      <c r="C652" s="36">
        <v>220</v>
      </c>
      <c r="D652" s="36">
        <v>220</v>
      </c>
      <c r="E652" s="39">
        <v>0</v>
      </c>
      <c r="F652" s="39">
        <v>0</v>
      </c>
      <c r="G652" s="39">
        <v>0</v>
      </c>
      <c r="H652" s="36">
        <v>0</v>
      </c>
    </row>
    <row r="653" spans="1:8">
      <c r="A653" s="34"/>
      <c r="B653" s="40" t="s">
        <v>1861</v>
      </c>
      <c r="C653" s="36">
        <v>80</v>
      </c>
      <c r="D653" s="36">
        <v>80</v>
      </c>
      <c r="E653" s="39">
        <v>0</v>
      </c>
      <c r="F653" s="39">
        <v>0</v>
      </c>
      <c r="G653" s="39">
        <v>0</v>
      </c>
      <c r="H653" s="36">
        <v>0</v>
      </c>
    </row>
    <row r="654" spans="1:8">
      <c r="A654" s="34"/>
      <c r="B654" s="40" t="s">
        <v>1862</v>
      </c>
      <c r="C654" s="36">
        <v>40.6</v>
      </c>
      <c r="D654" s="36">
        <v>40.6</v>
      </c>
      <c r="E654" s="39">
        <v>0</v>
      </c>
      <c r="F654" s="39">
        <v>0</v>
      </c>
      <c r="G654" s="39">
        <v>0</v>
      </c>
      <c r="H654" s="36">
        <v>0</v>
      </c>
    </row>
    <row r="655" spans="1:8">
      <c r="A655" s="34"/>
      <c r="B655" s="40" t="s">
        <v>1863</v>
      </c>
      <c r="C655" s="36">
        <v>60</v>
      </c>
      <c r="D655" s="36">
        <v>60</v>
      </c>
      <c r="E655" s="39">
        <v>0</v>
      </c>
      <c r="F655" s="39">
        <v>0</v>
      </c>
      <c r="G655" s="39">
        <v>0</v>
      </c>
      <c r="H655" s="36">
        <v>0</v>
      </c>
    </row>
    <row r="656" spans="1:8">
      <c r="A656" s="34"/>
      <c r="B656" s="40" t="s">
        <v>1864</v>
      </c>
      <c r="C656" s="36">
        <v>10</v>
      </c>
      <c r="D656" s="36">
        <v>10</v>
      </c>
      <c r="E656" s="39">
        <v>0</v>
      </c>
      <c r="F656" s="39">
        <v>0</v>
      </c>
      <c r="G656" s="39">
        <v>0</v>
      </c>
      <c r="H656" s="36">
        <v>0</v>
      </c>
    </row>
    <row r="657" spans="1:8">
      <c r="A657" s="34"/>
      <c r="B657" s="48" t="s">
        <v>1865</v>
      </c>
      <c r="C657" s="36">
        <v>27258.04</v>
      </c>
      <c r="D657" s="36">
        <v>26296.18</v>
      </c>
      <c r="E657" s="39">
        <v>540.36</v>
      </c>
      <c r="F657" s="39">
        <v>143.5</v>
      </c>
      <c r="G657" s="39">
        <v>278</v>
      </c>
      <c r="H657" s="36">
        <v>0</v>
      </c>
    </row>
    <row r="658" spans="1:8">
      <c r="A658" s="34" t="s">
        <v>905</v>
      </c>
      <c r="B658" s="37" t="s">
        <v>1866</v>
      </c>
      <c r="C658" s="36">
        <v>196.4</v>
      </c>
      <c r="D658" s="36">
        <v>196.4</v>
      </c>
      <c r="E658" s="39">
        <v>0</v>
      </c>
      <c r="F658" s="39">
        <v>0</v>
      </c>
      <c r="G658" s="39">
        <v>0</v>
      </c>
      <c r="H658" s="36">
        <v>0</v>
      </c>
    </row>
    <row r="659" spans="1:8">
      <c r="A659" s="37"/>
      <c r="B659" s="49" t="s">
        <v>1867</v>
      </c>
      <c r="C659" s="36">
        <v>40</v>
      </c>
      <c r="D659" s="36">
        <v>40</v>
      </c>
      <c r="E659" s="39">
        <v>0</v>
      </c>
      <c r="F659" s="39">
        <v>0</v>
      </c>
      <c r="G659" s="39">
        <v>0</v>
      </c>
      <c r="H659" s="36">
        <v>0</v>
      </c>
    </row>
    <row r="660" spans="1:8">
      <c r="A660" s="37"/>
      <c r="B660" s="49" t="s">
        <v>1868</v>
      </c>
      <c r="C660" s="36">
        <v>10.4</v>
      </c>
      <c r="D660" s="36">
        <v>10.4</v>
      </c>
      <c r="E660" s="39">
        <v>0</v>
      </c>
      <c r="F660" s="39">
        <v>0</v>
      </c>
      <c r="G660" s="39">
        <v>0</v>
      </c>
      <c r="H660" s="36">
        <v>0</v>
      </c>
    </row>
    <row r="661" spans="1:8">
      <c r="A661" s="34"/>
      <c r="B661" s="40" t="s">
        <v>1869</v>
      </c>
      <c r="C661" s="36">
        <v>80</v>
      </c>
      <c r="D661" s="36">
        <v>80</v>
      </c>
      <c r="E661" s="39">
        <v>0</v>
      </c>
      <c r="F661" s="39">
        <v>0</v>
      </c>
      <c r="G661" s="39">
        <v>0</v>
      </c>
      <c r="H661" s="36">
        <v>0</v>
      </c>
    </row>
    <row r="662" spans="1:8">
      <c r="A662" s="34"/>
      <c r="B662" s="40" t="s">
        <v>1870</v>
      </c>
      <c r="C662" s="36">
        <v>8</v>
      </c>
      <c r="D662" s="36">
        <v>8</v>
      </c>
      <c r="E662" s="39">
        <v>0</v>
      </c>
      <c r="F662" s="39">
        <v>0</v>
      </c>
      <c r="G662" s="39">
        <v>0</v>
      </c>
      <c r="H662" s="36">
        <v>0</v>
      </c>
    </row>
    <row r="663" spans="1:8">
      <c r="A663" s="34"/>
      <c r="B663" s="40" t="s">
        <v>1871</v>
      </c>
      <c r="C663" s="36">
        <v>20</v>
      </c>
      <c r="D663" s="36">
        <v>20</v>
      </c>
      <c r="E663" s="39">
        <v>0</v>
      </c>
      <c r="F663" s="39">
        <v>0</v>
      </c>
      <c r="G663" s="39">
        <v>0</v>
      </c>
      <c r="H663" s="36">
        <v>0</v>
      </c>
    </row>
    <row r="664" spans="1:8">
      <c r="A664" s="34"/>
      <c r="B664" s="40" t="s">
        <v>1872</v>
      </c>
      <c r="C664" s="36">
        <v>23</v>
      </c>
      <c r="D664" s="36">
        <v>23</v>
      </c>
      <c r="E664" s="39">
        <v>0</v>
      </c>
      <c r="F664" s="39">
        <v>0</v>
      </c>
      <c r="G664" s="39">
        <v>0</v>
      </c>
      <c r="H664" s="36">
        <v>0</v>
      </c>
    </row>
    <row r="665" spans="1:8">
      <c r="A665" s="34"/>
      <c r="B665" s="40" t="s">
        <v>1873</v>
      </c>
      <c r="C665" s="36">
        <v>9</v>
      </c>
      <c r="D665" s="36">
        <v>9</v>
      </c>
      <c r="E665" s="39">
        <v>0</v>
      </c>
      <c r="F665" s="39">
        <v>0</v>
      </c>
      <c r="G665" s="39">
        <v>0</v>
      </c>
      <c r="H665" s="36">
        <v>0</v>
      </c>
    </row>
    <row r="666" spans="1:8">
      <c r="A666" s="34"/>
      <c r="B666" s="40" t="s">
        <v>1874</v>
      </c>
      <c r="C666" s="36">
        <v>6</v>
      </c>
      <c r="D666" s="36">
        <v>6</v>
      </c>
      <c r="E666" s="39">
        <v>0</v>
      </c>
      <c r="F666" s="39">
        <v>0</v>
      </c>
      <c r="G666" s="39">
        <v>0</v>
      </c>
      <c r="H666" s="36">
        <v>0</v>
      </c>
    </row>
    <row r="667" spans="1:8">
      <c r="A667" s="34" t="s">
        <v>907</v>
      </c>
      <c r="B667" s="37" t="s">
        <v>1875</v>
      </c>
      <c r="C667" s="36">
        <v>332</v>
      </c>
      <c r="D667" s="36">
        <v>332</v>
      </c>
      <c r="E667" s="39">
        <v>0</v>
      </c>
      <c r="F667" s="39">
        <v>0</v>
      </c>
      <c r="G667" s="39">
        <v>0</v>
      </c>
      <c r="H667" s="36">
        <v>0</v>
      </c>
    </row>
    <row r="668" spans="1:8">
      <c r="A668" s="34"/>
      <c r="B668" s="40" t="s">
        <v>1674</v>
      </c>
      <c r="C668" s="36">
        <v>70</v>
      </c>
      <c r="D668" s="36">
        <v>70</v>
      </c>
      <c r="E668" s="39">
        <v>0</v>
      </c>
      <c r="F668" s="39">
        <v>0</v>
      </c>
      <c r="G668" s="39">
        <v>0</v>
      </c>
      <c r="H668" s="36">
        <v>0</v>
      </c>
    </row>
    <row r="669" spans="1:8">
      <c r="A669" s="37"/>
      <c r="B669" s="49" t="s">
        <v>1876</v>
      </c>
      <c r="C669" s="36">
        <v>18</v>
      </c>
      <c r="D669" s="36">
        <v>18</v>
      </c>
      <c r="E669" s="39">
        <v>0</v>
      </c>
      <c r="F669" s="39">
        <v>0</v>
      </c>
      <c r="G669" s="39">
        <v>0</v>
      </c>
      <c r="H669" s="36">
        <v>0</v>
      </c>
    </row>
    <row r="670" spans="1:8">
      <c r="A670" s="34"/>
      <c r="B670" s="40" t="s">
        <v>1877</v>
      </c>
      <c r="C670" s="36">
        <v>9</v>
      </c>
      <c r="D670" s="36">
        <v>9</v>
      </c>
      <c r="E670" s="39">
        <v>0</v>
      </c>
      <c r="F670" s="39">
        <v>0</v>
      </c>
      <c r="G670" s="39">
        <v>0</v>
      </c>
      <c r="H670" s="36">
        <v>0</v>
      </c>
    </row>
    <row r="671" spans="1:8">
      <c r="A671" s="34"/>
      <c r="B671" s="40" t="s">
        <v>1878</v>
      </c>
      <c r="C671" s="36">
        <v>54</v>
      </c>
      <c r="D671" s="36">
        <v>54</v>
      </c>
      <c r="E671" s="39">
        <v>0</v>
      </c>
      <c r="F671" s="39">
        <v>0</v>
      </c>
      <c r="G671" s="39">
        <v>0</v>
      </c>
      <c r="H671" s="36">
        <v>0</v>
      </c>
    </row>
    <row r="672" spans="1:8">
      <c r="A672" s="34"/>
      <c r="B672" s="40" t="s">
        <v>1879</v>
      </c>
      <c r="C672" s="36">
        <v>171</v>
      </c>
      <c r="D672" s="36">
        <v>171</v>
      </c>
      <c r="E672" s="39">
        <v>0</v>
      </c>
      <c r="F672" s="39">
        <v>0</v>
      </c>
      <c r="G672" s="39">
        <v>0</v>
      </c>
      <c r="H672" s="36">
        <v>0</v>
      </c>
    </row>
    <row r="673" spans="1:8">
      <c r="A673" s="34"/>
      <c r="B673" s="40" t="s">
        <v>1880</v>
      </c>
      <c r="C673" s="36">
        <v>10</v>
      </c>
      <c r="D673" s="36">
        <v>10</v>
      </c>
      <c r="E673" s="39">
        <v>0</v>
      </c>
      <c r="F673" s="39">
        <v>0</v>
      </c>
      <c r="G673" s="39">
        <v>0</v>
      </c>
      <c r="H673" s="36">
        <v>0</v>
      </c>
    </row>
    <row r="674" spans="1:8">
      <c r="A674" s="34" t="s">
        <v>909</v>
      </c>
      <c r="B674" s="37" t="s">
        <v>1881</v>
      </c>
      <c r="C674" s="36">
        <v>145</v>
      </c>
      <c r="D674" s="36">
        <v>145</v>
      </c>
      <c r="E674" s="39">
        <v>0</v>
      </c>
      <c r="F674" s="39">
        <v>0</v>
      </c>
      <c r="G674" s="39">
        <v>0</v>
      </c>
      <c r="H674" s="36">
        <v>0</v>
      </c>
    </row>
    <row r="675" spans="1:8">
      <c r="A675" s="34"/>
      <c r="B675" s="40" t="s">
        <v>1882</v>
      </c>
      <c r="C675" s="36">
        <v>35</v>
      </c>
      <c r="D675" s="36">
        <v>35</v>
      </c>
      <c r="E675" s="39">
        <v>0</v>
      </c>
      <c r="F675" s="39">
        <v>0</v>
      </c>
      <c r="G675" s="39">
        <v>0</v>
      </c>
      <c r="H675" s="36">
        <v>0</v>
      </c>
    </row>
    <row r="676" spans="1:8">
      <c r="A676" s="37"/>
      <c r="B676" s="49" t="s">
        <v>1883</v>
      </c>
      <c r="C676" s="36">
        <v>70</v>
      </c>
      <c r="D676" s="36">
        <v>70</v>
      </c>
      <c r="E676" s="39">
        <v>0</v>
      </c>
      <c r="F676" s="39">
        <v>0</v>
      </c>
      <c r="G676" s="39">
        <v>0</v>
      </c>
      <c r="H676" s="36">
        <v>0</v>
      </c>
    </row>
    <row r="677" spans="1:8">
      <c r="A677" s="34"/>
      <c r="B677" s="40" t="s">
        <v>1852</v>
      </c>
      <c r="C677" s="36">
        <v>20</v>
      </c>
      <c r="D677" s="36">
        <v>20</v>
      </c>
      <c r="E677" s="39">
        <v>0</v>
      </c>
      <c r="F677" s="39">
        <v>0</v>
      </c>
      <c r="G677" s="39">
        <v>0</v>
      </c>
      <c r="H677" s="36">
        <v>0</v>
      </c>
    </row>
    <row r="678" spans="1:8">
      <c r="A678" s="34"/>
      <c r="B678" s="40" t="s">
        <v>1884</v>
      </c>
      <c r="C678" s="36">
        <v>20</v>
      </c>
      <c r="D678" s="36">
        <v>20</v>
      </c>
      <c r="E678" s="39">
        <v>0</v>
      </c>
      <c r="F678" s="39">
        <v>0</v>
      </c>
      <c r="G678" s="39">
        <v>0</v>
      </c>
      <c r="H678" s="36">
        <v>0</v>
      </c>
    </row>
    <row r="679" spans="1:8">
      <c r="A679" s="34" t="s">
        <v>911</v>
      </c>
      <c r="B679" s="37" t="s">
        <v>1885</v>
      </c>
      <c r="C679" s="36">
        <v>283</v>
      </c>
      <c r="D679" s="36">
        <v>0</v>
      </c>
      <c r="E679" s="39">
        <v>283</v>
      </c>
      <c r="F679" s="39">
        <v>0</v>
      </c>
      <c r="G679" s="39">
        <v>0</v>
      </c>
      <c r="H679" s="36">
        <v>0</v>
      </c>
    </row>
    <row r="680" spans="1:8">
      <c r="A680" s="34"/>
      <c r="B680" s="40" t="s">
        <v>1886</v>
      </c>
      <c r="C680" s="36">
        <v>28</v>
      </c>
      <c r="D680" s="36">
        <v>0</v>
      </c>
      <c r="E680" s="39">
        <v>28</v>
      </c>
      <c r="F680" s="39">
        <v>0</v>
      </c>
      <c r="G680" s="39">
        <v>0</v>
      </c>
      <c r="H680" s="36">
        <v>0</v>
      </c>
    </row>
    <row r="681" spans="1:8">
      <c r="A681" s="37"/>
      <c r="B681" s="49" t="s">
        <v>1887</v>
      </c>
      <c r="C681" s="36">
        <v>20</v>
      </c>
      <c r="D681" s="36">
        <v>0</v>
      </c>
      <c r="E681" s="39">
        <v>20</v>
      </c>
      <c r="F681" s="39">
        <v>0</v>
      </c>
      <c r="G681" s="39">
        <v>0</v>
      </c>
      <c r="H681" s="36">
        <v>0</v>
      </c>
    </row>
    <row r="682" spans="1:8">
      <c r="A682" s="34"/>
      <c r="B682" s="40" t="s">
        <v>1888</v>
      </c>
      <c r="C682" s="36">
        <v>26.5</v>
      </c>
      <c r="D682" s="36">
        <v>0</v>
      </c>
      <c r="E682" s="39">
        <v>26.5</v>
      </c>
      <c r="F682" s="39">
        <v>0</v>
      </c>
      <c r="G682" s="39">
        <v>0</v>
      </c>
      <c r="H682" s="36">
        <v>0</v>
      </c>
    </row>
    <row r="683" spans="1:8">
      <c r="A683" s="34"/>
      <c r="B683" s="40" t="s">
        <v>1889</v>
      </c>
      <c r="C683" s="36">
        <v>40</v>
      </c>
      <c r="D683" s="36">
        <v>0</v>
      </c>
      <c r="E683" s="39">
        <v>40</v>
      </c>
      <c r="F683" s="39">
        <v>0</v>
      </c>
      <c r="G683" s="39">
        <v>0</v>
      </c>
      <c r="H683" s="36">
        <v>0</v>
      </c>
    </row>
    <row r="684" spans="1:8">
      <c r="A684" s="34"/>
      <c r="B684" s="40" t="s">
        <v>1890</v>
      </c>
      <c r="C684" s="36">
        <v>60</v>
      </c>
      <c r="D684" s="36">
        <v>0</v>
      </c>
      <c r="E684" s="39">
        <v>60</v>
      </c>
      <c r="F684" s="39">
        <v>0</v>
      </c>
      <c r="G684" s="39">
        <v>0</v>
      </c>
      <c r="H684" s="36">
        <v>0</v>
      </c>
    </row>
    <row r="685" spans="1:8">
      <c r="A685" s="34"/>
      <c r="B685" s="40" t="s">
        <v>1891</v>
      </c>
      <c r="C685" s="36">
        <v>50</v>
      </c>
      <c r="D685" s="36">
        <v>0</v>
      </c>
      <c r="E685" s="39">
        <v>50</v>
      </c>
      <c r="F685" s="39">
        <v>0</v>
      </c>
      <c r="G685" s="39">
        <v>0</v>
      </c>
      <c r="H685" s="36">
        <v>0</v>
      </c>
    </row>
    <row r="686" spans="1:8">
      <c r="A686" s="34"/>
      <c r="B686" s="40" t="s">
        <v>1892</v>
      </c>
      <c r="C686" s="36">
        <v>47.5</v>
      </c>
      <c r="D686" s="36">
        <v>0</v>
      </c>
      <c r="E686" s="39">
        <v>47.5</v>
      </c>
      <c r="F686" s="39">
        <v>0</v>
      </c>
      <c r="G686" s="39">
        <v>0</v>
      </c>
      <c r="H686" s="36">
        <v>0</v>
      </c>
    </row>
    <row r="687" spans="1:8">
      <c r="A687" s="34"/>
      <c r="B687" s="40" t="s">
        <v>1893</v>
      </c>
      <c r="C687" s="36">
        <v>11</v>
      </c>
      <c r="D687" s="36">
        <v>0</v>
      </c>
      <c r="E687" s="39">
        <v>11</v>
      </c>
      <c r="F687" s="39">
        <v>0</v>
      </c>
      <c r="G687" s="39">
        <v>0</v>
      </c>
      <c r="H687" s="36">
        <v>0</v>
      </c>
    </row>
    <row r="688" spans="1:8">
      <c r="A688" s="34" t="s">
        <v>913</v>
      </c>
      <c r="B688" s="37" t="s">
        <v>1894</v>
      </c>
      <c r="C688" s="36">
        <v>1294</v>
      </c>
      <c r="D688" s="36">
        <v>1294</v>
      </c>
      <c r="E688" s="39">
        <v>0</v>
      </c>
      <c r="F688" s="39">
        <v>0</v>
      </c>
      <c r="G688" s="39">
        <v>0</v>
      </c>
      <c r="H688" s="36">
        <v>0</v>
      </c>
    </row>
    <row r="689" spans="1:8">
      <c r="A689" s="34"/>
      <c r="B689" s="40" t="s">
        <v>1895</v>
      </c>
      <c r="C689" s="36">
        <v>10</v>
      </c>
      <c r="D689" s="36">
        <v>10</v>
      </c>
      <c r="E689" s="39">
        <v>0</v>
      </c>
      <c r="F689" s="39">
        <v>0</v>
      </c>
      <c r="G689" s="39">
        <v>0</v>
      </c>
      <c r="H689" s="36">
        <v>0</v>
      </c>
    </row>
    <row r="690" spans="1:8">
      <c r="A690" s="37"/>
      <c r="B690" s="49" t="s">
        <v>1896</v>
      </c>
      <c r="C690" s="36">
        <v>10</v>
      </c>
      <c r="D690" s="36">
        <v>10</v>
      </c>
      <c r="E690" s="39">
        <v>0</v>
      </c>
      <c r="F690" s="39">
        <v>0</v>
      </c>
      <c r="G690" s="39">
        <v>0</v>
      </c>
      <c r="H690" s="36">
        <v>0</v>
      </c>
    </row>
    <row r="691" spans="1:8">
      <c r="A691" s="34"/>
      <c r="B691" s="40" t="s">
        <v>1897</v>
      </c>
      <c r="C691" s="36">
        <v>10</v>
      </c>
      <c r="D691" s="36">
        <v>10</v>
      </c>
      <c r="E691" s="39">
        <v>0</v>
      </c>
      <c r="F691" s="39">
        <v>0</v>
      </c>
      <c r="G691" s="39">
        <v>0</v>
      </c>
      <c r="H691" s="36">
        <v>0</v>
      </c>
    </row>
    <row r="692" spans="1:8">
      <c r="A692" s="34"/>
      <c r="B692" s="40" t="s">
        <v>1898</v>
      </c>
      <c r="C692" s="36">
        <v>15</v>
      </c>
      <c r="D692" s="36">
        <v>15</v>
      </c>
      <c r="E692" s="39">
        <v>0</v>
      </c>
      <c r="F692" s="39">
        <v>0</v>
      </c>
      <c r="G692" s="39">
        <v>0</v>
      </c>
      <c r="H692" s="36">
        <v>0</v>
      </c>
    </row>
    <row r="693" spans="1:8">
      <c r="A693" s="34"/>
      <c r="B693" s="40" t="s">
        <v>1899</v>
      </c>
      <c r="C693" s="36">
        <v>20</v>
      </c>
      <c r="D693" s="36">
        <v>20</v>
      </c>
      <c r="E693" s="39">
        <v>0</v>
      </c>
      <c r="F693" s="39">
        <v>0</v>
      </c>
      <c r="G693" s="39">
        <v>0</v>
      </c>
      <c r="H693" s="36">
        <v>0</v>
      </c>
    </row>
    <row r="694" spans="1:8">
      <c r="A694" s="34"/>
      <c r="B694" s="40" t="s">
        <v>1900</v>
      </c>
      <c r="C694" s="36">
        <v>20</v>
      </c>
      <c r="D694" s="36">
        <v>20</v>
      </c>
      <c r="E694" s="39">
        <v>0</v>
      </c>
      <c r="F694" s="39">
        <v>0</v>
      </c>
      <c r="G694" s="39">
        <v>0</v>
      </c>
      <c r="H694" s="36">
        <v>0</v>
      </c>
    </row>
    <row r="695" spans="1:8">
      <c r="A695" s="34"/>
      <c r="B695" s="40" t="s">
        <v>1901</v>
      </c>
      <c r="C695" s="36">
        <v>30</v>
      </c>
      <c r="D695" s="36">
        <v>30</v>
      </c>
      <c r="E695" s="39">
        <v>0</v>
      </c>
      <c r="F695" s="39">
        <v>0</v>
      </c>
      <c r="G695" s="39">
        <v>0</v>
      </c>
      <c r="H695" s="36">
        <v>0</v>
      </c>
    </row>
    <row r="696" spans="1:8">
      <c r="A696" s="34"/>
      <c r="B696" s="40" t="s">
        <v>1902</v>
      </c>
      <c r="C696" s="36">
        <v>60</v>
      </c>
      <c r="D696" s="36">
        <v>60</v>
      </c>
      <c r="E696" s="39">
        <v>0</v>
      </c>
      <c r="F696" s="39">
        <v>0</v>
      </c>
      <c r="G696" s="39">
        <v>0</v>
      </c>
      <c r="H696" s="36">
        <v>0</v>
      </c>
    </row>
    <row r="697" spans="1:8">
      <c r="A697" s="34"/>
      <c r="B697" s="40" t="s">
        <v>1903</v>
      </c>
      <c r="C697" s="36">
        <v>10</v>
      </c>
      <c r="D697" s="36">
        <v>10</v>
      </c>
      <c r="E697" s="39">
        <v>0</v>
      </c>
      <c r="F697" s="39">
        <v>0</v>
      </c>
      <c r="G697" s="39">
        <v>0</v>
      </c>
      <c r="H697" s="36">
        <v>0</v>
      </c>
    </row>
    <row r="698" spans="1:8">
      <c r="A698" s="34"/>
      <c r="B698" s="40" t="s">
        <v>1904</v>
      </c>
      <c r="C698" s="36">
        <v>20</v>
      </c>
      <c r="D698" s="36">
        <v>20</v>
      </c>
      <c r="E698" s="39">
        <v>0</v>
      </c>
      <c r="F698" s="39">
        <v>0</v>
      </c>
      <c r="G698" s="39">
        <v>0</v>
      </c>
      <c r="H698" s="36">
        <v>0</v>
      </c>
    </row>
    <row r="699" spans="1:8">
      <c r="A699" s="34"/>
      <c r="B699" s="40" t="s">
        <v>1905</v>
      </c>
      <c r="C699" s="36">
        <v>10</v>
      </c>
      <c r="D699" s="36">
        <v>10</v>
      </c>
      <c r="E699" s="39">
        <v>0</v>
      </c>
      <c r="F699" s="39">
        <v>0</v>
      </c>
      <c r="G699" s="39">
        <v>0</v>
      </c>
      <c r="H699" s="36">
        <v>0</v>
      </c>
    </row>
    <row r="700" spans="1:8">
      <c r="A700" s="34"/>
      <c r="B700" s="40" t="s">
        <v>1906</v>
      </c>
      <c r="C700" s="36">
        <v>160</v>
      </c>
      <c r="D700" s="36">
        <v>160</v>
      </c>
      <c r="E700" s="39">
        <v>0</v>
      </c>
      <c r="F700" s="39">
        <v>0</v>
      </c>
      <c r="G700" s="39">
        <v>0</v>
      </c>
      <c r="H700" s="36">
        <v>0</v>
      </c>
    </row>
    <row r="701" spans="1:8">
      <c r="A701" s="34"/>
      <c r="B701" s="40" t="s">
        <v>1907</v>
      </c>
      <c r="C701" s="36">
        <v>80</v>
      </c>
      <c r="D701" s="36">
        <v>80</v>
      </c>
      <c r="E701" s="39">
        <v>0</v>
      </c>
      <c r="F701" s="39">
        <v>0</v>
      </c>
      <c r="G701" s="39">
        <v>0</v>
      </c>
      <c r="H701" s="36">
        <v>0</v>
      </c>
    </row>
    <row r="702" spans="1:8">
      <c r="A702" s="34"/>
      <c r="B702" s="40" t="s">
        <v>1908</v>
      </c>
      <c r="C702" s="36">
        <v>70</v>
      </c>
      <c r="D702" s="36">
        <v>70</v>
      </c>
      <c r="E702" s="39">
        <v>0</v>
      </c>
      <c r="F702" s="39">
        <v>0</v>
      </c>
      <c r="G702" s="39">
        <v>0</v>
      </c>
      <c r="H702" s="36">
        <v>0</v>
      </c>
    </row>
    <row r="703" spans="1:8">
      <c r="A703" s="34"/>
      <c r="B703" s="40" t="s">
        <v>1909</v>
      </c>
      <c r="C703" s="36">
        <v>30</v>
      </c>
      <c r="D703" s="36">
        <v>30</v>
      </c>
      <c r="E703" s="39">
        <v>0</v>
      </c>
      <c r="F703" s="39">
        <v>0</v>
      </c>
      <c r="G703" s="39">
        <v>0</v>
      </c>
      <c r="H703" s="36">
        <v>0</v>
      </c>
    </row>
    <row r="704" spans="1:8">
      <c r="A704" s="34"/>
      <c r="B704" s="40" t="s">
        <v>1910</v>
      </c>
      <c r="C704" s="36">
        <v>20</v>
      </c>
      <c r="D704" s="36">
        <v>20</v>
      </c>
      <c r="E704" s="39">
        <v>0</v>
      </c>
      <c r="F704" s="39">
        <v>0</v>
      </c>
      <c r="G704" s="39">
        <v>0</v>
      </c>
      <c r="H704" s="36">
        <v>0</v>
      </c>
    </row>
    <row r="705" spans="1:8">
      <c r="A705" s="34"/>
      <c r="B705" s="40" t="s">
        <v>1911</v>
      </c>
      <c r="C705" s="36">
        <v>15</v>
      </c>
      <c r="D705" s="36">
        <v>15</v>
      </c>
      <c r="E705" s="39">
        <v>0</v>
      </c>
      <c r="F705" s="39">
        <v>0</v>
      </c>
      <c r="G705" s="39">
        <v>0</v>
      </c>
      <c r="H705" s="36">
        <v>0</v>
      </c>
    </row>
    <row r="706" spans="1:8">
      <c r="A706" s="34"/>
      <c r="B706" s="40" t="s">
        <v>1912</v>
      </c>
      <c r="C706" s="36">
        <v>30</v>
      </c>
      <c r="D706" s="36">
        <v>30</v>
      </c>
      <c r="E706" s="39">
        <v>0</v>
      </c>
      <c r="F706" s="39">
        <v>0</v>
      </c>
      <c r="G706" s="39">
        <v>0</v>
      </c>
      <c r="H706" s="36">
        <v>0</v>
      </c>
    </row>
    <row r="707" spans="1:8">
      <c r="A707" s="34"/>
      <c r="B707" s="40" t="s">
        <v>1913</v>
      </c>
      <c r="C707" s="36">
        <v>110</v>
      </c>
      <c r="D707" s="36">
        <v>110</v>
      </c>
      <c r="E707" s="39">
        <v>0</v>
      </c>
      <c r="F707" s="39">
        <v>0</v>
      </c>
      <c r="G707" s="39">
        <v>0</v>
      </c>
      <c r="H707" s="36">
        <v>0</v>
      </c>
    </row>
    <row r="708" spans="1:8">
      <c r="A708" s="34"/>
      <c r="B708" s="40" t="s">
        <v>1914</v>
      </c>
      <c r="C708" s="36">
        <v>125</v>
      </c>
      <c r="D708" s="36">
        <v>125</v>
      </c>
      <c r="E708" s="39">
        <v>0</v>
      </c>
      <c r="F708" s="39">
        <v>0</v>
      </c>
      <c r="G708" s="39">
        <v>0</v>
      </c>
      <c r="H708" s="36">
        <v>0</v>
      </c>
    </row>
    <row r="709" spans="1:8">
      <c r="A709" s="34"/>
      <c r="B709" s="40" t="s">
        <v>1915</v>
      </c>
      <c r="C709" s="36">
        <v>30</v>
      </c>
      <c r="D709" s="36">
        <v>30</v>
      </c>
      <c r="E709" s="39">
        <v>0</v>
      </c>
      <c r="F709" s="39">
        <v>0</v>
      </c>
      <c r="G709" s="39">
        <v>0</v>
      </c>
      <c r="H709" s="36">
        <v>0</v>
      </c>
    </row>
    <row r="710" spans="1:8">
      <c r="A710" s="34"/>
      <c r="B710" s="40" t="s">
        <v>1916</v>
      </c>
      <c r="C710" s="36">
        <v>30</v>
      </c>
      <c r="D710" s="36">
        <v>30</v>
      </c>
      <c r="E710" s="39">
        <v>0</v>
      </c>
      <c r="F710" s="39">
        <v>0</v>
      </c>
      <c r="G710" s="39">
        <v>0</v>
      </c>
      <c r="H710" s="36">
        <v>0</v>
      </c>
    </row>
    <row r="711" spans="1:8">
      <c r="A711" s="34"/>
      <c r="B711" s="40" t="s">
        <v>1917</v>
      </c>
      <c r="C711" s="36">
        <v>10</v>
      </c>
      <c r="D711" s="36">
        <v>10</v>
      </c>
      <c r="E711" s="39">
        <v>0</v>
      </c>
      <c r="F711" s="39">
        <v>0</v>
      </c>
      <c r="G711" s="39">
        <v>0</v>
      </c>
      <c r="H711" s="36">
        <v>0</v>
      </c>
    </row>
    <row r="712" spans="1:8">
      <c r="A712" s="34"/>
      <c r="B712" s="40" t="s">
        <v>1918</v>
      </c>
      <c r="C712" s="36">
        <v>20</v>
      </c>
      <c r="D712" s="36">
        <v>20</v>
      </c>
      <c r="E712" s="39">
        <v>0</v>
      </c>
      <c r="F712" s="39">
        <v>0</v>
      </c>
      <c r="G712" s="39">
        <v>0</v>
      </c>
      <c r="H712" s="36">
        <v>0</v>
      </c>
    </row>
    <row r="713" spans="1:8">
      <c r="A713" s="34"/>
      <c r="B713" s="40" t="s">
        <v>1919</v>
      </c>
      <c r="C713" s="36">
        <v>219</v>
      </c>
      <c r="D713" s="36">
        <v>219</v>
      </c>
      <c r="E713" s="39">
        <v>0</v>
      </c>
      <c r="F713" s="39">
        <v>0</v>
      </c>
      <c r="G713" s="39">
        <v>0</v>
      </c>
      <c r="H713" s="36">
        <v>0</v>
      </c>
    </row>
    <row r="714" spans="1:8">
      <c r="A714" s="34"/>
      <c r="B714" s="40" t="s">
        <v>1920</v>
      </c>
      <c r="C714" s="36">
        <v>130</v>
      </c>
      <c r="D714" s="36">
        <v>130</v>
      </c>
      <c r="E714" s="39">
        <v>0</v>
      </c>
      <c r="F714" s="39">
        <v>0</v>
      </c>
      <c r="G714" s="39">
        <v>0</v>
      </c>
      <c r="H714" s="36">
        <v>0</v>
      </c>
    </row>
    <row r="715" spans="1:8">
      <c r="A715" s="34" t="s">
        <v>915</v>
      </c>
      <c r="B715" s="37" t="s">
        <v>1921</v>
      </c>
      <c r="C715" s="36">
        <v>365</v>
      </c>
      <c r="D715" s="36">
        <v>365</v>
      </c>
      <c r="E715" s="39">
        <v>0</v>
      </c>
      <c r="F715" s="39">
        <v>0</v>
      </c>
      <c r="G715" s="39">
        <v>0</v>
      </c>
      <c r="H715" s="36">
        <v>0</v>
      </c>
    </row>
    <row r="716" spans="1:8">
      <c r="A716" s="34"/>
      <c r="B716" s="40" t="s">
        <v>1922</v>
      </c>
      <c r="C716" s="36">
        <v>10</v>
      </c>
      <c r="D716" s="36">
        <v>10</v>
      </c>
      <c r="E716" s="39">
        <v>0</v>
      </c>
      <c r="F716" s="39">
        <v>0</v>
      </c>
      <c r="G716" s="39">
        <v>0</v>
      </c>
      <c r="H716" s="36">
        <v>0</v>
      </c>
    </row>
    <row r="717" spans="1:8">
      <c r="A717" s="37"/>
      <c r="B717" s="49" t="s">
        <v>1923</v>
      </c>
      <c r="C717" s="36">
        <v>10</v>
      </c>
      <c r="D717" s="36">
        <v>10</v>
      </c>
      <c r="E717" s="39">
        <v>0</v>
      </c>
      <c r="F717" s="39">
        <v>0</v>
      </c>
      <c r="G717" s="39">
        <v>0</v>
      </c>
      <c r="H717" s="36">
        <v>0</v>
      </c>
    </row>
    <row r="718" spans="1:8">
      <c r="A718" s="34"/>
      <c r="B718" s="40" t="s">
        <v>1924</v>
      </c>
      <c r="C718" s="36">
        <v>30</v>
      </c>
      <c r="D718" s="36">
        <v>30</v>
      </c>
      <c r="E718" s="39">
        <v>0</v>
      </c>
      <c r="F718" s="39">
        <v>0</v>
      </c>
      <c r="G718" s="39">
        <v>0</v>
      </c>
      <c r="H718" s="36">
        <v>0</v>
      </c>
    </row>
    <row r="719" spans="1:8">
      <c r="A719" s="34"/>
      <c r="B719" s="40" t="s">
        <v>1925</v>
      </c>
      <c r="C719" s="36">
        <v>8</v>
      </c>
      <c r="D719" s="36">
        <v>8</v>
      </c>
      <c r="E719" s="39">
        <v>0</v>
      </c>
      <c r="F719" s="39">
        <v>0</v>
      </c>
      <c r="G719" s="39">
        <v>0</v>
      </c>
      <c r="H719" s="36">
        <v>0</v>
      </c>
    </row>
    <row r="720" spans="1:8">
      <c r="A720" s="34"/>
      <c r="B720" s="40" t="s">
        <v>1926</v>
      </c>
      <c r="C720" s="36">
        <v>2</v>
      </c>
      <c r="D720" s="36">
        <v>2</v>
      </c>
      <c r="E720" s="39">
        <v>0</v>
      </c>
      <c r="F720" s="39">
        <v>0</v>
      </c>
      <c r="G720" s="39">
        <v>0</v>
      </c>
      <c r="H720" s="36">
        <v>0</v>
      </c>
    </row>
    <row r="721" spans="1:8">
      <c r="A721" s="34"/>
      <c r="B721" s="40" t="s">
        <v>1927</v>
      </c>
      <c r="C721" s="36">
        <v>30</v>
      </c>
      <c r="D721" s="36">
        <v>30</v>
      </c>
      <c r="E721" s="39">
        <v>0</v>
      </c>
      <c r="F721" s="39">
        <v>0</v>
      </c>
      <c r="G721" s="39">
        <v>0</v>
      </c>
      <c r="H721" s="36">
        <v>0</v>
      </c>
    </row>
    <row r="722" spans="1:8">
      <c r="A722" s="34"/>
      <c r="B722" s="40" t="s">
        <v>1928</v>
      </c>
      <c r="C722" s="36">
        <v>16</v>
      </c>
      <c r="D722" s="36">
        <v>16</v>
      </c>
      <c r="E722" s="39">
        <v>0</v>
      </c>
      <c r="F722" s="39">
        <v>0</v>
      </c>
      <c r="G722" s="39">
        <v>0</v>
      </c>
      <c r="H722" s="36">
        <v>0</v>
      </c>
    </row>
    <row r="723" spans="1:8">
      <c r="A723" s="34"/>
      <c r="B723" s="40" t="s">
        <v>1929</v>
      </c>
      <c r="C723" s="36">
        <v>10</v>
      </c>
      <c r="D723" s="36">
        <v>10</v>
      </c>
      <c r="E723" s="39">
        <v>0</v>
      </c>
      <c r="F723" s="39">
        <v>0</v>
      </c>
      <c r="G723" s="39">
        <v>0</v>
      </c>
      <c r="H723" s="36">
        <v>0</v>
      </c>
    </row>
    <row r="724" spans="1:8">
      <c r="A724" s="34"/>
      <c r="B724" s="40" t="s">
        <v>1930</v>
      </c>
      <c r="C724" s="36">
        <v>180</v>
      </c>
      <c r="D724" s="36">
        <v>180</v>
      </c>
      <c r="E724" s="39">
        <v>0</v>
      </c>
      <c r="F724" s="39">
        <v>0</v>
      </c>
      <c r="G724" s="39">
        <v>0</v>
      </c>
      <c r="H724" s="36">
        <v>0</v>
      </c>
    </row>
    <row r="725" spans="1:8">
      <c r="A725" s="34"/>
      <c r="B725" s="40" t="s">
        <v>1931</v>
      </c>
      <c r="C725" s="36">
        <v>16</v>
      </c>
      <c r="D725" s="36">
        <v>16</v>
      </c>
      <c r="E725" s="39">
        <v>0</v>
      </c>
      <c r="F725" s="39">
        <v>0</v>
      </c>
      <c r="G725" s="39">
        <v>0</v>
      </c>
      <c r="H725" s="36">
        <v>0</v>
      </c>
    </row>
    <row r="726" spans="1:8">
      <c r="A726" s="34"/>
      <c r="B726" s="40" t="s">
        <v>1932</v>
      </c>
      <c r="C726" s="36">
        <v>15</v>
      </c>
      <c r="D726" s="36">
        <v>15</v>
      </c>
      <c r="E726" s="39">
        <v>0</v>
      </c>
      <c r="F726" s="39">
        <v>0</v>
      </c>
      <c r="G726" s="39">
        <v>0</v>
      </c>
      <c r="H726" s="36">
        <v>0</v>
      </c>
    </row>
    <row r="727" spans="1:8">
      <c r="A727" s="34"/>
      <c r="B727" s="40" t="s">
        <v>1933</v>
      </c>
      <c r="C727" s="36">
        <v>13</v>
      </c>
      <c r="D727" s="36">
        <v>13</v>
      </c>
      <c r="E727" s="39">
        <v>0</v>
      </c>
      <c r="F727" s="39">
        <v>0</v>
      </c>
      <c r="G727" s="39">
        <v>0</v>
      </c>
      <c r="H727" s="36">
        <v>0</v>
      </c>
    </row>
    <row r="728" spans="1:8">
      <c r="A728" s="34"/>
      <c r="B728" s="40" t="s">
        <v>1934</v>
      </c>
      <c r="C728" s="36">
        <v>10</v>
      </c>
      <c r="D728" s="36">
        <v>10</v>
      </c>
      <c r="E728" s="39">
        <v>0</v>
      </c>
      <c r="F728" s="39">
        <v>0</v>
      </c>
      <c r="G728" s="39">
        <v>0</v>
      </c>
      <c r="H728" s="36">
        <v>0</v>
      </c>
    </row>
    <row r="729" spans="1:8">
      <c r="A729" s="34"/>
      <c r="B729" s="40" t="s">
        <v>1935</v>
      </c>
      <c r="C729" s="36">
        <v>15</v>
      </c>
      <c r="D729" s="36">
        <v>15</v>
      </c>
      <c r="E729" s="39">
        <v>0</v>
      </c>
      <c r="F729" s="39">
        <v>0</v>
      </c>
      <c r="G729" s="39">
        <v>0</v>
      </c>
      <c r="H729" s="36">
        <v>0</v>
      </c>
    </row>
    <row r="730" spans="1:8">
      <c r="A730" s="34" t="s">
        <v>917</v>
      </c>
      <c r="B730" s="37" t="s">
        <v>1936</v>
      </c>
      <c r="C730" s="36">
        <v>22.4</v>
      </c>
      <c r="D730" s="36">
        <v>22.4</v>
      </c>
      <c r="E730" s="39">
        <v>0</v>
      </c>
      <c r="F730" s="39">
        <v>0</v>
      </c>
      <c r="G730" s="39">
        <v>0</v>
      </c>
      <c r="H730" s="36">
        <v>0</v>
      </c>
    </row>
    <row r="731" spans="1:8">
      <c r="A731" s="34"/>
      <c r="B731" s="40" t="s">
        <v>1937</v>
      </c>
      <c r="C731" s="36">
        <v>10</v>
      </c>
      <c r="D731" s="36">
        <v>10</v>
      </c>
      <c r="E731" s="39">
        <v>0</v>
      </c>
      <c r="F731" s="39">
        <v>0</v>
      </c>
      <c r="G731" s="39">
        <v>0</v>
      </c>
      <c r="H731" s="36">
        <v>0</v>
      </c>
    </row>
    <row r="732" spans="1:8">
      <c r="A732" s="37"/>
      <c r="B732" s="49" t="s">
        <v>1938</v>
      </c>
      <c r="C732" s="36">
        <v>12.4</v>
      </c>
      <c r="D732" s="36">
        <v>12.4</v>
      </c>
      <c r="E732" s="39">
        <v>0</v>
      </c>
      <c r="F732" s="39">
        <v>0</v>
      </c>
      <c r="G732" s="39">
        <v>0</v>
      </c>
      <c r="H732" s="36">
        <v>0</v>
      </c>
    </row>
    <row r="733" spans="1:8">
      <c r="A733" s="34" t="s">
        <v>919</v>
      </c>
      <c r="B733" s="37" t="s">
        <v>1939</v>
      </c>
      <c r="C733" s="36">
        <v>6.4</v>
      </c>
      <c r="D733" s="36">
        <v>6.4</v>
      </c>
      <c r="E733" s="39">
        <v>0</v>
      </c>
      <c r="F733" s="39">
        <v>0</v>
      </c>
      <c r="G733" s="39">
        <v>0</v>
      </c>
      <c r="H733" s="36">
        <v>0</v>
      </c>
    </row>
    <row r="734" spans="1:8">
      <c r="A734" s="34"/>
      <c r="B734" s="40" t="s">
        <v>1940</v>
      </c>
      <c r="C734" s="36">
        <v>6.4</v>
      </c>
      <c r="D734" s="36">
        <v>6.4</v>
      </c>
      <c r="E734" s="39">
        <v>0</v>
      </c>
      <c r="F734" s="39">
        <v>0</v>
      </c>
      <c r="G734" s="39">
        <v>0</v>
      </c>
      <c r="H734" s="36">
        <v>0</v>
      </c>
    </row>
    <row r="735" spans="1:8">
      <c r="A735" s="37" t="s">
        <v>921</v>
      </c>
      <c r="B735" s="34" t="s">
        <v>1941</v>
      </c>
      <c r="C735" s="36">
        <v>33</v>
      </c>
      <c r="D735" s="36">
        <v>33</v>
      </c>
      <c r="E735" s="39">
        <v>0</v>
      </c>
      <c r="F735" s="39">
        <v>0</v>
      </c>
      <c r="G735" s="39">
        <v>0</v>
      </c>
      <c r="H735" s="36">
        <v>0</v>
      </c>
    </row>
    <row r="736" spans="1:8">
      <c r="A736" s="34"/>
      <c r="B736" s="40" t="s">
        <v>1942</v>
      </c>
      <c r="C736" s="36">
        <v>24</v>
      </c>
      <c r="D736" s="36">
        <v>24</v>
      </c>
      <c r="E736" s="39">
        <v>0</v>
      </c>
      <c r="F736" s="39">
        <v>0</v>
      </c>
      <c r="G736" s="39">
        <v>0</v>
      </c>
      <c r="H736" s="36">
        <v>0</v>
      </c>
    </row>
    <row r="737" spans="1:8">
      <c r="A737" s="37"/>
      <c r="B737" s="49" t="s">
        <v>1943</v>
      </c>
      <c r="C737" s="36">
        <v>9</v>
      </c>
      <c r="D737" s="36">
        <v>9</v>
      </c>
      <c r="E737" s="39">
        <v>0</v>
      </c>
      <c r="F737" s="39">
        <v>0</v>
      </c>
      <c r="G737" s="39">
        <v>0</v>
      </c>
      <c r="H737" s="36">
        <v>0</v>
      </c>
    </row>
    <row r="738" spans="1:8">
      <c r="A738" s="34" t="s">
        <v>923</v>
      </c>
      <c r="B738" s="37" t="s">
        <v>1944</v>
      </c>
      <c r="C738" s="36">
        <v>102</v>
      </c>
      <c r="D738" s="36">
        <v>0</v>
      </c>
      <c r="E738" s="39">
        <v>102</v>
      </c>
      <c r="F738" s="39">
        <v>0</v>
      </c>
      <c r="G738" s="39">
        <v>0</v>
      </c>
      <c r="H738" s="36">
        <v>0</v>
      </c>
    </row>
    <row r="739" spans="1:8">
      <c r="A739" s="34"/>
      <c r="B739" s="40" t="s">
        <v>1945</v>
      </c>
      <c r="C739" s="36">
        <v>6.11</v>
      </c>
      <c r="D739" s="36">
        <v>0</v>
      </c>
      <c r="E739" s="39">
        <v>6.11</v>
      </c>
      <c r="F739" s="39">
        <v>0</v>
      </c>
      <c r="G739" s="39">
        <v>0</v>
      </c>
      <c r="H739" s="36">
        <v>0</v>
      </c>
    </row>
    <row r="740" spans="1:8">
      <c r="A740" s="37"/>
      <c r="B740" s="49" t="s">
        <v>1946</v>
      </c>
      <c r="C740" s="36">
        <v>44.52</v>
      </c>
      <c r="D740" s="36">
        <v>0</v>
      </c>
      <c r="E740" s="39">
        <v>44.52</v>
      </c>
      <c r="F740" s="39">
        <v>0</v>
      </c>
      <c r="G740" s="39">
        <v>0</v>
      </c>
      <c r="H740" s="36">
        <v>0</v>
      </c>
    </row>
    <row r="741" spans="1:8">
      <c r="A741" s="34"/>
      <c r="B741" s="40" t="s">
        <v>1947</v>
      </c>
      <c r="C741" s="36">
        <v>1</v>
      </c>
      <c r="D741" s="36">
        <v>0</v>
      </c>
      <c r="E741" s="39">
        <v>1</v>
      </c>
      <c r="F741" s="39">
        <v>0</v>
      </c>
      <c r="G741" s="39">
        <v>0</v>
      </c>
      <c r="H741" s="36">
        <v>0</v>
      </c>
    </row>
    <row r="742" spans="1:8">
      <c r="A742" s="34"/>
      <c r="B742" s="40" t="s">
        <v>1948</v>
      </c>
      <c r="C742" s="36">
        <v>5.58</v>
      </c>
      <c r="D742" s="36">
        <v>0</v>
      </c>
      <c r="E742" s="39">
        <v>5.58</v>
      </c>
      <c r="F742" s="39">
        <v>0</v>
      </c>
      <c r="G742" s="39">
        <v>0</v>
      </c>
      <c r="H742" s="36">
        <v>0</v>
      </c>
    </row>
    <row r="743" spans="1:8">
      <c r="A743" s="34"/>
      <c r="B743" s="40" t="s">
        <v>1949</v>
      </c>
      <c r="C743" s="36">
        <v>30</v>
      </c>
      <c r="D743" s="36">
        <v>0</v>
      </c>
      <c r="E743" s="39">
        <v>30</v>
      </c>
      <c r="F743" s="39">
        <v>0</v>
      </c>
      <c r="G743" s="39">
        <v>0</v>
      </c>
      <c r="H743" s="36">
        <v>0</v>
      </c>
    </row>
    <row r="744" spans="1:8">
      <c r="A744" s="34"/>
      <c r="B744" s="40" t="s">
        <v>1950</v>
      </c>
      <c r="C744" s="36">
        <v>10</v>
      </c>
      <c r="D744" s="36">
        <v>0</v>
      </c>
      <c r="E744" s="39">
        <v>10</v>
      </c>
      <c r="F744" s="39">
        <v>0</v>
      </c>
      <c r="G744" s="39">
        <v>0</v>
      </c>
      <c r="H744" s="36">
        <v>0</v>
      </c>
    </row>
    <row r="745" spans="1:8">
      <c r="A745" s="34"/>
      <c r="B745" s="40" t="s">
        <v>1951</v>
      </c>
      <c r="C745" s="36">
        <v>0.5</v>
      </c>
      <c r="D745" s="36">
        <v>0</v>
      </c>
      <c r="E745" s="39">
        <v>0.5</v>
      </c>
      <c r="F745" s="39">
        <v>0</v>
      </c>
      <c r="G745" s="39">
        <v>0</v>
      </c>
      <c r="H745" s="36">
        <v>0</v>
      </c>
    </row>
    <row r="746" spans="1:8">
      <c r="A746" s="34"/>
      <c r="B746" s="40" t="s">
        <v>1952</v>
      </c>
      <c r="C746" s="36">
        <v>4.29</v>
      </c>
      <c r="D746" s="36">
        <v>0</v>
      </c>
      <c r="E746" s="39">
        <v>4.29</v>
      </c>
      <c r="F746" s="39">
        <v>0</v>
      </c>
      <c r="G746" s="39">
        <v>0</v>
      </c>
      <c r="H746" s="36">
        <v>0</v>
      </c>
    </row>
    <row r="747" spans="1:8">
      <c r="A747" s="34" t="s">
        <v>925</v>
      </c>
      <c r="B747" s="37" t="s">
        <v>1953</v>
      </c>
      <c r="C747" s="36">
        <v>56.8</v>
      </c>
      <c r="D747" s="36">
        <v>56.8</v>
      </c>
      <c r="E747" s="39">
        <v>0</v>
      </c>
      <c r="F747" s="39">
        <v>0</v>
      </c>
      <c r="G747" s="39">
        <v>0</v>
      </c>
      <c r="H747" s="36">
        <v>0</v>
      </c>
    </row>
    <row r="748" spans="1:8">
      <c r="A748" s="34"/>
      <c r="B748" s="40" t="s">
        <v>1954</v>
      </c>
      <c r="C748" s="36">
        <v>13.8</v>
      </c>
      <c r="D748" s="36">
        <v>13.8</v>
      </c>
      <c r="E748" s="39">
        <v>0</v>
      </c>
      <c r="F748" s="39">
        <v>0</v>
      </c>
      <c r="G748" s="39">
        <v>0</v>
      </c>
      <c r="H748" s="36">
        <v>0</v>
      </c>
    </row>
    <row r="749" spans="1:8">
      <c r="A749" s="37"/>
      <c r="B749" s="49" t="s">
        <v>1955</v>
      </c>
      <c r="C749" s="36">
        <v>15</v>
      </c>
      <c r="D749" s="36">
        <v>15</v>
      </c>
      <c r="E749" s="39">
        <v>0</v>
      </c>
      <c r="F749" s="39">
        <v>0</v>
      </c>
      <c r="G749" s="39">
        <v>0</v>
      </c>
      <c r="H749" s="36">
        <v>0</v>
      </c>
    </row>
    <row r="750" spans="1:8">
      <c r="A750" s="34"/>
      <c r="B750" s="40" t="s">
        <v>1956</v>
      </c>
      <c r="C750" s="36">
        <v>8</v>
      </c>
      <c r="D750" s="36">
        <v>8</v>
      </c>
      <c r="E750" s="39">
        <v>0</v>
      </c>
      <c r="F750" s="39">
        <v>0</v>
      </c>
      <c r="G750" s="39">
        <v>0</v>
      </c>
      <c r="H750" s="36">
        <v>0</v>
      </c>
    </row>
    <row r="751" spans="1:8">
      <c r="A751" s="34"/>
      <c r="B751" s="40" t="s">
        <v>1957</v>
      </c>
      <c r="C751" s="36">
        <v>10</v>
      </c>
      <c r="D751" s="36">
        <v>10</v>
      </c>
      <c r="E751" s="39">
        <v>0</v>
      </c>
      <c r="F751" s="39">
        <v>0</v>
      </c>
      <c r="G751" s="39">
        <v>0</v>
      </c>
      <c r="H751" s="36">
        <v>0</v>
      </c>
    </row>
    <row r="752" spans="1:8">
      <c r="A752" s="34"/>
      <c r="B752" s="40" t="s">
        <v>1958</v>
      </c>
      <c r="C752" s="36">
        <v>10</v>
      </c>
      <c r="D752" s="36">
        <v>10</v>
      </c>
      <c r="E752" s="39">
        <v>0</v>
      </c>
      <c r="F752" s="39">
        <v>0</v>
      </c>
      <c r="G752" s="39">
        <v>0</v>
      </c>
      <c r="H752" s="36">
        <v>0</v>
      </c>
    </row>
    <row r="753" spans="1:8">
      <c r="A753" s="34" t="s">
        <v>927</v>
      </c>
      <c r="B753" s="37" t="s">
        <v>1959</v>
      </c>
      <c r="C753" s="36">
        <v>228.7</v>
      </c>
      <c r="D753" s="36">
        <v>108.7</v>
      </c>
      <c r="E753" s="39">
        <v>0</v>
      </c>
      <c r="F753" s="39">
        <v>120</v>
      </c>
      <c r="G753" s="39">
        <v>0</v>
      </c>
      <c r="H753" s="36">
        <v>0</v>
      </c>
    </row>
    <row r="754" spans="1:8">
      <c r="A754" s="34"/>
      <c r="B754" s="40" t="s">
        <v>1960</v>
      </c>
      <c r="C754" s="36">
        <v>20</v>
      </c>
      <c r="D754" s="36">
        <v>0</v>
      </c>
      <c r="E754" s="39">
        <v>0</v>
      </c>
      <c r="F754" s="39">
        <v>20</v>
      </c>
      <c r="G754" s="39">
        <v>0</v>
      </c>
      <c r="H754" s="36">
        <v>0</v>
      </c>
    </row>
    <row r="755" spans="1:8">
      <c r="A755" s="37"/>
      <c r="B755" s="49" t="s">
        <v>1961</v>
      </c>
      <c r="C755" s="36">
        <v>100</v>
      </c>
      <c r="D755" s="36">
        <v>0</v>
      </c>
      <c r="E755" s="39">
        <v>0</v>
      </c>
      <c r="F755" s="39">
        <v>100</v>
      </c>
      <c r="G755" s="39">
        <v>0</v>
      </c>
      <c r="H755" s="36">
        <v>0</v>
      </c>
    </row>
    <row r="756" spans="1:8">
      <c r="A756" s="34"/>
      <c r="B756" s="40" t="s">
        <v>1962</v>
      </c>
      <c r="C756" s="36">
        <v>108.7</v>
      </c>
      <c r="D756" s="36">
        <v>108.7</v>
      </c>
      <c r="E756" s="39">
        <v>0</v>
      </c>
      <c r="F756" s="39">
        <v>0</v>
      </c>
      <c r="G756" s="39">
        <v>0</v>
      </c>
      <c r="H756" s="36">
        <v>0</v>
      </c>
    </row>
    <row r="757" spans="1:8">
      <c r="A757" s="34" t="s">
        <v>929</v>
      </c>
      <c r="B757" s="37" t="s">
        <v>1963</v>
      </c>
      <c r="C757" s="36">
        <v>8212.41</v>
      </c>
      <c r="D757" s="36">
        <v>8212.41</v>
      </c>
      <c r="E757" s="39">
        <v>0</v>
      </c>
      <c r="F757" s="39">
        <v>0</v>
      </c>
      <c r="G757" s="39">
        <v>0</v>
      </c>
      <c r="H757" s="36">
        <v>0</v>
      </c>
    </row>
    <row r="758" spans="1:8">
      <c r="A758" s="34"/>
      <c r="B758" s="40" t="s">
        <v>1964</v>
      </c>
      <c r="C758" s="36">
        <v>189.5</v>
      </c>
      <c r="D758" s="36">
        <v>189.5</v>
      </c>
      <c r="E758" s="39">
        <v>0</v>
      </c>
      <c r="F758" s="39">
        <v>0</v>
      </c>
      <c r="G758" s="39">
        <v>0</v>
      </c>
      <c r="H758" s="36">
        <v>0</v>
      </c>
    </row>
    <row r="759" spans="1:8">
      <c r="A759" s="37"/>
      <c r="B759" s="49" t="s">
        <v>1965</v>
      </c>
      <c r="C759" s="36">
        <v>3299.19</v>
      </c>
      <c r="D759" s="36">
        <v>3299.19</v>
      </c>
      <c r="E759" s="39">
        <v>0</v>
      </c>
      <c r="F759" s="39">
        <v>0</v>
      </c>
      <c r="G759" s="39">
        <v>0</v>
      </c>
      <c r="H759" s="36">
        <v>0</v>
      </c>
    </row>
    <row r="760" spans="1:8">
      <c r="A760" s="34"/>
      <c r="B760" s="40" t="s">
        <v>1966</v>
      </c>
      <c r="C760" s="36">
        <v>11.2</v>
      </c>
      <c r="D760" s="36">
        <v>11.2</v>
      </c>
      <c r="E760" s="39">
        <v>0</v>
      </c>
      <c r="F760" s="39">
        <v>0</v>
      </c>
      <c r="G760" s="39">
        <v>0</v>
      </c>
      <c r="H760" s="36">
        <v>0</v>
      </c>
    </row>
    <row r="761" spans="1:8">
      <c r="A761" s="34"/>
      <c r="B761" s="40" t="s">
        <v>1967</v>
      </c>
      <c r="C761" s="36">
        <v>42</v>
      </c>
      <c r="D761" s="36">
        <v>42</v>
      </c>
      <c r="E761" s="39">
        <v>0</v>
      </c>
      <c r="F761" s="39">
        <v>0</v>
      </c>
      <c r="G761" s="39">
        <v>0</v>
      </c>
      <c r="H761" s="36">
        <v>0</v>
      </c>
    </row>
    <row r="762" spans="1:8">
      <c r="A762" s="34"/>
      <c r="B762" s="40" t="s">
        <v>1968</v>
      </c>
      <c r="C762" s="36">
        <v>8</v>
      </c>
      <c r="D762" s="36">
        <v>8</v>
      </c>
      <c r="E762" s="39">
        <v>0</v>
      </c>
      <c r="F762" s="39">
        <v>0</v>
      </c>
      <c r="G762" s="39">
        <v>0</v>
      </c>
      <c r="H762" s="36">
        <v>0</v>
      </c>
    </row>
    <row r="763" spans="1:8">
      <c r="A763" s="34"/>
      <c r="B763" s="40" t="s">
        <v>1969</v>
      </c>
      <c r="C763" s="36">
        <v>1353.82</v>
      </c>
      <c r="D763" s="36">
        <v>1353.82</v>
      </c>
      <c r="E763" s="39">
        <v>0</v>
      </c>
      <c r="F763" s="39">
        <v>0</v>
      </c>
      <c r="G763" s="39">
        <v>0</v>
      </c>
      <c r="H763" s="36">
        <v>0</v>
      </c>
    </row>
    <row r="764" spans="1:8">
      <c r="A764" s="34"/>
      <c r="B764" s="40" t="s">
        <v>1970</v>
      </c>
      <c r="C764" s="36">
        <v>80</v>
      </c>
      <c r="D764" s="36">
        <v>80</v>
      </c>
      <c r="E764" s="39">
        <v>0</v>
      </c>
      <c r="F764" s="39">
        <v>0</v>
      </c>
      <c r="G764" s="39">
        <v>0</v>
      </c>
      <c r="H764" s="36">
        <v>0</v>
      </c>
    </row>
    <row r="765" spans="1:8">
      <c r="A765" s="34"/>
      <c r="B765" s="40" t="s">
        <v>1971</v>
      </c>
      <c r="C765" s="36">
        <v>2574.7</v>
      </c>
      <c r="D765" s="36">
        <v>2574.7</v>
      </c>
      <c r="E765" s="39">
        <v>0</v>
      </c>
      <c r="F765" s="39">
        <v>0</v>
      </c>
      <c r="G765" s="39">
        <v>0</v>
      </c>
      <c r="H765" s="36">
        <v>0</v>
      </c>
    </row>
    <row r="766" spans="1:8">
      <c r="A766" s="34"/>
      <c r="B766" s="40" t="s">
        <v>1972</v>
      </c>
      <c r="C766" s="36">
        <v>654</v>
      </c>
      <c r="D766" s="36">
        <v>654</v>
      </c>
      <c r="E766" s="39">
        <v>0</v>
      </c>
      <c r="F766" s="39">
        <v>0</v>
      </c>
      <c r="G766" s="39">
        <v>0</v>
      </c>
      <c r="H766" s="36">
        <v>0</v>
      </c>
    </row>
    <row r="767" spans="1:8">
      <c r="A767" s="34" t="s">
        <v>931</v>
      </c>
      <c r="B767" s="37" t="s">
        <v>1973</v>
      </c>
      <c r="C767" s="36">
        <v>803.28</v>
      </c>
      <c r="D767" s="36">
        <v>803.28</v>
      </c>
      <c r="E767" s="39">
        <v>0</v>
      </c>
      <c r="F767" s="39">
        <v>0</v>
      </c>
      <c r="G767" s="39">
        <v>0</v>
      </c>
      <c r="H767" s="36">
        <v>0</v>
      </c>
    </row>
    <row r="768" spans="1:8">
      <c r="A768" s="34"/>
      <c r="B768" s="40" t="s">
        <v>1974</v>
      </c>
      <c r="C768" s="36">
        <v>263.52</v>
      </c>
      <c r="D768" s="36">
        <v>263.52</v>
      </c>
      <c r="E768" s="39">
        <v>0</v>
      </c>
      <c r="F768" s="39">
        <v>0</v>
      </c>
      <c r="G768" s="39">
        <v>0</v>
      </c>
      <c r="H768" s="36">
        <v>0</v>
      </c>
    </row>
    <row r="769" spans="1:8">
      <c r="A769" s="37"/>
      <c r="B769" s="49" t="s">
        <v>1975</v>
      </c>
      <c r="C769" s="36">
        <v>20.68</v>
      </c>
      <c r="D769" s="36">
        <v>20.68</v>
      </c>
      <c r="E769" s="39">
        <v>0</v>
      </c>
      <c r="F769" s="39">
        <v>0</v>
      </c>
      <c r="G769" s="39">
        <v>0</v>
      </c>
      <c r="H769" s="36">
        <v>0</v>
      </c>
    </row>
    <row r="770" spans="1:8">
      <c r="A770" s="34"/>
      <c r="B770" s="40" t="s">
        <v>1976</v>
      </c>
      <c r="C770" s="36">
        <v>1</v>
      </c>
      <c r="D770" s="36">
        <v>1</v>
      </c>
      <c r="E770" s="39">
        <v>0</v>
      </c>
      <c r="F770" s="39">
        <v>0</v>
      </c>
      <c r="G770" s="39">
        <v>0</v>
      </c>
      <c r="H770" s="36">
        <v>0</v>
      </c>
    </row>
    <row r="771" spans="1:8">
      <c r="A771" s="34"/>
      <c r="B771" s="40" t="s">
        <v>1977</v>
      </c>
      <c r="C771" s="36">
        <v>280</v>
      </c>
      <c r="D771" s="36">
        <v>280</v>
      </c>
      <c r="E771" s="39">
        <v>0</v>
      </c>
      <c r="F771" s="39">
        <v>0</v>
      </c>
      <c r="G771" s="39">
        <v>0</v>
      </c>
      <c r="H771" s="36">
        <v>0</v>
      </c>
    </row>
    <row r="772" spans="1:8">
      <c r="A772" s="34"/>
      <c r="B772" s="40" t="s">
        <v>1978</v>
      </c>
      <c r="C772" s="36">
        <v>238.08</v>
      </c>
      <c r="D772" s="36">
        <v>238.08</v>
      </c>
      <c r="E772" s="39">
        <v>0</v>
      </c>
      <c r="F772" s="39">
        <v>0</v>
      </c>
      <c r="G772" s="39">
        <v>0</v>
      </c>
      <c r="H772" s="36">
        <v>0</v>
      </c>
    </row>
    <row r="773" spans="1:8">
      <c r="A773" s="34" t="s">
        <v>933</v>
      </c>
      <c r="B773" s="37" t="s">
        <v>1979</v>
      </c>
      <c r="C773" s="36">
        <v>403.1</v>
      </c>
      <c r="D773" s="36">
        <v>403.1</v>
      </c>
      <c r="E773" s="39">
        <v>0</v>
      </c>
      <c r="F773" s="39">
        <v>0</v>
      </c>
      <c r="G773" s="39">
        <v>0</v>
      </c>
      <c r="H773" s="36">
        <v>0</v>
      </c>
    </row>
    <row r="774" spans="1:8">
      <c r="A774" s="34"/>
      <c r="B774" s="40" t="s">
        <v>1980</v>
      </c>
      <c r="C774" s="36">
        <v>193</v>
      </c>
      <c r="D774" s="36">
        <v>193</v>
      </c>
      <c r="E774" s="39">
        <v>0</v>
      </c>
      <c r="F774" s="39">
        <v>0</v>
      </c>
      <c r="G774" s="39">
        <v>0</v>
      </c>
      <c r="H774" s="36">
        <v>0</v>
      </c>
    </row>
    <row r="775" spans="1:8">
      <c r="A775" s="37"/>
      <c r="B775" s="49" t="s">
        <v>1981</v>
      </c>
      <c r="C775" s="36">
        <v>142</v>
      </c>
      <c r="D775" s="36">
        <v>142</v>
      </c>
      <c r="E775" s="39">
        <v>0</v>
      </c>
      <c r="F775" s="39">
        <v>0</v>
      </c>
      <c r="G775" s="39">
        <v>0</v>
      </c>
      <c r="H775" s="36">
        <v>0</v>
      </c>
    </row>
    <row r="776" spans="1:8">
      <c r="A776" s="34"/>
      <c r="B776" s="40" t="s">
        <v>1982</v>
      </c>
      <c r="C776" s="36">
        <v>12</v>
      </c>
      <c r="D776" s="36">
        <v>12</v>
      </c>
      <c r="E776" s="39">
        <v>0</v>
      </c>
      <c r="F776" s="39">
        <v>0</v>
      </c>
      <c r="G776" s="39">
        <v>0</v>
      </c>
      <c r="H776" s="36">
        <v>0</v>
      </c>
    </row>
    <row r="777" spans="1:8">
      <c r="A777" s="34"/>
      <c r="B777" s="40" t="s">
        <v>1983</v>
      </c>
      <c r="C777" s="36">
        <v>8</v>
      </c>
      <c r="D777" s="36">
        <v>8</v>
      </c>
      <c r="E777" s="39">
        <v>0</v>
      </c>
      <c r="F777" s="39">
        <v>0</v>
      </c>
      <c r="G777" s="39">
        <v>0</v>
      </c>
      <c r="H777" s="36">
        <v>0</v>
      </c>
    </row>
    <row r="778" spans="1:8">
      <c r="A778" s="34"/>
      <c r="B778" s="40" t="s">
        <v>1984</v>
      </c>
      <c r="C778" s="36">
        <v>40.1</v>
      </c>
      <c r="D778" s="36">
        <v>40.1</v>
      </c>
      <c r="E778" s="39">
        <v>0</v>
      </c>
      <c r="F778" s="39">
        <v>0</v>
      </c>
      <c r="G778" s="39">
        <v>0</v>
      </c>
      <c r="H778" s="36">
        <v>0</v>
      </c>
    </row>
    <row r="779" spans="1:8">
      <c r="A779" s="34"/>
      <c r="B779" s="40" t="s">
        <v>1985</v>
      </c>
      <c r="C779" s="36">
        <v>8</v>
      </c>
      <c r="D779" s="36">
        <v>8</v>
      </c>
      <c r="E779" s="39">
        <v>0</v>
      </c>
      <c r="F779" s="39">
        <v>0</v>
      </c>
      <c r="G779" s="39">
        <v>0</v>
      </c>
      <c r="H779" s="36">
        <v>0</v>
      </c>
    </row>
    <row r="780" spans="1:8">
      <c r="A780" s="34" t="s">
        <v>937</v>
      </c>
      <c r="B780" s="37" t="s">
        <v>1986</v>
      </c>
      <c r="C780" s="36">
        <v>589.5</v>
      </c>
      <c r="D780" s="36">
        <v>589.5</v>
      </c>
      <c r="E780" s="39">
        <v>0</v>
      </c>
      <c r="F780" s="39">
        <v>0</v>
      </c>
      <c r="G780" s="39">
        <v>0</v>
      </c>
      <c r="H780" s="36">
        <v>0</v>
      </c>
    </row>
    <row r="781" spans="1:8">
      <c r="A781" s="34"/>
      <c r="B781" s="40" t="s">
        <v>1987</v>
      </c>
      <c r="C781" s="36">
        <v>20</v>
      </c>
      <c r="D781" s="36">
        <v>20</v>
      </c>
      <c r="E781" s="39">
        <v>0</v>
      </c>
      <c r="F781" s="39">
        <v>0</v>
      </c>
      <c r="G781" s="39">
        <v>0</v>
      </c>
      <c r="H781" s="36">
        <v>0</v>
      </c>
    </row>
    <row r="782" spans="1:8">
      <c r="A782" s="37"/>
      <c r="B782" s="49" t="s">
        <v>1988</v>
      </c>
      <c r="C782" s="36">
        <v>563.5</v>
      </c>
      <c r="D782" s="36">
        <v>563.5</v>
      </c>
      <c r="E782" s="39">
        <v>0</v>
      </c>
      <c r="F782" s="39">
        <v>0</v>
      </c>
      <c r="G782" s="39">
        <v>0</v>
      </c>
      <c r="H782" s="36">
        <v>0</v>
      </c>
    </row>
    <row r="783" spans="1:8">
      <c r="A783" s="34"/>
      <c r="B783" s="40" t="s">
        <v>1989</v>
      </c>
      <c r="C783" s="36">
        <v>6</v>
      </c>
      <c r="D783" s="36">
        <v>6</v>
      </c>
      <c r="E783" s="39">
        <v>0</v>
      </c>
      <c r="F783" s="39">
        <v>0</v>
      </c>
      <c r="G783" s="39">
        <v>0</v>
      </c>
      <c r="H783" s="36">
        <v>0</v>
      </c>
    </row>
    <row r="784" spans="1:8">
      <c r="A784" s="34" t="s">
        <v>939</v>
      </c>
      <c r="B784" s="37" t="s">
        <v>1990</v>
      </c>
      <c r="C784" s="36">
        <v>561.46</v>
      </c>
      <c r="D784" s="36">
        <v>561.46</v>
      </c>
      <c r="E784" s="39">
        <v>0</v>
      </c>
      <c r="F784" s="39">
        <v>0</v>
      </c>
      <c r="G784" s="39">
        <v>0</v>
      </c>
      <c r="H784" s="36">
        <v>0</v>
      </c>
    </row>
    <row r="785" spans="1:8">
      <c r="A785" s="34"/>
      <c r="B785" s="40" t="s">
        <v>1991</v>
      </c>
      <c r="C785" s="36">
        <v>70</v>
      </c>
      <c r="D785" s="36">
        <v>70</v>
      </c>
      <c r="E785" s="39">
        <v>0</v>
      </c>
      <c r="F785" s="39">
        <v>0</v>
      </c>
      <c r="G785" s="39">
        <v>0</v>
      </c>
      <c r="H785" s="36">
        <v>0</v>
      </c>
    </row>
    <row r="786" spans="1:8">
      <c r="A786" s="37"/>
      <c r="B786" s="49" t="s">
        <v>1992</v>
      </c>
      <c r="C786" s="36">
        <v>53</v>
      </c>
      <c r="D786" s="36">
        <v>53</v>
      </c>
      <c r="E786" s="39">
        <v>0</v>
      </c>
      <c r="F786" s="39">
        <v>0</v>
      </c>
      <c r="G786" s="39">
        <v>0</v>
      </c>
      <c r="H786" s="36">
        <v>0</v>
      </c>
    </row>
    <row r="787" spans="1:8">
      <c r="A787" s="34"/>
      <c r="B787" s="40" t="s">
        <v>1993</v>
      </c>
      <c r="C787" s="36">
        <v>40.1</v>
      </c>
      <c r="D787" s="36">
        <v>40.1</v>
      </c>
      <c r="E787" s="39">
        <v>0</v>
      </c>
      <c r="F787" s="39">
        <v>0</v>
      </c>
      <c r="G787" s="39">
        <v>0</v>
      </c>
      <c r="H787" s="36">
        <v>0</v>
      </c>
    </row>
    <row r="788" spans="1:8">
      <c r="A788" s="34"/>
      <c r="B788" s="40" t="s">
        <v>1994</v>
      </c>
      <c r="C788" s="36">
        <v>219.67</v>
      </c>
      <c r="D788" s="36">
        <v>219.67</v>
      </c>
      <c r="E788" s="39">
        <v>0</v>
      </c>
      <c r="F788" s="39">
        <v>0</v>
      </c>
      <c r="G788" s="39">
        <v>0</v>
      </c>
      <c r="H788" s="36">
        <v>0</v>
      </c>
    </row>
    <row r="789" spans="1:8">
      <c r="A789" s="34"/>
      <c r="B789" s="40" t="s">
        <v>1995</v>
      </c>
      <c r="C789" s="36">
        <v>79.72</v>
      </c>
      <c r="D789" s="36">
        <v>79.72</v>
      </c>
      <c r="E789" s="39">
        <v>0</v>
      </c>
      <c r="F789" s="39">
        <v>0</v>
      </c>
      <c r="G789" s="39">
        <v>0</v>
      </c>
      <c r="H789" s="36">
        <v>0</v>
      </c>
    </row>
    <row r="790" spans="1:8">
      <c r="A790" s="34"/>
      <c r="B790" s="40" t="s">
        <v>1996</v>
      </c>
      <c r="C790" s="36">
        <v>61</v>
      </c>
      <c r="D790" s="36">
        <v>61</v>
      </c>
      <c r="E790" s="39">
        <v>0</v>
      </c>
      <c r="F790" s="39">
        <v>0</v>
      </c>
      <c r="G790" s="39">
        <v>0</v>
      </c>
      <c r="H790" s="36">
        <v>0</v>
      </c>
    </row>
    <row r="791" spans="1:8">
      <c r="A791" s="34"/>
      <c r="B791" s="40" t="s">
        <v>1997</v>
      </c>
      <c r="C791" s="36">
        <v>28.8</v>
      </c>
      <c r="D791" s="36">
        <v>28.8</v>
      </c>
      <c r="E791" s="39">
        <v>0</v>
      </c>
      <c r="F791" s="39">
        <v>0</v>
      </c>
      <c r="G791" s="39">
        <v>0</v>
      </c>
      <c r="H791" s="36">
        <v>0</v>
      </c>
    </row>
    <row r="792" spans="1:8">
      <c r="A792" s="34"/>
      <c r="B792" s="40" t="s">
        <v>1998</v>
      </c>
      <c r="C792" s="36">
        <v>9.17</v>
      </c>
      <c r="D792" s="36">
        <v>9.17</v>
      </c>
      <c r="E792" s="39">
        <v>0</v>
      </c>
      <c r="F792" s="39">
        <v>0</v>
      </c>
      <c r="G792" s="39">
        <v>0</v>
      </c>
      <c r="H792" s="36">
        <v>0</v>
      </c>
    </row>
    <row r="793" spans="1:8">
      <c r="A793" s="34" t="s">
        <v>941</v>
      </c>
      <c r="B793" s="37" t="s">
        <v>1999</v>
      </c>
      <c r="C793" s="36">
        <v>110</v>
      </c>
      <c r="D793" s="36">
        <v>0</v>
      </c>
      <c r="E793" s="39">
        <v>110</v>
      </c>
      <c r="F793" s="39">
        <v>0</v>
      </c>
      <c r="G793" s="39">
        <v>0</v>
      </c>
      <c r="H793" s="36">
        <v>0</v>
      </c>
    </row>
    <row r="794" spans="1:8">
      <c r="A794" s="34"/>
      <c r="B794" s="40" t="s">
        <v>2000</v>
      </c>
      <c r="C794" s="36">
        <v>20</v>
      </c>
      <c r="D794" s="36">
        <v>0</v>
      </c>
      <c r="E794" s="39">
        <v>20</v>
      </c>
      <c r="F794" s="39">
        <v>0</v>
      </c>
      <c r="G794" s="39">
        <v>0</v>
      </c>
      <c r="H794" s="36">
        <v>0</v>
      </c>
    </row>
    <row r="795" spans="1:8">
      <c r="A795" s="37"/>
      <c r="B795" s="49" t="s">
        <v>2001</v>
      </c>
      <c r="C795" s="36">
        <v>30</v>
      </c>
      <c r="D795" s="36">
        <v>0</v>
      </c>
      <c r="E795" s="39">
        <v>30</v>
      </c>
      <c r="F795" s="39">
        <v>0</v>
      </c>
      <c r="G795" s="39">
        <v>0</v>
      </c>
      <c r="H795" s="36">
        <v>0</v>
      </c>
    </row>
    <row r="796" spans="1:8">
      <c r="A796" s="34"/>
      <c r="B796" s="40" t="s">
        <v>2002</v>
      </c>
      <c r="C796" s="36">
        <v>60</v>
      </c>
      <c r="D796" s="36">
        <v>0</v>
      </c>
      <c r="E796" s="39">
        <v>60</v>
      </c>
      <c r="F796" s="39">
        <v>0</v>
      </c>
      <c r="G796" s="39">
        <v>0</v>
      </c>
      <c r="H796" s="36">
        <v>0</v>
      </c>
    </row>
    <row r="797" spans="1:8">
      <c r="A797" s="34" t="s">
        <v>943</v>
      </c>
      <c r="B797" s="37" t="s">
        <v>2003</v>
      </c>
      <c r="C797" s="36">
        <v>3.5</v>
      </c>
      <c r="D797" s="36">
        <v>0</v>
      </c>
      <c r="E797" s="39">
        <v>0</v>
      </c>
      <c r="F797" s="39">
        <v>3.5</v>
      </c>
      <c r="G797" s="39">
        <v>0</v>
      </c>
      <c r="H797" s="36">
        <v>0</v>
      </c>
    </row>
    <row r="798" spans="1:8">
      <c r="A798" s="34"/>
      <c r="B798" s="40" t="s">
        <v>2004</v>
      </c>
      <c r="C798" s="36">
        <v>3.5</v>
      </c>
      <c r="D798" s="36">
        <v>0</v>
      </c>
      <c r="E798" s="39">
        <v>0</v>
      </c>
      <c r="F798" s="39">
        <v>3.5</v>
      </c>
      <c r="G798" s="39">
        <v>0</v>
      </c>
      <c r="H798" s="36">
        <v>0</v>
      </c>
    </row>
    <row r="799" spans="1:8">
      <c r="A799" s="37" t="s">
        <v>947</v>
      </c>
      <c r="B799" s="34" t="s">
        <v>2005</v>
      </c>
      <c r="C799" s="36">
        <v>55.73</v>
      </c>
      <c r="D799" s="36">
        <v>55.73</v>
      </c>
      <c r="E799" s="39">
        <v>0</v>
      </c>
      <c r="F799" s="39">
        <v>0</v>
      </c>
      <c r="G799" s="39">
        <v>0</v>
      </c>
      <c r="H799" s="36">
        <v>0</v>
      </c>
    </row>
    <row r="800" spans="1:8">
      <c r="A800" s="34"/>
      <c r="B800" s="40" t="s">
        <v>404</v>
      </c>
      <c r="C800" s="36">
        <v>55.73</v>
      </c>
      <c r="D800" s="36">
        <v>55.73</v>
      </c>
      <c r="E800" s="39">
        <v>0</v>
      </c>
      <c r="F800" s="39">
        <v>0</v>
      </c>
      <c r="G800" s="39">
        <v>0</v>
      </c>
      <c r="H800" s="36">
        <v>0</v>
      </c>
    </row>
    <row r="801" spans="1:8">
      <c r="A801" s="37" t="s">
        <v>949</v>
      </c>
      <c r="B801" s="34" t="s">
        <v>2006</v>
      </c>
      <c r="C801" s="36">
        <v>217</v>
      </c>
      <c r="D801" s="36">
        <v>135</v>
      </c>
      <c r="E801" s="39">
        <v>0</v>
      </c>
      <c r="F801" s="39">
        <v>0</v>
      </c>
      <c r="G801" s="39">
        <v>82</v>
      </c>
      <c r="H801" s="36">
        <v>0</v>
      </c>
    </row>
    <row r="802" spans="1:8">
      <c r="A802" s="34"/>
      <c r="B802" s="40" t="s">
        <v>2007</v>
      </c>
      <c r="C802" s="36">
        <v>135</v>
      </c>
      <c r="D802" s="36">
        <v>135</v>
      </c>
      <c r="E802" s="39">
        <v>0</v>
      </c>
      <c r="F802" s="39">
        <v>0</v>
      </c>
      <c r="G802" s="39">
        <v>0</v>
      </c>
      <c r="H802" s="36">
        <v>0</v>
      </c>
    </row>
    <row r="803" spans="1:8">
      <c r="A803" s="37"/>
      <c r="B803" s="49" t="s">
        <v>2008</v>
      </c>
      <c r="C803" s="36">
        <v>82</v>
      </c>
      <c r="D803" s="36">
        <v>0</v>
      </c>
      <c r="E803" s="39">
        <v>0</v>
      </c>
      <c r="F803" s="39">
        <v>0</v>
      </c>
      <c r="G803" s="39">
        <v>82</v>
      </c>
      <c r="H803" s="36">
        <v>0</v>
      </c>
    </row>
    <row r="804" spans="1:8">
      <c r="A804" s="34" t="s">
        <v>957</v>
      </c>
      <c r="B804" s="37" t="s">
        <v>2009</v>
      </c>
      <c r="C804" s="36">
        <v>391.36</v>
      </c>
      <c r="D804" s="36">
        <v>130</v>
      </c>
      <c r="E804" s="39">
        <v>45.36</v>
      </c>
      <c r="F804" s="39">
        <v>20</v>
      </c>
      <c r="G804" s="39">
        <v>196</v>
      </c>
      <c r="H804" s="36">
        <v>0</v>
      </c>
    </row>
    <row r="805" spans="1:8">
      <c r="A805" s="34"/>
      <c r="B805" s="40" t="s">
        <v>2010</v>
      </c>
      <c r="C805" s="36">
        <v>130</v>
      </c>
      <c r="D805" s="36">
        <v>130</v>
      </c>
      <c r="E805" s="39">
        <v>0</v>
      </c>
      <c r="F805" s="39">
        <v>0</v>
      </c>
      <c r="G805" s="39">
        <v>0</v>
      </c>
      <c r="H805" s="36">
        <v>0</v>
      </c>
    </row>
    <row r="806" spans="1:8">
      <c r="A806" s="37"/>
      <c r="B806" s="49" t="s">
        <v>2011</v>
      </c>
      <c r="C806" s="36">
        <v>216</v>
      </c>
      <c r="D806" s="36">
        <v>0</v>
      </c>
      <c r="E806" s="39">
        <v>0</v>
      </c>
      <c r="F806" s="39">
        <v>20</v>
      </c>
      <c r="G806" s="39">
        <v>196</v>
      </c>
      <c r="H806" s="36">
        <v>0</v>
      </c>
    </row>
    <row r="807" spans="1:8">
      <c r="A807" s="34"/>
      <c r="B807" s="40" t="s">
        <v>2012</v>
      </c>
      <c r="C807" s="36">
        <v>45.36</v>
      </c>
      <c r="D807" s="36">
        <v>0</v>
      </c>
      <c r="E807" s="39">
        <v>45.36</v>
      </c>
      <c r="F807" s="39">
        <v>0</v>
      </c>
      <c r="G807" s="39">
        <v>0</v>
      </c>
      <c r="H807" s="36">
        <v>0</v>
      </c>
    </row>
    <row r="808" spans="1:8">
      <c r="A808" s="34" t="s">
        <v>959</v>
      </c>
      <c r="B808" s="37" t="s">
        <v>2013</v>
      </c>
      <c r="C808" s="36">
        <v>18</v>
      </c>
      <c r="D808" s="36">
        <v>18</v>
      </c>
      <c r="E808" s="39">
        <v>0</v>
      </c>
      <c r="F808" s="39">
        <v>0</v>
      </c>
      <c r="G808" s="39">
        <v>0</v>
      </c>
      <c r="H808" s="36">
        <v>0</v>
      </c>
    </row>
    <row r="809" spans="1:8">
      <c r="A809" s="34"/>
      <c r="B809" s="40" t="s">
        <v>2014</v>
      </c>
      <c r="C809" s="36">
        <v>18</v>
      </c>
      <c r="D809" s="36">
        <v>18</v>
      </c>
      <c r="E809" s="39">
        <v>0</v>
      </c>
      <c r="F809" s="39">
        <v>0</v>
      </c>
      <c r="G809" s="39">
        <v>0</v>
      </c>
      <c r="H809" s="36">
        <v>0</v>
      </c>
    </row>
    <row r="810" spans="1:8">
      <c r="A810" s="37" t="s">
        <v>961</v>
      </c>
      <c r="B810" s="34" t="s">
        <v>2015</v>
      </c>
      <c r="C810" s="36">
        <v>36</v>
      </c>
      <c r="D810" s="36">
        <v>36</v>
      </c>
      <c r="E810" s="39">
        <v>0</v>
      </c>
      <c r="F810" s="39">
        <v>0</v>
      </c>
      <c r="G810" s="39">
        <v>0</v>
      </c>
      <c r="H810" s="36">
        <v>0</v>
      </c>
    </row>
    <row r="811" spans="1:8">
      <c r="A811" s="34"/>
      <c r="B811" s="40" t="s">
        <v>2016</v>
      </c>
      <c r="C811" s="36">
        <v>13.5</v>
      </c>
      <c r="D811" s="36">
        <v>13.5</v>
      </c>
      <c r="E811" s="39">
        <v>0</v>
      </c>
      <c r="F811" s="39">
        <v>0</v>
      </c>
      <c r="G811" s="39">
        <v>0</v>
      </c>
      <c r="H811" s="36">
        <v>0</v>
      </c>
    </row>
    <row r="812" spans="1:8">
      <c r="A812" s="37"/>
      <c r="B812" s="49" t="s">
        <v>2017</v>
      </c>
      <c r="C812" s="36">
        <v>13.5</v>
      </c>
      <c r="D812" s="36">
        <v>13.5</v>
      </c>
      <c r="E812" s="39">
        <v>0</v>
      </c>
      <c r="F812" s="39">
        <v>0</v>
      </c>
      <c r="G812" s="39">
        <v>0</v>
      </c>
      <c r="H812" s="36">
        <v>0</v>
      </c>
    </row>
    <row r="813" spans="1:8">
      <c r="A813" s="34"/>
      <c r="B813" s="40" t="s">
        <v>2018</v>
      </c>
      <c r="C813" s="36">
        <v>9</v>
      </c>
      <c r="D813" s="36">
        <v>9</v>
      </c>
      <c r="E813" s="39">
        <v>0</v>
      </c>
      <c r="F813" s="39">
        <v>0</v>
      </c>
      <c r="G813" s="39">
        <v>0</v>
      </c>
      <c r="H813" s="36">
        <v>0</v>
      </c>
    </row>
    <row r="814" spans="1:8">
      <c r="A814" s="34" t="s">
        <v>963</v>
      </c>
      <c r="B814" s="37" t="s">
        <v>2019</v>
      </c>
      <c r="C814" s="36">
        <v>54</v>
      </c>
      <c r="D814" s="36">
        <v>54</v>
      </c>
      <c r="E814" s="39">
        <v>0</v>
      </c>
      <c r="F814" s="39">
        <v>0</v>
      </c>
      <c r="G814" s="39">
        <v>0</v>
      </c>
      <c r="H814" s="36">
        <v>0</v>
      </c>
    </row>
    <row r="815" spans="1:8">
      <c r="A815" s="34"/>
      <c r="B815" s="40" t="s">
        <v>2020</v>
      </c>
      <c r="C815" s="36">
        <v>54</v>
      </c>
      <c r="D815" s="36">
        <v>54</v>
      </c>
      <c r="E815" s="39">
        <v>0</v>
      </c>
      <c r="F815" s="39">
        <v>0</v>
      </c>
      <c r="G815" s="39">
        <v>0</v>
      </c>
      <c r="H815" s="36">
        <v>0</v>
      </c>
    </row>
    <row r="816" spans="1:8">
      <c r="A816" s="37" t="s">
        <v>965</v>
      </c>
      <c r="B816" s="34" t="s">
        <v>2021</v>
      </c>
      <c r="C816" s="36">
        <v>120</v>
      </c>
      <c r="D816" s="36">
        <v>120</v>
      </c>
      <c r="E816" s="39">
        <v>0</v>
      </c>
      <c r="F816" s="39">
        <v>0</v>
      </c>
      <c r="G816" s="39">
        <v>0</v>
      </c>
      <c r="H816" s="36">
        <v>0</v>
      </c>
    </row>
    <row r="817" spans="1:8">
      <c r="A817" s="34"/>
      <c r="B817" s="40" t="s">
        <v>2022</v>
      </c>
      <c r="C817" s="36">
        <v>20</v>
      </c>
      <c r="D817" s="36">
        <v>20</v>
      </c>
      <c r="E817" s="39">
        <v>0</v>
      </c>
      <c r="F817" s="39">
        <v>0</v>
      </c>
      <c r="G817" s="39">
        <v>0</v>
      </c>
      <c r="H817" s="36">
        <v>0</v>
      </c>
    </row>
    <row r="818" spans="1:8">
      <c r="A818" s="37"/>
      <c r="B818" s="49" t="s">
        <v>2023</v>
      </c>
      <c r="C818" s="36">
        <v>6</v>
      </c>
      <c r="D818" s="36">
        <v>6</v>
      </c>
      <c r="E818" s="39">
        <v>0</v>
      </c>
      <c r="F818" s="39">
        <v>0</v>
      </c>
      <c r="G818" s="39">
        <v>0</v>
      </c>
      <c r="H818" s="36">
        <v>0</v>
      </c>
    </row>
    <row r="819" spans="1:8">
      <c r="A819" s="34"/>
      <c r="B819" s="40" t="s">
        <v>2024</v>
      </c>
      <c r="C819" s="36">
        <v>20</v>
      </c>
      <c r="D819" s="36">
        <v>20</v>
      </c>
      <c r="E819" s="39">
        <v>0</v>
      </c>
      <c r="F819" s="39">
        <v>0</v>
      </c>
      <c r="G819" s="39">
        <v>0</v>
      </c>
      <c r="H819" s="36">
        <v>0</v>
      </c>
    </row>
    <row r="820" spans="1:8">
      <c r="A820" s="34"/>
      <c r="B820" s="40" t="s">
        <v>2025</v>
      </c>
      <c r="C820" s="36">
        <v>24</v>
      </c>
      <c r="D820" s="36">
        <v>24</v>
      </c>
      <c r="E820" s="39">
        <v>0</v>
      </c>
      <c r="F820" s="39">
        <v>0</v>
      </c>
      <c r="G820" s="39">
        <v>0</v>
      </c>
      <c r="H820" s="36">
        <v>0</v>
      </c>
    </row>
    <row r="821" spans="1:8">
      <c r="A821" s="34"/>
      <c r="B821" s="40" t="s">
        <v>2026</v>
      </c>
      <c r="C821" s="36">
        <v>50</v>
      </c>
      <c r="D821" s="36">
        <v>50</v>
      </c>
      <c r="E821" s="39">
        <v>0</v>
      </c>
      <c r="F821" s="39">
        <v>0</v>
      </c>
      <c r="G821" s="39">
        <v>0</v>
      </c>
      <c r="H821" s="36">
        <v>0</v>
      </c>
    </row>
    <row r="822" spans="1:8">
      <c r="A822" s="34" t="s">
        <v>967</v>
      </c>
      <c r="B822" s="37" t="s">
        <v>2027</v>
      </c>
      <c r="C822" s="36">
        <v>720.39</v>
      </c>
      <c r="D822" s="36">
        <v>720.39</v>
      </c>
      <c r="E822" s="39">
        <v>0</v>
      </c>
      <c r="F822" s="39">
        <v>0</v>
      </c>
      <c r="G822" s="39">
        <v>0</v>
      </c>
      <c r="H822" s="36">
        <v>0</v>
      </c>
    </row>
    <row r="823" spans="1:8">
      <c r="A823" s="34"/>
      <c r="B823" s="40" t="s">
        <v>2028</v>
      </c>
      <c r="C823" s="36">
        <v>512.03</v>
      </c>
      <c r="D823" s="36">
        <v>512.03</v>
      </c>
      <c r="E823" s="39">
        <v>0</v>
      </c>
      <c r="F823" s="39">
        <v>0</v>
      </c>
      <c r="G823" s="39">
        <v>0</v>
      </c>
      <c r="H823" s="36">
        <v>0</v>
      </c>
    </row>
    <row r="824" spans="1:8">
      <c r="A824" s="37"/>
      <c r="B824" s="49" t="s">
        <v>2029</v>
      </c>
      <c r="C824" s="36">
        <v>50</v>
      </c>
      <c r="D824" s="36">
        <v>50</v>
      </c>
      <c r="E824" s="39">
        <v>0</v>
      </c>
      <c r="F824" s="39">
        <v>0</v>
      </c>
      <c r="G824" s="39">
        <v>0</v>
      </c>
      <c r="H824" s="36">
        <v>0</v>
      </c>
    </row>
    <row r="825" spans="1:8">
      <c r="A825" s="34"/>
      <c r="B825" s="40" t="s">
        <v>2030</v>
      </c>
      <c r="C825" s="36">
        <v>84</v>
      </c>
      <c r="D825" s="36">
        <v>84</v>
      </c>
      <c r="E825" s="39">
        <v>0</v>
      </c>
      <c r="F825" s="39">
        <v>0</v>
      </c>
      <c r="G825" s="39">
        <v>0</v>
      </c>
      <c r="H825" s="36">
        <v>0</v>
      </c>
    </row>
    <row r="826" spans="1:8">
      <c r="A826" s="34"/>
      <c r="B826" s="40" t="s">
        <v>2031</v>
      </c>
      <c r="C826" s="36">
        <v>27</v>
      </c>
      <c r="D826" s="36">
        <v>27</v>
      </c>
      <c r="E826" s="39">
        <v>0</v>
      </c>
      <c r="F826" s="39">
        <v>0</v>
      </c>
      <c r="G826" s="39">
        <v>0</v>
      </c>
      <c r="H826" s="36">
        <v>0</v>
      </c>
    </row>
    <row r="827" spans="1:8">
      <c r="A827" s="34"/>
      <c r="B827" s="40" t="s">
        <v>2032</v>
      </c>
      <c r="C827" s="36">
        <v>47.36</v>
      </c>
      <c r="D827" s="36">
        <v>47.36</v>
      </c>
      <c r="E827" s="39">
        <v>0</v>
      </c>
      <c r="F827" s="39">
        <v>0</v>
      </c>
      <c r="G827" s="39">
        <v>0</v>
      </c>
      <c r="H827" s="36">
        <v>0</v>
      </c>
    </row>
    <row r="828" spans="1:8">
      <c r="A828" s="34" t="s">
        <v>969</v>
      </c>
      <c r="B828" s="37" t="s">
        <v>2033</v>
      </c>
      <c r="C828" s="36">
        <v>140</v>
      </c>
      <c r="D828" s="36">
        <v>140</v>
      </c>
      <c r="E828" s="39">
        <v>0</v>
      </c>
      <c r="F828" s="39">
        <v>0</v>
      </c>
      <c r="G828" s="39">
        <v>0</v>
      </c>
      <c r="H828" s="36">
        <v>0</v>
      </c>
    </row>
    <row r="829" spans="1:8">
      <c r="A829" s="34"/>
      <c r="B829" s="40" t="s">
        <v>2034</v>
      </c>
      <c r="C829" s="36">
        <v>26</v>
      </c>
      <c r="D829" s="36">
        <v>26</v>
      </c>
      <c r="E829" s="39">
        <v>0</v>
      </c>
      <c r="F829" s="39">
        <v>0</v>
      </c>
      <c r="G829" s="39">
        <v>0</v>
      </c>
      <c r="H829" s="36">
        <v>0</v>
      </c>
    </row>
    <row r="830" spans="1:8">
      <c r="A830" s="37"/>
      <c r="B830" s="49" t="s">
        <v>2035</v>
      </c>
      <c r="C830" s="36">
        <v>36</v>
      </c>
      <c r="D830" s="36">
        <v>36</v>
      </c>
      <c r="E830" s="39">
        <v>0</v>
      </c>
      <c r="F830" s="39">
        <v>0</v>
      </c>
      <c r="G830" s="39">
        <v>0</v>
      </c>
      <c r="H830" s="36">
        <v>0</v>
      </c>
    </row>
    <row r="831" spans="1:8">
      <c r="A831" s="34"/>
      <c r="B831" s="40" t="s">
        <v>2036</v>
      </c>
      <c r="C831" s="36">
        <v>13.8</v>
      </c>
      <c r="D831" s="36">
        <v>13.8</v>
      </c>
      <c r="E831" s="39">
        <v>0</v>
      </c>
      <c r="F831" s="39">
        <v>0</v>
      </c>
      <c r="G831" s="39">
        <v>0</v>
      </c>
      <c r="H831" s="36">
        <v>0</v>
      </c>
    </row>
    <row r="832" spans="1:8">
      <c r="A832" s="34"/>
      <c r="B832" s="40" t="s">
        <v>2037</v>
      </c>
      <c r="C832" s="36">
        <v>11</v>
      </c>
      <c r="D832" s="36">
        <v>11</v>
      </c>
      <c r="E832" s="39">
        <v>0</v>
      </c>
      <c r="F832" s="39">
        <v>0</v>
      </c>
      <c r="G832" s="39">
        <v>0</v>
      </c>
      <c r="H832" s="36">
        <v>0</v>
      </c>
    </row>
    <row r="833" spans="1:8">
      <c r="A833" s="34"/>
      <c r="B833" s="40" t="s">
        <v>2038</v>
      </c>
      <c r="C833" s="36">
        <v>53.2</v>
      </c>
      <c r="D833" s="36">
        <v>53.2</v>
      </c>
      <c r="E833" s="39">
        <v>0</v>
      </c>
      <c r="F833" s="39">
        <v>0</v>
      </c>
      <c r="G833" s="39">
        <v>0</v>
      </c>
      <c r="H833" s="36">
        <v>0</v>
      </c>
    </row>
    <row r="834" spans="1:8">
      <c r="A834" s="34" t="s">
        <v>971</v>
      </c>
      <c r="B834" s="37" t="s">
        <v>2039</v>
      </c>
      <c r="C834" s="36">
        <v>330</v>
      </c>
      <c r="D834" s="36">
        <v>330</v>
      </c>
      <c r="E834" s="39">
        <v>0</v>
      </c>
      <c r="F834" s="39">
        <v>0</v>
      </c>
      <c r="G834" s="39">
        <v>0</v>
      </c>
      <c r="H834" s="36">
        <v>0</v>
      </c>
    </row>
    <row r="835" spans="1:8">
      <c r="A835" s="34"/>
      <c r="B835" s="40" t="s">
        <v>2040</v>
      </c>
      <c r="C835" s="36">
        <v>100</v>
      </c>
      <c r="D835" s="36">
        <v>100</v>
      </c>
      <c r="E835" s="39">
        <v>0</v>
      </c>
      <c r="F835" s="39">
        <v>0</v>
      </c>
      <c r="G835" s="39">
        <v>0</v>
      </c>
      <c r="H835" s="36">
        <v>0</v>
      </c>
    </row>
    <row r="836" spans="1:8">
      <c r="A836" s="37"/>
      <c r="B836" s="49" t="s">
        <v>2041</v>
      </c>
      <c r="C836" s="36">
        <v>20</v>
      </c>
      <c r="D836" s="36">
        <v>20</v>
      </c>
      <c r="E836" s="39">
        <v>0</v>
      </c>
      <c r="F836" s="39">
        <v>0</v>
      </c>
      <c r="G836" s="39">
        <v>0</v>
      </c>
      <c r="H836" s="36">
        <v>0</v>
      </c>
    </row>
    <row r="837" spans="1:8">
      <c r="A837" s="34"/>
      <c r="B837" s="40" t="s">
        <v>2042</v>
      </c>
      <c r="C837" s="36">
        <v>200</v>
      </c>
      <c r="D837" s="36">
        <v>200</v>
      </c>
      <c r="E837" s="39">
        <v>0</v>
      </c>
      <c r="F837" s="39">
        <v>0</v>
      </c>
      <c r="G837" s="39">
        <v>0</v>
      </c>
      <c r="H837" s="36">
        <v>0</v>
      </c>
    </row>
    <row r="838" spans="1:8">
      <c r="A838" s="34"/>
      <c r="B838" s="40" t="s">
        <v>2043</v>
      </c>
      <c r="C838" s="36">
        <v>10</v>
      </c>
      <c r="D838" s="36">
        <v>10</v>
      </c>
      <c r="E838" s="39">
        <v>0</v>
      </c>
      <c r="F838" s="39">
        <v>0</v>
      </c>
      <c r="G838" s="39">
        <v>0</v>
      </c>
      <c r="H838" s="36">
        <v>0</v>
      </c>
    </row>
    <row r="839" spans="1:8">
      <c r="A839" s="34" t="s">
        <v>2044</v>
      </c>
      <c r="B839" s="37" t="s">
        <v>2045</v>
      </c>
      <c r="C839" s="36">
        <v>11427.61</v>
      </c>
      <c r="D839" s="36">
        <v>11427.61</v>
      </c>
      <c r="E839" s="39">
        <v>0</v>
      </c>
      <c r="F839" s="39">
        <v>0</v>
      </c>
      <c r="G839" s="39">
        <v>0</v>
      </c>
      <c r="H839" s="36">
        <v>0</v>
      </c>
    </row>
    <row r="840" spans="1:8">
      <c r="A840" s="34"/>
      <c r="B840" s="40" t="s">
        <v>2046</v>
      </c>
      <c r="C840" s="36">
        <v>600</v>
      </c>
      <c r="D840" s="36">
        <v>600</v>
      </c>
      <c r="E840" s="39">
        <v>0</v>
      </c>
      <c r="F840" s="39">
        <v>0</v>
      </c>
      <c r="G840" s="39">
        <v>0</v>
      </c>
      <c r="H840" s="36">
        <v>0</v>
      </c>
    </row>
    <row r="841" spans="1:8">
      <c r="A841" s="37"/>
      <c r="B841" s="49" t="s">
        <v>2047</v>
      </c>
      <c r="C841" s="36">
        <v>200</v>
      </c>
      <c r="D841" s="36">
        <v>200</v>
      </c>
      <c r="E841" s="39">
        <v>0</v>
      </c>
      <c r="F841" s="39">
        <v>0</v>
      </c>
      <c r="G841" s="39">
        <v>0</v>
      </c>
      <c r="H841" s="36">
        <v>0</v>
      </c>
    </row>
    <row r="842" spans="1:8">
      <c r="A842" s="34"/>
      <c r="B842" s="40" t="s">
        <v>2048</v>
      </c>
      <c r="C842" s="36">
        <v>130</v>
      </c>
      <c r="D842" s="36">
        <v>130</v>
      </c>
      <c r="E842" s="39">
        <v>0</v>
      </c>
      <c r="F842" s="39">
        <v>0</v>
      </c>
      <c r="G842" s="39">
        <v>0</v>
      </c>
      <c r="H842" s="36">
        <v>0</v>
      </c>
    </row>
    <row r="843" spans="1:8">
      <c r="A843" s="34"/>
      <c r="B843" s="40" t="s">
        <v>2049</v>
      </c>
      <c r="C843" s="36">
        <v>241</v>
      </c>
      <c r="D843" s="36">
        <v>241</v>
      </c>
      <c r="E843" s="39">
        <v>0</v>
      </c>
      <c r="F843" s="39">
        <v>0</v>
      </c>
      <c r="G843" s="39">
        <v>0</v>
      </c>
      <c r="H843" s="36">
        <v>0</v>
      </c>
    </row>
    <row r="844" spans="1:8">
      <c r="A844" s="34"/>
      <c r="B844" s="40" t="s">
        <v>2050</v>
      </c>
      <c r="C844" s="36">
        <v>18.53</v>
      </c>
      <c r="D844" s="36">
        <v>18.53</v>
      </c>
      <c r="E844" s="39">
        <v>0</v>
      </c>
      <c r="F844" s="39">
        <v>0</v>
      </c>
      <c r="G844" s="39">
        <v>0</v>
      </c>
      <c r="H844" s="36">
        <v>0</v>
      </c>
    </row>
    <row r="845" spans="1:8">
      <c r="A845" s="34"/>
      <c r="B845" s="40" t="s">
        <v>2051</v>
      </c>
      <c r="C845" s="36">
        <v>28</v>
      </c>
      <c r="D845" s="36">
        <v>28</v>
      </c>
      <c r="E845" s="39">
        <v>0</v>
      </c>
      <c r="F845" s="39">
        <v>0</v>
      </c>
      <c r="G845" s="39">
        <v>0</v>
      </c>
      <c r="H845" s="36">
        <v>0</v>
      </c>
    </row>
    <row r="846" spans="1:8">
      <c r="A846" s="34"/>
      <c r="B846" s="40" t="s">
        <v>2052</v>
      </c>
      <c r="C846" s="36">
        <v>93</v>
      </c>
      <c r="D846" s="36">
        <v>93</v>
      </c>
      <c r="E846" s="39">
        <v>0</v>
      </c>
      <c r="F846" s="39">
        <v>0</v>
      </c>
      <c r="G846" s="39">
        <v>0</v>
      </c>
      <c r="H846" s="36">
        <v>0</v>
      </c>
    </row>
    <row r="847" spans="1:8">
      <c r="A847" s="34"/>
      <c r="B847" s="40" t="s">
        <v>2053</v>
      </c>
      <c r="C847" s="36">
        <v>10</v>
      </c>
      <c r="D847" s="36">
        <v>10</v>
      </c>
      <c r="E847" s="39">
        <v>0</v>
      </c>
      <c r="F847" s="39">
        <v>0</v>
      </c>
      <c r="G847" s="39">
        <v>0</v>
      </c>
      <c r="H847" s="36">
        <v>0</v>
      </c>
    </row>
    <row r="848" spans="1:8">
      <c r="A848" s="34"/>
      <c r="B848" s="40" t="s">
        <v>2054</v>
      </c>
      <c r="C848" s="36">
        <v>130</v>
      </c>
      <c r="D848" s="36">
        <v>130</v>
      </c>
      <c r="E848" s="39">
        <v>0</v>
      </c>
      <c r="F848" s="39">
        <v>0</v>
      </c>
      <c r="G848" s="39">
        <v>0</v>
      </c>
      <c r="H848" s="36">
        <v>0</v>
      </c>
    </row>
    <row r="849" spans="1:8">
      <c r="A849" s="34"/>
      <c r="B849" s="40" t="s">
        <v>2055</v>
      </c>
      <c r="C849" s="36">
        <v>270</v>
      </c>
      <c r="D849" s="36">
        <v>270</v>
      </c>
      <c r="E849" s="39">
        <v>0</v>
      </c>
      <c r="F849" s="39">
        <v>0</v>
      </c>
      <c r="G849" s="39">
        <v>0</v>
      </c>
      <c r="H849" s="36">
        <v>0</v>
      </c>
    </row>
    <row r="850" spans="1:8">
      <c r="A850" s="34"/>
      <c r="B850" s="40" t="s">
        <v>2056</v>
      </c>
      <c r="C850" s="36">
        <v>100</v>
      </c>
      <c r="D850" s="36">
        <v>100</v>
      </c>
      <c r="E850" s="39">
        <v>0</v>
      </c>
      <c r="F850" s="39">
        <v>0</v>
      </c>
      <c r="G850" s="39">
        <v>0</v>
      </c>
      <c r="H850" s="36">
        <v>0</v>
      </c>
    </row>
    <row r="851" spans="1:8">
      <c r="A851" s="34"/>
      <c r="B851" s="40" t="s">
        <v>2057</v>
      </c>
      <c r="C851" s="36">
        <v>150</v>
      </c>
      <c r="D851" s="36">
        <v>150</v>
      </c>
      <c r="E851" s="39">
        <v>0</v>
      </c>
      <c r="F851" s="39">
        <v>0</v>
      </c>
      <c r="G851" s="39">
        <v>0</v>
      </c>
      <c r="H851" s="36">
        <v>0</v>
      </c>
    </row>
    <row r="852" spans="1:8">
      <c r="A852" s="34"/>
      <c r="B852" s="40" t="s">
        <v>2058</v>
      </c>
      <c r="C852" s="36">
        <v>1100</v>
      </c>
      <c r="D852" s="36">
        <v>1100</v>
      </c>
      <c r="E852" s="39">
        <v>0</v>
      </c>
      <c r="F852" s="39">
        <v>0</v>
      </c>
      <c r="G852" s="39">
        <v>0</v>
      </c>
      <c r="H852" s="36">
        <v>0</v>
      </c>
    </row>
    <row r="853" spans="1:8">
      <c r="A853" s="34"/>
      <c r="B853" s="40" t="s">
        <v>2059</v>
      </c>
      <c r="C853" s="36">
        <v>60</v>
      </c>
      <c r="D853" s="36">
        <v>60</v>
      </c>
      <c r="E853" s="39">
        <v>0</v>
      </c>
      <c r="F853" s="39">
        <v>0</v>
      </c>
      <c r="G853" s="39">
        <v>0</v>
      </c>
      <c r="H853" s="36">
        <v>0</v>
      </c>
    </row>
    <row r="854" spans="1:8">
      <c r="A854" s="34"/>
      <c r="B854" s="40" t="s">
        <v>2060</v>
      </c>
      <c r="C854" s="36">
        <v>1013.88</v>
      </c>
      <c r="D854" s="36">
        <v>1013.88</v>
      </c>
      <c r="E854" s="39">
        <v>0</v>
      </c>
      <c r="F854" s="39">
        <v>0</v>
      </c>
      <c r="G854" s="39">
        <v>0</v>
      </c>
      <c r="H854" s="36">
        <v>0</v>
      </c>
    </row>
    <row r="855" spans="1:8">
      <c r="A855" s="34"/>
      <c r="B855" s="40" t="s">
        <v>2061</v>
      </c>
      <c r="C855" s="36">
        <v>177</v>
      </c>
      <c r="D855" s="36">
        <v>177</v>
      </c>
      <c r="E855" s="39">
        <v>0</v>
      </c>
      <c r="F855" s="39">
        <v>0</v>
      </c>
      <c r="G855" s="39">
        <v>0</v>
      </c>
      <c r="H855" s="36">
        <v>0</v>
      </c>
    </row>
    <row r="856" spans="1:8">
      <c r="A856" s="34"/>
      <c r="B856" s="40" t="s">
        <v>2062</v>
      </c>
      <c r="C856" s="36">
        <v>800</v>
      </c>
      <c r="D856" s="36">
        <v>800</v>
      </c>
      <c r="E856" s="39">
        <v>0</v>
      </c>
      <c r="F856" s="39">
        <v>0</v>
      </c>
      <c r="G856" s="39">
        <v>0</v>
      </c>
      <c r="H856" s="36">
        <v>0</v>
      </c>
    </row>
    <row r="857" spans="1:8">
      <c r="A857" s="34"/>
      <c r="B857" s="40" t="s">
        <v>2063</v>
      </c>
      <c r="C857" s="36">
        <v>243</v>
      </c>
      <c r="D857" s="36">
        <v>243</v>
      </c>
      <c r="E857" s="39">
        <v>0</v>
      </c>
      <c r="F857" s="39">
        <v>0</v>
      </c>
      <c r="G857" s="39">
        <v>0</v>
      </c>
      <c r="H857" s="36">
        <v>0</v>
      </c>
    </row>
    <row r="858" spans="1:8">
      <c r="A858" s="34"/>
      <c r="B858" s="40" t="s">
        <v>2064</v>
      </c>
      <c r="C858" s="36">
        <v>150</v>
      </c>
      <c r="D858" s="36">
        <v>150</v>
      </c>
      <c r="E858" s="39">
        <v>0</v>
      </c>
      <c r="F858" s="39">
        <v>0</v>
      </c>
      <c r="G858" s="39">
        <v>0</v>
      </c>
      <c r="H858" s="36">
        <v>0</v>
      </c>
    </row>
    <row r="859" spans="1:8">
      <c r="A859" s="34"/>
      <c r="B859" s="40" t="s">
        <v>2065</v>
      </c>
      <c r="C859" s="36">
        <v>200</v>
      </c>
      <c r="D859" s="36">
        <v>200</v>
      </c>
      <c r="E859" s="39">
        <v>0</v>
      </c>
      <c r="F859" s="39">
        <v>0</v>
      </c>
      <c r="G859" s="39">
        <v>0</v>
      </c>
      <c r="H859" s="36">
        <v>0</v>
      </c>
    </row>
    <row r="860" spans="1:8">
      <c r="A860" s="34"/>
      <c r="B860" s="40" t="s">
        <v>2066</v>
      </c>
      <c r="C860" s="36">
        <v>83.2</v>
      </c>
      <c r="D860" s="36">
        <v>83.2</v>
      </c>
      <c r="E860" s="39">
        <v>0</v>
      </c>
      <c r="F860" s="39">
        <v>0</v>
      </c>
      <c r="G860" s="39">
        <v>0</v>
      </c>
      <c r="H860" s="36">
        <v>0</v>
      </c>
    </row>
    <row r="861" spans="1:8">
      <c r="A861" s="34"/>
      <c r="B861" s="40" t="s">
        <v>2067</v>
      </c>
      <c r="C861" s="36">
        <v>400</v>
      </c>
      <c r="D861" s="36">
        <v>400</v>
      </c>
      <c r="E861" s="39">
        <v>0</v>
      </c>
      <c r="F861" s="39">
        <v>0</v>
      </c>
      <c r="G861" s="39">
        <v>0</v>
      </c>
      <c r="H861" s="36">
        <v>0</v>
      </c>
    </row>
    <row r="862" spans="1:8">
      <c r="A862" s="34"/>
      <c r="B862" s="40" t="s">
        <v>2068</v>
      </c>
      <c r="C862" s="36">
        <v>20</v>
      </c>
      <c r="D862" s="36">
        <v>20</v>
      </c>
      <c r="E862" s="39">
        <v>0</v>
      </c>
      <c r="F862" s="39">
        <v>0</v>
      </c>
      <c r="G862" s="39">
        <v>0</v>
      </c>
      <c r="H862" s="36">
        <v>0</v>
      </c>
    </row>
    <row r="863" spans="1:8">
      <c r="A863" s="34"/>
      <c r="B863" s="40" t="s">
        <v>2069</v>
      </c>
      <c r="C863" s="36">
        <v>210</v>
      </c>
      <c r="D863" s="36">
        <v>210</v>
      </c>
      <c r="E863" s="39">
        <v>0</v>
      </c>
      <c r="F863" s="39">
        <v>0</v>
      </c>
      <c r="G863" s="39">
        <v>0</v>
      </c>
      <c r="H863" s="36">
        <v>0</v>
      </c>
    </row>
    <row r="864" spans="1:8">
      <c r="A864" s="34"/>
      <c r="B864" s="40" t="s">
        <v>2070</v>
      </c>
      <c r="C864" s="36">
        <v>5000</v>
      </c>
      <c r="D864" s="36">
        <v>5000</v>
      </c>
      <c r="E864" s="39">
        <v>0</v>
      </c>
      <c r="F864" s="39">
        <v>0</v>
      </c>
      <c r="G864" s="39">
        <v>0</v>
      </c>
      <c r="H864" s="36">
        <v>0</v>
      </c>
    </row>
    <row r="865" spans="1:8">
      <c r="A865" s="34"/>
      <c r="B865" s="48" t="s">
        <v>2071</v>
      </c>
      <c r="C865" s="36">
        <f>SUM(D865:H865)</f>
        <v>176695.75</v>
      </c>
      <c r="D865" s="36">
        <v>77604.75</v>
      </c>
      <c r="E865" s="39">
        <v>0</v>
      </c>
      <c r="F865" s="39">
        <v>0</v>
      </c>
      <c r="G865" s="39">
        <v>0</v>
      </c>
      <c r="H865" s="36">
        <v>99091</v>
      </c>
    </row>
    <row r="866" spans="1:8">
      <c r="A866" s="34" t="s">
        <v>2072</v>
      </c>
      <c r="B866" s="37" t="s">
        <v>2073</v>
      </c>
      <c r="C866" s="36">
        <f>SUM(D866:H866)</f>
        <v>99091</v>
      </c>
      <c r="D866" s="36">
        <v>0</v>
      </c>
      <c r="E866" s="39">
        <v>0</v>
      </c>
      <c r="F866" s="39">
        <v>0</v>
      </c>
      <c r="G866" s="39">
        <v>0</v>
      </c>
      <c r="H866" s="36">
        <f>110000-9130-1779</f>
        <v>99091</v>
      </c>
    </row>
    <row r="867" spans="1:8">
      <c r="A867" s="37"/>
      <c r="B867" s="49" t="s">
        <v>2074</v>
      </c>
      <c r="C867" s="36">
        <f t="shared" ref="C867:C893" si="0">SUM(D867:H867)</f>
        <v>169</v>
      </c>
      <c r="D867" s="36">
        <v>0</v>
      </c>
      <c r="E867" s="39">
        <v>0</v>
      </c>
      <c r="F867" s="39">
        <v>0</v>
      </c>
      <c r="G867" s="39">
        <v>0</v>
      </c>
      <c r="H867" s="36">
        <v>169</v>
      </c>
    </row>
    <row r="868" spans="1:8">
      <c r="A868" s="37"/>
      <c r="B868" s="49" t="s">
        <v>2075</v>
      </c>
      <c r="C868" s="36">
        <f t="shared" si="0"/>
        <v>7</v>
      </c>
      <c r="D868" s="36">
        <v>0</v>
      </c>
      <c r="E868" s="39">
        <v>0</v>
      </c>
      <c r="F868" s="39">
        <v>0</v>
      </c>
      <c r="G868" s="39">
        <v>0</v>
      </c>
      <c r="H868" s="36">
        <v>7</v>
      </c>
    </row>
    <row r="869" spans="1:8">
      <c r="A869" s="34"/>
      <c r="B869" s="40" t="s">
        <v>2076</v>
      </c>
      <c r="C869" s="36">
        <f t="shared" si="0"/>
        <v>1513</v>
      </c>
      <c r="D869" s="36">
        <v>0</v>
      </c>
      <c r="E869" s="39">
        <v>0</v>
      </c>
      <c r="F869" s="39">
        <v>0</v>
      </c>
      <c r="G869" s="39">
        <v>0</v>
      </c>
      <c r="H869" s="36">
        <v>1513</v>
      </c>
    </row>
    <row r="870" spans="1:8">
      <c r="A870" s="34"/>
      <c r="B870" s="40" t="s">
        <v>2077</v>
      </c>
      <c r="C870" s="36">
        <f t="shared" si="0"/>
        <v>92</v>
      </c>
      <c r="D870" s="36">
        <v>0</v>
      </c>
      <c r="E870" s="39">
        <v>0</v>
      </c>
      <c r="F870" s="39">
        <v>0</v>
      </c>
      <c r="G870" s="39">
        <v>0</v>
      </c>
      <c r="H870" s="36">
        <v>92</v>
      </c>
    </row>
    <row r="871" spans="1:8">
      <c r="A871" s="34"/>
      <c r="B871" s="40" t="s">
        <v>2078</v>
      </c>
      <c r="C871" s="36">
        <f t="shared" si="0"/>
        <v>50</v>
      </c>
      <c r="D871" s="36">
        <v>0</v>
      </c>
      <c r="E871" s="39">
        <v>0</v>
      </c>
      <c r="F871" s="39">
        <v>0</v>
      </c>
      <c r="G871" s="39">
        <v>0</v>
      </c>
      <c r="H871" s="36">
        <v>50</v>
      </c>
    </row>
    <row r="872" spans="1:8">
      <c r="A872" s="34"/>
      <c r="B872" s="40" t="s">
        <v>2079</v>
      </c>
      <c r="C872" s="36">
        <f t="shared" si="0"/>
        <v>612</v>
      </c>
      <c r="D872" s="36">
        <v>0</v>
      </c>
      <c r="E872" s="39">
        <v>0</v>
      </c>
      <c r="F872" s="39">
        <v>0</v>
      </c>
      <c r="G872" s="39">
        <v>0</v>
      </c>
      <c r="H872" s="36">
        <v>612</v>
      </c>
    </row>
    <row r="873" spans="1:8">
      <c r="A873" s="34"/>
      <c r="B873" s="40" t="s">
        <v>2080</v>
      </c>
      <c r="C873" s="36">
        <f t="shared" si="0"/>
        <v>2091</v>
      </c>
      <c r="D873" s="36">
        <v>0</v>
      </c>
      <c r="E873" s="39">
        <v>0</v>
      </c>
      <c r="F873" s="39">
        <v>0</v>
      </c>
      <c r="G873" s="39">
        <v>0</v>
      </c>
      <c r="H873" s="36">
        <v>2091</v>
      </c>
    </row>
    <row r="874" spans="1:8">
      <c r="A874" s="34"/>
      <c r="B874" s="40" t="s">
        <v>2081</v>
      </c>
      <c r="C874" s="36">
        <f t="shared" si="0"/>
        <v>1609</v>
      </c>
      <c r="D874" s="36">
        <v>0</v>
      </c>
      <c r="E874" s="39">
        <v>0</v>
      </c>
      <c r="F874" s="39">
        <v>0</v>
      </c>
      <c r="G874" s="39">
        <v>0</v>
      </c>
      <c r="H874" s="36">
        <v>1609</v>
      </c>
    </row>
    <row r="875" spans="1:8">
      <c r="A875" s="34"/>
      <c r="B875" s="40" t="s">
        <v>2082</v>
      </c>
      <c r="C875" s="36">
        <f t="shared" si="0"/>
        <v>266</v>
      </c>
      <c r="D875" s="36">
        <v>0</v>
      </c>
      <c r="E875" s="39">
        <v>0</v>
      </c>
      <c r="F875" s="39">
        <v>0</v>
      </c>
      <c r="G875" s="39">
        <v>0</v>
      </c>
      <c r="H875" s="36">
        <v>266</v>
      </c>
    </row>
    <row r="876" spans="1:8">
      <c r="A876" s="34"/>
      <c r="B876" s="40" t="s">
        <v>2083</v>
      </c>
      <c r="C876" s="36">
        <f t="shared" si="0"/>
        <v>486</v>
      </c>
      <c r="D876" s="36">
        <v>0</v>
      </c>
      <c r="E876" s="39">
        <v>0</v>
      </c>
      <c r="F876" s="39">
        <v>0</v>
      </c>
      <c r="G876" s="39">
        <v>0</v>
      </c>
      <c r="H876" s="36">
        <v>486</v>
      </c>
    </row>
    <row r="877" spans="1:8">
      <c r="A877" s="34"/>
      <c r="B877" s="40" t="s">
        <v>2084</v>
      </c>
      <c r="C877" s="36">
        <f t="shared" si="0"/>
        <v>5046</v>
      </c>
      <c r="D877" s="36">
        <v>0</v>
      </c>
      <c r="E877" s="39">
        <v>0</v>
      </c>
      <c r="F877" s="39">
        <v>0</v>
      </c>
      <c r="G877" s="39">
        <v>0</v>
      </c>
      <c r="H877" s="36">
        <v>5046</v>
      </c>
    </row>
    <row r="878" spans="1:8">
      <c r="A878" s="34"/>
      <c r="B878" s="40" t="s">
        <v>2085</v>
      </c>
      <c r="C878" s="36">
        <f t="shared" si="0"/>
        <v>20895</v>
      </c>
      <c r="D878" s="36">
        <v>0</v>
      </c>
      <c r="E878" s="39">
        <v>0</v>
      </c>
      <c r="F878" s="39">
        <v>0</v>
      </c>
      <c r="G878" s="39">
        <v>0</v>
      </c>
      <c r="H878" s="36">
        <v>20895</v>
      </c>
    </row>
    <row r="879" spans="1:8">
      <c r="A879" s="34"/>
      <c r="B879" s="40" t="s">
        <v>2086</v>
      </c>
      <c r="C879" s="36">
        <f t="shared" si="0"/>
        <v>14370</v>
      </c>
      <c r="D879" s="36">
        <v>0</v>
      </c>
      <c r="E879" s="39">
        <v>0</v>
      </c>
      <c r="F879" s="39">
        <v>0</v>
      </c>
      <c r="G879" s="39">
        <v>0</v>
      </c>
      <c r="H879" s="36">
        <v>14370</v>
      </c>
    </row>
    <row r="880" spans="1:8">
      <c r="A880" s="34"/>
      <c r="B880" s="40" t="s">
        <v>2087</v>
      </c>
      <c r="C880" s="36">
        <f t="shared" si="0"/>
        <v>3807</v>
      </c>
      <c r="D880" s="36">
        <v>0</v>
      </c>
      <c r="E880" s="39">
        <v>0</v>
      </c>
      <c r="F880" s="39">
        <v>0</v>
      </c>
      <c r="G880" s="39">
        <v>0</v>
      </c>
      <c r="H880" s="36">
        <v>3807</v>
      </c>
    </row>
    <row r="881" spans="1:8">
      <c r="A881" s="34"/>
      <c r="B881" s="40" t="s">
        <v>2088</v>
      </c>
      <c r="C881" s="36">
        <f t="shared" si="0"/>
        <v>30017</v>
      </c>
      <c r="D881" s="36">
        <v>0</v>
      </c>
      <c r="E881" s="39">
        <v>0</v>
      </c>
      <c r="F881" s="39">
        <v>0</v>
      </c>
      <c r="G881" s="39">
        <v>0</v>
      </c>
      <c r="H881" s="36">
        <v>30017</v>
      </c>
    </row>
    <row r="882" spans="1:8">
      <c r="A882" s="34"/>
      <c r="B882" s="40" t="s">
        <v>2089</v>
      </c>
      <c r="C882" s="36">
        <f t="shared" si="0"/>
        <v>4321</v>
      </c>
      <c r="D882" s="36">
        <v>0</v>
      </c>
      <c r="E882" s="39">
        <v>0</v>
      </c>
      <c r="F882" s="39">
        <v>0</v>
      </c>
      <c r="G882" s="39">
        <v>0</v>
      </c>
      <c r="H882" s="36">
        <v>4321</v>
      </c>
    </row>
    <row r="883" spans="1:8">
      <c r="A883" s="34"/>
      <c r="B883" s="40" t="s">
        <v>361</v>
      </c>
      <c r="C883" s="36">
        <f t="shared" si="0"/>
        <v>1070</v>
      </c>
      <c r="D883" s="36">
        <v>0</v>
      </c>
      <c r="E883" s="39">
        <v>0</v>
      </c>
      <c r="F883" s="39">
        <v>0</v>
      </c>
      <c r="G883" s="39">
        <v>0</v>
      </c>
      <c r="H883" s="36">
        <v>1070</v>
      </c>
    </row>
    <row r="884" spans="1:8">
      <c r="A884" s="34"/>
      <c r="B884" s="40" t="s">
        <v>2090</v>
      </c>
      <c r="C884" s="36">
        <f t="shared" si="0"/>
        <v>1079</v>
      </c>
      <c r="D884" s="36">
        <v>0</v>
      </c>
      <c r="E884" s="39">
        <v>0</v>
      </c>
      <c r="F884" s="39">
        <v>0</v>
      </c>
      <c r="G884" s="39">
        <v>0</v>
      </c>
      <c r="H884" s="36">
        <v>1079</v>
      </c>
    </row>
    <row r="885" spans="1:8">
      <c r="A885" s="34"/>
      <c r="B885" s="40" t="s">
        <v>353</v>
      </c>
      <c r="C885" s="36">
        <f t="shared" si="0"/>
        <v>1821</v>
      </c>
      <c r="D885" s="36">
        <v>0</v>
      </c>
      <c r="E885" s="39">
        <v>0</v>
      </c>
      <c r="F885" s="39">
        <v>0</v>
      </c>
      <c r="G885" s="39">
        <v>0</v>
      </c>
      <c r="H885" s="36">
        <v>1821</v>
      </c>
    </row>
    <row r="886" spans="1:8">
      <c r="A886" s="34"/>
      <c r="B886" s="40" t="s">
        <v>2091</v>
      </c>
      <c r="C886" s="36">
        <f t="shared" si="0"/>
        <v>900</v>
      </c>
      <c r="D886" s="36">
        <v>0</v>
      </c>
      <c r="E886" s="39">
        <v>0</v>
      </c>
      <c r="F886" s="39">
        <v>0</v>
      </c>
      <c r="G886" s="39">
        <v>0</v>
      </c>
      <c r="H886" s="36">
        <v>900</v>
      </c>
    </row>
    <row r="887" spans="1:8">
      <c r="A887" s="34"/>
      <c r="B887" s="40" t="s">
        <v>722</v>
      </c>
      <c r="C887" s="36">
        <f t="shared" si="0"/>
        <v>313</v>
      </c>
      <c r="D887" s="36">
        <v>0</v>
      </c>
      <c r="E887" s="39">
        <v>0</v>
      </c>
      <c r="F887" s="39">
        <v>0</v>
      </c>
      <c r="G887" s="39">
        <v>0</v>
      </c>
      <c r="H887" s="36">
        <v>313</v>
      </c>
    </row>
    <row r="888" spans="1:8">
      <c r="A888" s="34"/>
      <c r="B888" s="40" t="s">
        <v>726</v>
      </c>
      <c r="C888" s="36">
        <f t="shared" si="0"/>
        <v>241</v>
      </c>
      <c r="D888" s="36">
        <v>0</v>
      </c>
      <c r="E888" s="39">
        <v>0</v>
      </c>
      <c r="F888" s="39">
        <v>0</v>
      </c>
      <c r="G888" s="39">
        <v>0</v>
      </c>
      <c r="H888" s="36">
        <v>241</v>
      </c>
    </row>
    <row r="889" spans="1:8">
      <c r="A889" s="34"/>
      <c r="B889" s="40" t="s">
        <v>2092</v>
      </c>
      <c r="C889" s="36">
        <f t="shared" si="0"/>
        <v>132</v>
      </c>
      <c r="D889" s="36">
        <v>0</v>
      </c>
      <c r="E889" s="39">
        <v>0</v>
      </c>
      <c r="F889" s="39">
        <v>0</v>
      </c>
      <c r="G889" s="39">
        <v>0</v>
      </c>
      <c r="H889" s="36">
        <f>1911-1779</f>
        <v>132</v>
      </c>
    </row>
    <row r="890" spans="1:8">
      <c r="A890" s="34"/>
      <c r="B890" s="40" t="s">
        <v>2093</v>
      </c>
      <c r="C890" s="36">
        <f t="shared" si="0"/>
        <v>0</v>
      </c>
      <c r="D890" s="36">
        <v>0</v>
      </c>
      <c r="E890" s="39">
        <v>0</v>
      </c>
      <c r="F890" s="39">
        <v>0</v>
      </c>
      <c r="G890" s="39">
        <v>0</v>
      </c>
      <c r="H890" s="36">
        <f>9130-9130</f>
        <v>0</v>
      </c>
    </row>
    <row r="891" spans="1:8">
      <c r="A891" s="34"/>
      <c r="B891" s="40" t="s">
        <v>2094</v>
      </c>
      <c r="C891" s="36">
        <f t="shared" si="0"/>
        <v>1468</v>
      </c>
      <c r="D891" s="36">
        <v>0</v>
      </c>
      <c r="E891" s="39">
        <v>0</v>
      </c>
      <c r="F891" s="39">
        <v>0</v>
      </c>
      <c r="G891" s="39">
        <v>0</v>
      </c>
      <c r="H891" s="36">
        <v>1468</v>
      </c>
    </row>
    <row r="892" spans="1:8">
      <c r="A892" s="37"/>
      <c r="B892" s="49" t="s">
        <v>736</v>
      </c>
      <c r="C892" s="36">
        <f t="shared" si="0"/>
        <v>2265</v>
      </c>
      <c r="D892" s="36">
        <v>0</v>
      </c>
      <c r="E892" s="39">
        <v>0</v>
      </c>
      <c r="F892" s="39">
        <v>0</v>
      </c>
      <c r="G892" s="39">
        <v>0</v>
      </c>
      <c r="H892" s="36">
        <v>2265</v>
      </c>
    </row>
    <row r="893" spans="1:8">
      <c r="A893" s="34"/>
      <c r="B893" s="40" t="s">
        <v>2095</v>
      </c>
      <c r="C893" s="36">
        <f t="shared" si="0"/>
        <v>4451</v>
      </c>
      <c r="D893" s="36">
        <v>0</v>
      </c>
      <c r="E893" s="36">
        <v>0</v>
      </c>
      <c r="F893" s="36">
        <v>0</v>
      </c>
      <c r="G893" s="36">
        <v>0</v>
      </c>
      <c r="H893" s="36">
        <v>4451</v>
      </c>
    </row>
    <row r="894" spans="1:8">
      <c r="A894" s="34" t="s">
        <v>2096</v>
      </c>
      <c r="B894" s="37" t="s">
        <v>2097</v>
      </c>
      <c r="C894" s="36">
        <v>77604.75</v>
      </c>
      <c r="D894" s="36">
        <v>77604.75</v>
      </c>
      <c r="E894" s="39">
        <v>0</v>
      </c>
      <c r="F894" s="39">
        <v>0</v>
      </c>
      <c r="G894" s="39">
        <v>0</v>
      </c>
      <c r="H894" s="36">
        <v>0</v>
      </c>
    </row>
    <row r="895" spans="1:8">
      <c r="A895" s="34"/>
      <c r="B895" s="40" t="s">
        <v>2098</v>
      </c>
      <c r="C895" s="36">
        <v>53</v>
      </c>
      <c r="D895" s="36">
        <v>53</v>
      </c>
      <c r="E895" s="39">
        <v>0</v>
      </c>
      <c r="F895" s="39">
        <v>0</v>
      </c>
      <c r="G895" s="39">
        <v>0</v>
      </c>
      <c r="H895" s="36">
        <v>0</v>
      </c>
    </row>
    <row r="896" spans="1:8">
      <c r="A896" s="34"/>
      <c r="B896" s="40" t="s">
        <v>2099</v>
      </c>
      <c r="C896" s="36">
        <v>210</v>
      </c>
      <c r="D896" s="36">
        <v>210</v>
      </c>
      <c r="E896" s="39">
        <v>0</v>
      </c>
      <c r="F896" s="39">
        <v>0</v>
      </c>
      <c r="G896" s="39">
        <v>0</v>
      </c>
      <c r="H896" s="36">
        <v>0</v>
      </c>
    </row>
    <row r="897" spans="1:8">
      <c r="A897" s="34"/>
      <c r="B897" s="40" t="s">
        <v>2100</v>
      </c>
      <c r="C897" s="36">
        <v>60</v>
      </c>
      <c r="D897" s="36">
        <v>60</v>
      </c>
      <c r="E897" s="39">
        <v>0</v>
      </c>
      <c r="F897" s="39">
        <v>0</v>
      </c>
      <c r="G897" s="39">
        <v>0</v>
      </c>
      <c r="H897" s="36">
        <v>0</v>
      </c>
    </row>
    <row r="898" spans="1:8">
      <c r="A898" s="34"/>
      <c r="B898" s="40" t="s">
        <v>2101</v>
      </c>
      <c r="C898" s="36">
        <v>120</v>
      </c>
      <c r="D898" s="36">
        <v>120</v>
      </c>
      <c r="E898" s="39">
        <v>0</v>
      </c>
      <c r="F898" s="39">
        <v>0</v>
      </c>
      <c r="G898" s="39">
        <v>0</v>
      </c>
      <c r="H898" s="36">
        <v>0</v>
      </c>
    </row>
    <row r="899" spans="1:8">
      <c r="A899" s="34"/>
      <c r="B899" s="40" t="s">
        <v>2102</v>
      </c>
      <c r="C899" s="36">
        <v>120</v>
      </c>
      <c r="D899" s="36">
        <v>120</v>
      </c>
      <c r="E899" s="39">
        <v>0</v>
      </c>
      <c r="F899" s="39">
        <v>0</v>
      </c>
      <c r="G899" s="39">
        <v>0</v>
      </c>
      <c r="H899" s="36">
        <v>0</v>
      </c>
    </row>
    <row r="900" spans="1:8">
      <c r="A900" s="34"/>
      <c r="B900" s="40" t="s">
        <v>2103</v>
      </c>
      <c r="C900" s="36">
        <v>480</v>
      </c>
      <c r="D900" s="36">
        <v>480</v>
      </c>
      <c r="E900" s="39">
        <v>0</v>
      </c>
      <c r="F900" s="39">
        <v>0</v>
      </c>
      <c r="G900" s="39">
        <v>0</v>
      </c>
      <c r="H900" s="36">
        <v>0</v>
      </c>
    </row>
    <row r="901" spans="1:8">
      <c r="A901" s="34"/>
      <c r="B901" s="40" t="s">
        <v>2104</v>
      </c>
      <c r="C901" s="36">
        <v>8000</v>
      </c>
      <c r="D901" s="36">
        <v>8000</v>
      </c>
      <c r="E901" s="39">
        <v>0</v>
      </c>
      <c r="F901" s="39">
        <v>0</v>
      </c>
      <c r="G901" s="39">
        <v>0</v>
      </c>
      <c r="H901" s="36">
        <v>0</v>
      </c>
    </row>
    <row r="902" spans="1:8">
      <c r="A902" s="34"/>
      <c r="B902" s="40" t="s">
        <v>2105</v>
      </c>
      <c r="C902" s="36">
        <v>300</v>
      </c>
      <c r="D902" s="36">
        <v>300</v>
      </c>
      <c r="E902" s="39">
        <v>0</v>
      </c>
      <c r="F902" s="39">
        <v>0</v>
      </c>
      <c r="G902" s="39">
        <v>0</v>
      </c>
      <c r="H902" s="36">
        <v>0</v>
      </c>
    </row>
    <row r="903" spans="1:8">
      <c r="A903" s="34"/>
      <c r="B903" s="40" t="s">
        <v>2106</v>
      </c>
      <c r="C903" s="36">
        <v>100</v>
      </c>
      <c r="D903" s="36">
        <v>100</v>
      </c>
      <c r="E903" s="39">
        <v>0</v>
      </c>
      <c r="F903" s="39">
        <v>0</v>
      </c>
      <c r="G903" s="39">
        <v>0</v>
      </c>
      <c r="H903" s="36">
        <v>0</v>
      </c>
    </row>
    <row r="904" spans="1:8">
      <c r="A904" s="34"/>
      <c r="B904" s="40" t="s">
        <v>2107</v>
      </c>
      <c r="C904" s="36">
        <v>25.6</v>
      </c>
      <c r="D904" s="36">
        <v>25.6</v>
      </c>
      <c r="E904" s="39">
        <v>0</v>
      </c>
      <c r="F904" s="39">
        <v>0</v>
      </c>
      <c r="G904" s="39">
        <v>0</v>
      </c>
      <c r="H904" s="36">
        <v>0</v>
      </c>
    </row>
    <row r="905" spans="1:8">
      <c r="A905" s="34"/>
      <c r="B905" s="40" t="s">
        <v>2108</v>
      </c>
      <c r="C905" s="36">
        <v>11000</v>
      </c>
      <c r="D905" s="36">
        <v>11000</v>
      </c>
      <c r="E905" s="39">
        <v>0</v>
      </c>
      <c r="F905" s="39">
        <v>0</v>
      </c>
      <c r="G905" s="39">
        <v>0</v>
      </c>
      <c r="H905" s="36">
        <v>0</v>
      </c>
    </row>
    <row r="906" spans="1:8">
      <c r="A906" s="34"/>
      <c r="B906" s="40" t="s">
        <v>2109</v>
      </c>
      <c r="C906" s="36">
        <v>1000</v>
      </c>
      <c r="D906" s="36">
        <v>1000</v>
      </c>
      <c r="E906" s="39">
        <v>0</v>
      </c>
      <c r="F906" s="39">
        <v>0</v>
      </c>
      <c r="G906" s="39">
        <v>0</v>
      </c>
      <c r="H906" s="36">
        <v>0</v>
      </c>
    </row>
    <row r="907" spans="1:8">
      <c r="A907" s="34"/>
      <c r="B907" s="40" t="s">
        <v>2110</v>
      </c>
      <c r="C907" s="36">
        <v>480</v>
      </c>
      <c r="D907" s="36">
        <v>480</v>
      </c>
      <c r="E907" s="39">
        <v>0</v>
      </c>
      <c r="F907" s="39">
        <v>0</v>
      </c>
      <c r="G907" s="39">
        <v>0</v>
      </c>
      <c r="H907" s="36">
        <v>0</v>
      </c>
    </row>
    <row r="908" spans="1:8">
      <c r="A908" s="34"/>
      <c r="B908" s="40" t="s">
        <v>2111</v>
      </c>
      <c r="C908" s="36">
        <v>2160</v>
      </c>
      <c r="D908" s="36">
        <v>2160</v>
      </c>
      <c r="E908" s="39">
        <v>0</v>
      </c>
      <c r="F908" s="39">
        <v>0</v>
      </c>
      <c r="G908" s="39">
        <v>0</v>
      </c>
      <c r="H908" s="36">
        <v>0</v>
      </c>
    </row>
    <row r="909" spans="1:8">
      <c r="A909" s="34"/>
      <c r="B909" s="40" t="s">
        <v>2112</v>
      </c>
      <c r="C909" s="36">
        <v>1082.15</v>
      </c>
      <c r="D909" s="36">
        <v>1082.15</v>
      </c>
      <c r="E909" s="39">
        <v>0</v>
      </c>
      <c r="F909" s="39">
        <v>0</v>
      </c>
      <c r="G909" s="39">
        <v>0</v>
      </c>
      <c r="H909" s="36">
        <v>0</v>
      </c>
    </row>
    <row r="910" spans="1:8">
      <c r="A910" s="34"/>
      <c r="B910" s="40" t="s">
        <v>2113</v>
      </c>
      <c r="C910" s="36">
        <v>1700</v>
      </c>
      <c r="D910" s="36">
        <v>1700</v>
      </c>
      <c r="E910" s="39">
        <v>0</v>
      </c>
      <c r="F910" s="39">
        <v>0</v>
      </c>
      <c r="G910" s="39">
        <v>0</v>
      </c>
      <c r="H910" s="36">
        <v>0</v>
      </c>
    </row>
    <row r="911" spans="1:8">
      <c r="A911" s="34"/>
      <c r="B911" s="40" t="s">
        <v>2114</v>
      </c>
      <c r="C911" s="36">
        <v>3543</v>
      </c>
      <c r="D911" s="36">
        <v>3543</v>
      </c>
      <c r="E911" s="39">
        <v>0</v>
      </c>
      <c r="F911" s="39">
        <v>0</v>
      </c>
      <c r="G911" s="39">
        <v>0</v>
      </c>
      <c r="H911" s="36">
        <v>0</v>
      </c>
    </row>
    <row r="912" spans="1:8">
      <c r="A912" s="34"/>
      <c r="B912" s="40" t="s">
        <v>722</v>
      </c>
      <c r="C912" s="36">
        <v>55</v>
      </c>
      <c r="D912" s="36">
        <v>55</v>
      </c>
      <c r="E912" s="39">
        <v>0</v>
      </c>
      <c r="F912" s="39">
        <v>0</v>
      </c>
      <c r="G912" s="39">
        <v>0</v>
      </c>
      <c r="H912" s="36">
        <v>0</v>
      </c>
    </row>
    <row r="913" spans="1:8">
      <c r="A913" s="34"/>
      <c r="B913" s="40" t="s">
        <v>723</v>
      </c>
      <c r="C913" s="36">
        <v>148</v>
      </c>
      <c r="D913" s="36">
        <v>148</v>
      </c>
      <c r="E913" s="39">
        <v>0</v>
      </c>
      <c r="F913" s="39">
        <v>0</v>
      </c>
      <c r="G913" s="39">
        <v>0</v>
      </c>
      <c r="H913" s="36">
        <v>0</v>
      </c>
    </row>
    <row r="914" spans="1:8">
      <c r="A914" s="34"/>
      <c r="B914" s="40" t="s">
        <v>2115</v>
      </c>
      <c r="C914" s="36">
        <v>75</v>
      </c>
      <c r="D914" s="36">
        <v>75</v>
      </c>
      <c r="E914" s="39">
        <v>0</v>
      </c>
      <c r="F914" s="39">
        <v>0</v>
      </c>
      <c r="G914" s="39">
        <v>0</v>
      </c>
      <c r="H914" s="36">
        <v>0</v>
      </c>
    </row>
    <row r="915" spans="1:8">
      <c r="A915" s="34"/>
      <c r="B915" s="40" t="s">
        <v>2116</v>
      </c>
      <c r="C915" s="36">
        <v>15</v>
      </c>
      <c r="D915" s="36">
        <v>15</v>
      </c>
      <c r="E915" s="39">
        <v>0</v>
      </c>
      <c r="F915" s="39">
        <v>0</v>
      </c>
      <c r="G915" s="39">
        <v>0</v>
      </c>
      <c r="H915" s="36">
        <v>0</v>
      </c>
    </row>
    <row r="916" spans="1:8">
      <c r="A916" s="34"/>
      <c r="B916" s="40" t="s">
        <v>2117</v>
      </c>
      <c r="C916" s="36">
        <v>300</v>
      </c>
      <c r="D916" s="36">
        <v>300</v>
      </c>
      <c r="E916" s="39">
        <v>0</v>
      </c>
      <c r="F916" s="39">
        <v>0</v>
      </c>
      <c r="G916" s="39">
        <v>0</v>
      </c>
      <c r="H916" s="36">
        <v>0</v>
      </c>
    </row>
    <row r="917" spans="1:8">
      <c r="A917" s="34"/>
      <c r="B917" s="40" t="s">
        <v>2118</v>
      </c>
      <c r="C917" s="36">
        <v>1500</v>
      </c>
      <c r="D917" s="36">
        <v>1500</v>
      </c>
      <c r="E917" s="39">
        <v>0</v>
      </c>
      <c r="F917" s="39">
        <v>0</v>
      </c>
      <c r="G917" s="39">
        <v>0</v>
      </c>
      <c r="H917" s="36">
        <v>0</v>
      </c>
    </row>
    <row r="918" spans="1:8">
      <c r="A918" s="34"/>
      <c r="B918" s="40" t="s">
        <v>786</v>
      </c>
      <c r="C918" s="36">
        <v>3000</v>
      </c>
      <c r="D918" s="36">
        <v>3000</v>
      </c>
      <c r="E918" s="39">
        <v>0</v>
      </c>
      <c r="F918" s="39">
        <v>0</v>
      </c>
      <c r="G918" s="39">
        <v>0</v>
      </c>
      <c r="H918" s="36">
        <v>0</v>
      </c>
    </row>
    <row r="919" spans="1:8">
      <c r="A919" s="34"/>
      <c r="B919" s="40" t="s">
        <v>2119</v>
      </c>
      <c r="C919" s="36">
        <v>10000</v>
      </c>
      <c r="D919" s="36">
        <v>10000</v>
      </c>
      <c r="E919" s="39">
        <v>0</v>
      </c>
      <c r="F919" s="39">
        <v>0</v>
      </c>
      <c r="G919" s="39">
        <v>0</v>
      </c>
      <c r="H919" s="36">
        <v>0</v>
      </c>
    </row>
    <row r="920" spans="1:8">
      <c r="A920" s="34"/>
      <c r="B920" s="40" t="s">
        <v>2120</v>
      </c>
      <c r="C920" s="36">
        <v>15000</v>
      </c>
      <c r="D920" s="36">
        <v>15000</v>
      </c>
      <c r="E920" s="39">
        <v>0</v>
      </c>
      <c r="F920" s="39">
        <v>0</v>
      </c>
      <c r="G920" s="39">
        <v>0</v>
      </c>
      <c r="H920" s="36">
        <v>0</v>
      </c>
    </row>
    <row r="921" spans="1:8">
      <c r="A921" s="37"/>
      <c r="B921" s="49" t="s">
        <v>2121</v>
      </c>
      <c r="C921" s="36">
        <v>235</v>
      </c>
      <c r="D921" s="36">
        <v>235</v>
      </c>
      <c r="E921" s="39">
        <v>0</v>
      </c>
      <c r="F921" s="39">
        <v>0</v>
      </c>
      <c r="G921" s="39">
        <v>0</v>
      </c>
      <c r="H921" s="36">
        <v>0</v>
      </c>
    </row>
    <row r="922" spans="1:8">
      <c r="A922" s="37"/>
      <c r="B922" s="49" t="s">
        <v>2122</v>
      </c>
      <c r="C922" s="36">
        <v>818</v>
      </c>
      <c r="D922" s="36">
        <v>818</v>
      </c>
      <c r="E922" s="39">
        <v>0</v>
      </c>
      <c r="F922" s="39">
        <v>0</v>
      </c>
      <c r="G922" s="39">
        <v>0</v>
      </c>
      <c r="H922" s="36">
        <v>0</v>
      </c>
    </row>
    <row r="923" spans="1:8">
      <c r="A923" s="37"/>
      <c r="B923" s="49" t="s">
        <v>2123</v>
      </c>
      <c r="C923" s="36">
        <v>16000</v>
      </c>
      <c r="D923" s="36">
        <v>16000</v>
      </c>
      <c r="E923" s="39">
        <v>0</v>
      </c>
      <c r="F923" s="39">
        <v>0</v>
      </c>
      <c r="G923" s="39">
        <v>0</v>
      </c>
      <c r="H923" s="36">
        <v>0</v>
      </c>
    </row>
    <row r="924" spans="1:8">
      <c r="A924" s="37"/>
      <c r="B924" s="49" t="s">
        <v>2124</v>
      </c>
      <c r="C924" s="36">
        <v>10</v>
      </c>
      <c r="D924" s="36">
        <v>10</v>
      </c>
      <c r="E924" s="39">
        <v>0</v>
      </c>
      <c r="F924" s="39">
        <v>0</v>
      </c>
      <c r="G924" s="39">
        <v>0</v>
      </c>
      <c r="H924" s="36">
        <v>0</v>
      </c>
    </row>
    <row r="925" spans="1:8">
      <c r="A925" s="34"/>
      <c r="B925" s="40" t="s">
        <v>2125</v>
      </c>
      <c r="C925" s="36">
        <v>15</v>
      </c>
      <c r="D925" s="36">
        <v>15</v>
      </c>
      <c r="E925" s="39">
        <v>0</v>
      </c>
      <c r="F925" s="39">
        <v>0</v>
      </c>
      <c r="G925" s="39">
        <v>0</v>
      </c>
      <c r="H925" s="36">
        <v>0</v>
      </c>
    </row>
    <row r="926" spans="1:8">
      <c r="A926" s="34"/>
      <c r="B926" s="40" t="s">
        <v>2126</v>
      </c>
      <c r="C926" s="36">
        <v>125</v>
      </c>
      <c r="D926" s="36">
        <v>125</v>
      </c>
      <c r="E926" s="39">
        <v>0</v>
      </c>
      <c r="F926" s="39">
        <v>0</v>
      </c>
      <c r="G926" s="39">
        <v>0</v>
      </c>
      <c r="H926" s="36">
        <v>0</v>
      </c>
    </row>
    <row r="927" spans="1:8">
      <c r="A927" s="34" t="s">
        <v>1223</v>
      </c>
      <c r="B927" s="37" t="s">
        <v>2127</v>
      </c>
      <c r="C927" s="36">
        <v>125</v>
      </c>
      <c r="D927" s="36">
        <v>125</v>
      </c>
      <c r="E927" s="39">
        <v>0</v>
      </c>
      <c r="F927" s="39">
        <v>0</v>
      </c>
      <c r="G927" s="39">
        <v>0</v>
      </c>
      <c r="H927" s="36">
        <v>0</v>
      </c>
    </row>
    <row r="928" spans="1:8">
      <c r="A928" s="34"/>
      <c r="B928" s="40" t="s">
        <v>2128</v>
      </c>
      <c r="C928" s="36">
        <v>65</v>
      </c>
      <c r="D928" s="36">
        <v>65</v>
      </c>
      <c r="E928" s="39">
        <v>0</v>
      </c>
      <c r="F928" s="39">
        <v>0</v>
      </c>
      <c r="G928" s="39">
        <v>0</v>
      </c>
      <c r="H928" s="36">
        <v>0</v>
      </c>
    </row>
    <row r="929" spans="1:8">
      <c r="A929" s="34"/>
      <c r="B929" s="40" t="s">
        <v>2129</v>
      </c>
      <c r="C929" s="36">
        <v>18</v>
      </c>
      <c r="D929" s="36">
        <v>18</v>
      </c>
      <c r="E929" s="39">
        <v>0</v>
      </c>
      <c r="F929" s="39">
        <v>0</v>
      </c>
      <c r="G929" s="39">
        <v>0</v>
      </c>
      <c r="H929" s="36">
        <v>0</v>
      </c>
    </row>
    <row r="930" spans="1:8">
      <c r="A930" s="34"/>
      <c r="B930" s="40" t="s">
        <v>2130</v>
      </c>
      <c r="C930" s="36">
        <v>4</v>
      </c>
      <c r="D930" s="36">
        <v>4</v>
      </c>
      <c r="E930" s="39">
        <v>0</v>
      </c>
      <c r="F930" s="39">
        <v>0</v>
      </c>
      <c r="G930" s="39">
        <v>0</v>
      </c>
      <c r="H930" s="36">
        <v>0</v>
      </c>
    </row>
    <row r="931" spans="1:8">
      <c r="A931" s="34"/>
      <c r="B931" s="40" t="s">
        <v>2131</v>
      </c>
      <c r="C931" s="36">
        <v>5</v>
      </c>
      <c r="D931" s="36">
        <v>5</v>
      </c>
      <c r="E931" s="36">
        <v>0</v>
      </c>
      <c r="F931" s="36">
        <v>0</v>
      </c>
      <c r="G931" s="36">
        <v>0</v>
      </c>
      <c r="H931" s="36">
        <v>0</v>
      </c>
    </row>
    <row r="932" spans="1:8">
      <c r="A932" s="50"/>
      <c r="B932" s="40" t="s">
        <v>2132</v>
      </c>
      <c r="C932" s="36">
        <v>3</v>
      </c>
      <c r="D932" s="36">
        <v>3</v>
      </c>
      <c r="E932" s="36">
        <v>0</v>
      </c>
      <c r="F932" s="36">
        <v>0</v>
      </c>
      <c r="G932" s="36">
        <v>0</v>
      </c>
      <c r="H932" s="36">
        <v>0</v>
      </c>
    </row>
    <row r="933" spans="1:8">
      <c r="A933" s="51"/>
      <c r="B933" s="40" t="s">
        <v>2133</v>
      </c>
      <c r="C933" s="36">
        <v>22</v>
      </c>
      <c r="D933" s="36">
        <v>22</v>
      </c>
      <c r="E933" s="52">
        <v>0</v>
      </c>
      <c r="F933" s="52">
        <v>0</v>
      </c>
      <c r="G933" s="52">
        <v>0</v>
      </c>
      <c r="H933" s="52">
        <v>0</v>
      </c>
    </row>
    <row r="934" spans="1:8">
      <c r="A934" s="51"/>
      <c r="B934" s="40" t="s">
        <v>2134</v>
      </c>
      <c r="C934" s="36">
        <v>3</v>
      </c>
      <c r="D934" s="36">
        <v>3</v>
      </c>
      <c r="E934" s="52">
        <v>0</v>
      </c>
      <c r="F934" s="52">
        <v>0</v>
      </c>
      <c r="G934" s="52">
        <v>0</v>
      </c>
      <c r="H934" s="52">
        <v>0</v>
      </c>
    </row>
    <row r="935" spans="1:8">
      <c r="A935" s="51"/>
      <c r="B935" s="40" t="s">
        <v>2135</v>
      </c>
      <c r="C935" s="36">
        <v>5</v>
      </c>
      <c r="D935" s="36">
        <v>5</v>
      </c>
      <c r="E935" s="52">
        <v>0</v>
      </c>
      <c r="F935" s="52">
        <v>0</v>
      </c>
      <c r="G935" s="52">
        <v>0</v>
      </c>
      <c r="H935" s="52">
        <v>0</v>
      </c>
    </row>
  </sheetData>
  <autoFilter ref="A6:I935">
    <extLst/>
  </autoFilter>
  <mergeCells count="9">
    <mergeCell ref="D4:H4"/>
    <mergeCell ref="A4:A6"/>
    <mergeCell ref="B4:B6"/>
    <mergeCell ref="C4:C6"/>
    <mergeCell ref="D5:D6"/>
    <mergeCell ref="E5:E6"/>
    <mergeCell ref="F5:F6"/>
    <mergeCell ref="G5:G6"/>
    <mergeCell ref="H5:H6"/>
  </mergeCells>
  <pageMargins left="0.238888888888889" right="0.16875" top="0.359027777777778" bottom="0.235416666666667" header="0.21875" footer="0.1562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O11"/>
  <sheetViews>
    <sheetView showGridLines="0" workbookViewId="0">
      <selection activeCell="H9" sqref="H9"/>
    </sheetView>
  </sheetViews>
  <sheetFormatPr defaultColWidth="9" defaultRowHeight="14.25"/>
  <cols>
    <col min="1" max="1" width="61.625" customWidth="1"/>
    <col min="2" max="2" width="18.75" customWidth="1"/>
    <col min="3" max="3" width="18.375" customWidth="1"/>
    <col min="4" max="4" width="22" customWidth="1"/>
  </cols>
  <sheetData>
    <row r="1" s="1" customFormat="1" ht="31.5" customHeight="1" spans="1:249">
      <c r="A1" s="2" t="s">
        <v>2136</v>
      </c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</row>
    <row r="2" ht="20.25" spans="1:4">
      <c r="A2" s="4" t="s">
        <v>2137</v>
      </c>
      <c r="B2" s="4"/>
      <c r="C2" s="4"/>
      <c r="D2" s="4"/>
    </row>
    <row r="3" ht="30.75" customHeight="1" spans="1:4">
      <c r="A3" s="5"/>
      <c r="B3" s="5"/>
      <c r="C3" s="6"/>
      <c r="D3" s="7" t="s">
        <v>25</v>
      </c>
    </row>
    <row r="4" ht="45" customHeight="1" spans="1:4">
      <c r="A4" s="8" t="s">
        <v>2138</v>
      </c>
      <c r="B4" s="9" t="s">
        <v>153</v>
      </c>
      <c r="C4" s="9" t="s">
        <v>2139</v>
      </c>
      <c r="D4" s="9" t="s">
        <v>2140</v>
      </c>
    </row>
    <row r="5" ht="45" customHeight="1" spans="1:4">
      <c r="A5" s="8" t="s">
        <v>2141</v>
      </c>
      <c r="B5" s="10">
        <f>SUM(B6,B7,B10)</f>
        <v>765.1</v>
      </c>
      <c r="C5" s="10">
        <f>SUM(C6,C7,C10)</f>
        <v>1630.38</v>
      </c>
      <c r="D5" s="11">
        <f t="shared" ref="D5:D8" si="0">(B5-C5)/C5*100</f>
        <v>-53.0722898956072</v>
      </c>
    </row>
    <row r="6" ht="45" customHeight="1" spans="1:4">
      <c r="A6" s="12" t="s">
        <v>2142</v>
      </c>
      <c r="B6" s="10">
        <v>2</v>
      </c>
      <c r="C6" s="10"/>
      <c r="D6" s="11"/>
    </row>
    <row r="7" ht="45" customHeight="1" spans="1:4">
      <c r="A7" s="12" t="s">
        <v>2143</v>
      </c>
      <c r="B7" s="10">
        <v>479.1</v>
      </c>
      <c r="C7" s="10">
        <v>1361.9</v>
      </c>
      <c r="D7" s="11">
        <f t="shared" si="0"/>
        <v>-64.8212056685513</v>
      </c>
    </row>
    <row r="8" ht="45" customHeight="1" spans="1:4">
      <c r="A8" s="13" t="s">
        <v>2144</v>
      </c>
      <c r="B8" s="10">
        <v>479.1</v>
      </c>
      <c r="C8" s="10">
        <v>1361.9</v>
      </c>
      <c r="D8" s="11">
        <f t="shared" si="0"/>
        <v>-64.8212056685513</v>
      </c>
    </row>
    <row r="9" ht="45" customHeight="1" spans="1:4">
      <c r="A9" s="13" t="s">
        <v>2145</v>
      </c>
      <c r="B9" s="10"/>
      <c r="C9" s="10"/>
      <c r="D9" s="11"/>
    </row>
    <row r="10" ht="45" customHeight="1" spans="1:4">
      <c r="A10" s="12" t="s">
        <v>2146</v>
      </c>
      <c r="B10" s="10">
        <v>284</v>
      </c>
      <c r="C10" s="10">
        <v>268.48</v>
      </c>
      <c r="D10" s="11">
        <f>(B10-C10)/C10*100</f>
        <v>5.78069129916567</v>
      </c>
    </row>
    <row r="11" ht="70.5" customHeight="1" spans="1:4">
      <c r="A11" s="14" t="s">
        <v>2147</v>
      </c>
      <c r="B11" s="15"/>
      <c r="C11" s="15"/>
      <c r="D11" s="16"/>
    </row>
  </sheetData>
  <mergeCells count="2">
    <mergeCell ref="A2:D2"/>
    <mergeCell ref="A11:D11"/>
  </mergeCells>
  <printOptions horizontalCentered="1"/>
  <pageMargins left="0.786805555555556" right="0.786805555555556" top="0.590277777777778" bottom="0.707638888888889" header="0.313888888888889" footer="0.313888888888889"/>
  <pageSetup paperSize="9" firstPageNumber="97" orientation="landscape" useFirstPageNumber="1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U15"/>
  <sheetViews>
    <sheetView showGridLines="0" showZeros="0" topLeftCell="A7" workbookViewId="0">
      <selection activeCell="D8" sqref="D8"/>
    </sheetView>
  </sheetViews>
  <sheetFormatPr defaultColWidth="9" defaultRowHeight="14.25"/>
  <cols>
    <col min="1" max="1" width="136.5" style="283" customWidth="1"/>
    <col min="2" max="16384" width="9" style="283"/>
  </cols>
  <sheetData>
    <row r="1" ht="51" customHeight="1" spans="1:47">
      <c r="A1" s="284" t="s">
        <v>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</row>
    <row r="2" s="281" customFormat="1" ht="34.5" customHeight="1" spans="1:1">
      <c r="A2" s="286" t="s">
        <v>9</v>
      </c>
    </row>
    <row r="3" s="281" customFormat="1" ht="34.5" customHeight="1" spans="1:1">
      <c r="A3" s="286" t="s">
        <v>10</v>
      </c>
    </row>
    <row r="4" s="282" customFormat="1" ht="34.5" customHeight="1" spans="1:1">
      <c r="A4" s="287" t="s">
        <v>11</v>
      </c>
    </row>
    <row r="5" s="282" customFormat="1" ht="34.5" customHeight="1" spans="1:1">
      <c r="A5" s="287" t="s">
        <v>12</v>
      </c>
    </row>
    <row r="6" s="281" customFormat="1" ht="34.5" customHeight="1" spans="1:1">
      <c r="A6" s="286" t="s">
        <v>13</v>
      </c>
    </row>
    <row r="7" s="281" customFormat="1" ht="34.5" customHeight="1" spans="1:1">
      <c r="A7" s="286" t="s">
        <v>14</v>
      </c>
    </row>
    <row r="8" s="281" customFormat="1" ht="34.5" customHeight="1" spans="1:1">
      <c r="A8" s="286" t="s">
        <v>15</v>
      </c>
    </row>
    <row r="9" s="281" customFormat="1" ht="34.5" customHeight="1" spans="1:1">
      <c r="A9" s="286" t="s">
        <v>16</v>
      </c>
    </row>
    <row r="10" s="281" customFormat="1" ht="34.5" customHeight="1" spans="1:1">
      <c r="A10" s="286" t="s">
        <v>17</v>
      </c>
    </row>
    <row r="11" s="281" customFormat="1" ht="34.5" customHeight="1" spans="1:1">
      <c r="A11" s="286" t="s">
        <v>18</v>
      </c>
    </row>
    <row r="12" s="281" customFormat="1" ht="34.5" customHeight="1" spans="1:1">
      <c r="A12" s="286" t="s">
        <v>19</v>
      </c>
    </row>
    <row r="13" s="281" customFormat="1" ht="34.5" customHeight="1" spans="1:1">
      <c r="A13" s="286" t="s">
        <v>20</v>
      </c>
    </row>
    <row r="14" s="281" customFormat="1" ht="34.5" customHeight="1" spans="1:1">
      <c r="A14" s="286" t="s">
        <v>21</v>
      </c>
    </row>
    <row r="15" s="281" customFormat="1" ht="34.5" customHeight="1" spans="1:1">
      <c r="A15" s="286" t="s">
        <v>22</v>
      </c>
    </row>
  </sheetData>
  <printOptions horizontalCentered="1"/>
  <pageMargins left="0.984027777777778" right="0.984027777777778" top="0.472222222222222" bottom="0.550694444444444" header="0.511805555555556" footer="0.511805555555556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G26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C8" sqref="C8"/>
    </sheetView>
  </sheetViews>
  <sheetFormatPr defaultColWidth="9" defaultRowHeight="14.25" outlineLevelCol="6"/>
  <cols>
    <col min="1" max="1" width="36.25" customWidth="1"/>
    <col min="2" max="3" width="16.625" style="222" customWidth="1"/>
    <col min="4" max="6" width="16.625" customWidth="1"/>
  </cols>
  <sheetData>
    <row r="1" spans="1:6">
      <c r="A1" s="269" t="s">
        <v>23</v>
      </c>
      <c r="D1" s="222"/>
      <c r="E1" s="222"/>
      <c r="F1" s="222"/>
    </row>
    <row r="2" ht="24" customHeight="1" spans="1:6">
      <c r="A2" s="270" t="s">
        <v>24</v>
      </c>
      <c r="B2" s="270"/>
      <c r="C2" s="270"/>
      <c r="D2" s="270"/>
      <c r="E2" s="270"/>
      <c r="F2" s="270"/>
    </row>
    <row r="3" ht="2.25" customHeight="1" spans="1:6">
      <c r="A3" s="222"/>
      <c r="D3" s="222"/>
      <c r="E3" s="222"/>
      <c r="F3" s="222"/>
    </row>
    <row r="4" spans="1:6">
      <c r="A4" s="222"/>
      <c r="D4" s="222"/>
      <c r="E4" s="222"/>
      <c r="F4" s="271" t="s">
        <v>25</v>
      </c>
    </row>
    <row r="5" s="54" customFormat="1" ht="33" customHeight="1" spans="1:6">
      <c r="A5" s="228" t="s">
        <v>26</v>
      </c>
      <c r="B5" s="204" t="s">
        <v>27</v>
      </c>
      <c r="C5" s="204" t="s">
        <v>28</v>
      </c>
      <c r="D5" s="272" t="s">
        <v>29</v>
      </c>
      <c r="E5" s="228" t="s">
        <v>30</v>
      </c>
      <c r="F5" s="228" t="s">
        <v>31</v>
      </c>
    </row>
    <row r="6" ht="16.5" customHeight="1" spans="1:6">
      <c r="A6" s="273" t="s">
        <v>32</v>
      </c>
      <c r="B6" s="274"/>
      <c r="C6" s="274"/>
      <c r="D6" s="275"/>
      <c r="E6" s="150"/>
      <c r="F6" s="150"/>
    </row>
    <row r="7" ht="16.5" customHeight="1" spans="1:7">
      <c r="A7" s="276" t="s">
        <v>33</v>
      </c>
      <c r="B7" s="277">
        <f>SUM(B9:B10)</f>
        <v>816100</v>
      </c>
      <c r="C7" s="277">
        <f>SUM(C9:C10)</f>
        <v>740558</v>
      </c>
      <c r="D7" s="278">
        <f>SUM(D9:D10)</f>
        <v>739142</v>
      </c>
      <c r="E7" s="261">
        <f>C7/B7*100</f>
        <v>90.7435363313319</v>
      </c>
      <c r="F7" s="261">
        <f>(C7/D7-1)*100</f>
        <v>0.191573473026829</v>
      </c>
      <c r="G7" s="241"/>
    </row>
    <row r="8" ht="16.5" customHeight="1" spans="1:6">
      <c r="A8" s="252" t="s">
        <v>34</v>
      </c>
      <c r="B8" s="208">
        <f>表二!C5</f>
        <v>698500</v>
      </c>
      <c r="C8" s="208">
        <f>表二!D5</f>
        <v>616912</v>
      </c>
      <c r="D8" s="268">
        <f>D7-10205-D10</f>
        <v>602197</v>
      </c>
      <c r="E8" s="254">
        <f>IF(B8=0,0,(C8/B8*100))</f>
        <v>88.3195418754474</v>
      </c>
      <c r="F8" s="254">
        <f>IF(D8=0,0,(C8-D8)*100/D8)</f>
        <v>2.44355252517033</v>
      </c>
    </row>
    <row r="9" ht="16.5" customHeight="1" spans="1:6">
      <c r="A9" s="252" t="s">
        <v>35</v>
      </c>
      <c r="B9" s="208">
        <f>B8+14000</f>
        <v>712500</v>
      </c>
      <c r="C9" s="208">
        <f>C8+14000</f>
        <v>630912</v>
      </c>
      <c r="D9" s="268">
        <v>612402</v>
      </c>
      <c r="E9" s="254">
        <f>IF(B9=0,0,(C9/B9*100))</f>
        <v>88.5490526315789</v>
      </c>
      <c r="F9" s="254">
        <f>IF(D9=0,0,(C9-D9)*100/D9)</f>
        <v>3.02252442023377</v>
      </c>
    </row>
    <row r="10" ht="16.5" customHeight="1" spans="1:6">
      <c r="A10" s="252" t="s">
        <v>36</v>
      </c>
      <c r="B10" s="208">
        <f>表二!C21-14000</f>
        <v>103600</v>
      </c>
      <c r="C10" s="208">
        <f>表二!D21-14000</f>
        <v>109646</v>
      </c>
      <c r="D10" s="268">
        <v>126740</v>
      </c>
      <c r="E10" s="254">
        <f>IF(B10=0,0,(C10/B10*100))</f>
        <v>105.835907335907</v>
      </c>
      <c r="F10" s="254">
        <f>IF(D10=0,0,(C10-D10)*100/D10)</f>
        <v>-13.4874546315291</v>
      </c>
    </row>
    <row r="11" ht="16.5" customHeight="1" spans="1:6">
      <c r="A11" s="276" t="s">
        <v>37</v>
      </c>
      <c r="B11" s="277">
        <f>SUM(B13:B14)</f>
        <v>481500</v>
      </c>
      <c r="C11" s="277">
        <f>SUM(C13:C14)</f>
        <v>430168</v>
      </c>
      <c r="D11" s="278">
        <f>SUM(D13:D14)</f>
        <v>450062</v>
      </c>
      <c r="E11" s="261">
        <f>C11/B11*100</f>
        <v>89.3391484942887</v>
      </c>
      <c r="F11" s="261">
        <f>(C11/D11-1)*100</f>
        <v>-4.42027987255089</v>
      </c>
    </row>
    <row r="12" ht="16.5" customHeight="1" spans="1:6">
      <c r="A12" s="252" t="s">
        <v>38</v>
      </c>
      <c r="B12" s="208">
        <f>表三!C5</f>
        <v>363900</v>
      </c>
      <c r="C12" s="208">
        <f>表三!D5</f>
        <v>306522</v>
      </c>
      <c r="D12" s="208">
        <f>D13-10205</f>
        <v>313117</v>
      </c>
      <c r="E12" s="254">
        <f>IF(B12=0,0,(C12/B12*100))</f>
        <v>84.2324814509481</v>
      </c>
      <c r="F12" s="254">
        <f>IF(D12=0,0,(C12-D12)*100/D12)</f>
        <v>-2.10624143690697</v>
      </c>
    </row>
    <row r="13" ht="16.5" customHeight="1" spans="1:6">
      <c r="A13" s="252" t="s">
        <v>35</v>
      </c>
      <c r="B13" s="208">
        <f>B12+14000</f>
        <v>377900</v>
      </c>
      <c r="C13" s="208">
        <f>C12+14000</f>
        <v>320522</v>
      </c>
      <c r="D13" s="208">
        <v>323322</v>
      </c>
      <c r="E13" s="254">
        <f>IF(B13=0,0,(C13/B13*100))</f>
        <v>84.8166181529505</v>
      </c>
      <c r="F13" s="254">
        <f>IF(D13=0,0,(C13-D13)*100/D13)</f>
        <v>-0.866009736423751</v>
      </c>
    </row>
    <row r="14" ht="16.5" customHeight="1" spans="1:6">
      <c r="A14" s="252" t="s">
        <v>36</v>
      </c>
      <c r="B14" s="208">
        <f>表三!C20-14000</f>
        <v>103600</v>
      </c>
      <c r="C14" s="208">
        <f>表三!D20-14000</f>
        <v>109646</v>
      </c>
      <c r="D14" s="208">
        <v>126740</v>
      </c>
      <c r="E14" s="254">
        <f>IF(B14=0,0,(C14/B14*100))</f>
        <v>105.835907335907</v>
      </c>
      <c r="F14" s="254">
        <f>IF(D14=0,0,(C14-D14)*100/D14)</f>
        <v>-13.4874546315291</v>
      </c>
    </row>
    <row r="15" ht="16.5" customHeight="1" spans="1:6">
      <c r="A15" s="276" t="s">
        <v>39</v>
      </c>
      <c r="B15" s="277">
        <f>SUM(B16:B21)</f>
        <v>198012</v>
      </c>
      <c r="C15" s="277">
        <f>SUM(C16:C21)</f>
        <v>233965</v>
      </c>
      <c r="D15" s="278">
        <f>SUM(D16:D21)</f>
        <v>243943</v>
      </c>
      <c r="E15" s="261">
        <f>C15/B15*100</f>
        <v>118.156980385027</v>
      </c>
      <c r="F15" s="261">
        <f>(C15/D15-1)*100</f>
        <v>-4.09029978314607</v>
      </c>
    </row>
    <row r="16" ht="16.5" customHeight="1" spans="1:6">
      <c r="A16" s="252" t="s">
        <v>40</v>
      </c>
      <c r="B16" s="208">
        <v>5400</v>
      </c>
      <c r="C16" s="208">
        <v>5000</v>
      </c>
      <c r="D16" s="268"/>
      <c r="E16" s="254">
        <f t="shared" ref="E16:E26" si="0">IF(B16=0,0,(C16/B16*100))</f>
        <v>92.5925925925926</v>
      </c>
      <c r="F16" s="254">
        <f t="shared" ref="F16:F26" si="1">IF(D16=0,0,(C16-D16)*100/D16)</f>
        <v>0</v>
      </c>
    </row>
    <row r="17" ht="16.5" customHeight="1" spans="1:6">
      <c r="A17" s="252" t="s">
        <v>41</v>
      </c>
      <c r="B17" s="208">
        <v>414</v>
      </c>
      <c r="C17" s="208">
        <v>400</v>
      </c>
      <c r="D17" s="268"/>
      <c r="E17" s="254">
        <f t="shared" si="0"/>
        <v>96.6183574879227</v>
      </c>
      <c r="F17" s="254">
        <f t="shared" si="1"/>
        <v>0</v>
      </c>
    </row>
    <row r="18" ht="16.5" customHeight="1" spans="1:6">
      <c r="A18" s="252" t="s">
        <v>42</v>
      </c>
      <c r="B18" s="208">
        <v>183620</v>
      </c>
      <c r="C18" s="208">
        <v>220600</v>
      </c>
      <c r="D18" s="268">
        <v>234259</v>
      </c>
      <c r="E18" s="254">
        <f t="shared" si="0"/>
        <v>120.139418364013</v>
      </c>
      <c r="F18" s="254">
        <f t="shared" si="1"/>
        <v>-5.83072582056613</v>
      </c>
    </row>
    <row r="19" s="262" customFormat="1" ht="16.5" customHeight="1" spans="1:6">
      <c r="A19" s="256" t="s">
        <v>43</v>
      </c>
      <c r="B19" s="208">
        <v>4320</v>
      </c>
      <c r="C19" s="208">
        <v>4665</v>
      </c>
      <c r="D19" s="268">
        <v>6884</v>
      </c>
      <c r="E19" s="266">
        <f t="shared" si="0"/>
        <v>107.986111111111</v>
      </c>
      <c r="F19" s="266">
        <f t="shared" si="1"/>
        <v>-32.2341661824521</v>
      </c>
    </row>
    <row r="20" ht="16.5" customHeight="1" spans="1:6">
      <c r="A20" s="252" t="s">
        <v>44</v>
      </c>
      <c r="B20" s="208">
        <v>2600</v>
      </c>
      <c r="C20" s="208">
        <v>3300</v>
      </c>
      <c r="D20" s="268">
        <v>2800</v>
      </c>
      <c r="E20" s="254">
        <f t="shared" si="0"/>
        <v>126.923076923077</v>
      </c>
      <c r="F20" s="254">
        <f t="shared" si="1"/>
        <v>17.8571428571429</v>
      </c>
    </row>
    <row r="21" ht="16.5" customHeight="1" spans="1:6">
      <c r="A21" s="252" t="s">
        <v>45</v>
      </c>
      <c r="B21" s="208">
        <v>1658</v>
      </c>
      <c r="C21" s="208"/>
      <c r="D21" s="268"/>
      <c r="E21" s="254"/>
      <c r="F21" s="254">
        <f t="shared" si="1"/>
        <v>0</v>
      </c>
    </row>
    <row r="22" ht="16.5" customHeight="1" spans="1:6">
      <c r="A22" s="279" t="s">
        <v>46</v>
      </c>
      <c r="B22" s="277">
        <f>SUM(B23:B26)</f>
        <v>244859.96</v>
      </c>
      <c r="C22" s="277">
        <f>SUM(C23:C26)</f>
        <v>244859.96</v>
      </c>
      <c r="D22" s="280">
        <f>SUM(D23:D26)</f>
        <v>252832</v>
      </c>
      <c r="E22" s="254">
        <f t="shared" si="0"/>
        <v>100</v>
      </c>
      <c r="F22" s="254">
        <f t="shared" si="1"/>
        <v>-3.15309770915074</v>
      </c>
    </row>
    <row r="23" ht="16.5" customHeight="1" spans="1:6">
      <c r="A23" s="252" t="s">
        <v>47</v>
      </c>
      <c r="B23" s="208">
        <v>150912.21</v>
      </c>
      <c r="C23" s="208">
        <v>150912.21</v>
      </c>
      <c r="D23" s="212">
        <v>165206</v>
      </c>
      <c r="E23" s="254">
        <f t="shared" si="0"/>
        <v>100</v>
      </c>
      <c r="F23" s="254">
        <f t="shared" si="1"/>
        <v>-8.6521010132804</v>
      </c>
    </row>
    <row r="24" ht="16.5" customHeight="1" spans="1:6">
      <c r="A24" s="252" t="s">
        <v>48</v>
      </c>
      <c r="B24" s="208">
        <v>86728.07</v>
      </c>
      <c r="C24" s="208">
        <v>86728.07</v>
      </c>
      <c r="D24" s="212">
        <v>80067</v>
      </c>
      <c r="E24" s="254">
        <f t="shared" si="0"/>
        <v>100</v>
      </c>
      <c r="F24" s="254">
        <f t="shared" si="1"/>
        <v>8.31937002760189</v>
      </c>
    </row>
    <row r="25" ht="16.5" customHeight="1" spans="1:6">
      <c r="A25" s="252" t="s">
        <v>49</v>
      </c>
      <c r="B25" s="208">
        <v>1388.22</v>
      </c>
      <c r="C25" s="208">
        <v>1388.22</v>
      </c>
      <c r="D25" s="212">
        <v>1331</v>
      </c>
      <c r="E25" s="254">
        <f t="shared" si="0"/>
        <v>100</v>
      </c>
      <c r="F25" s="254">
        <f t="shared" si="1"/>
        <v>4.29902329075883</v>
      </c>
    </row>
    <row r="26" ht="16.5" customHeight="1" spans="1:6">
      <c r="A26" s="252" t="s">
        <v>50</v>
      </c>
      <c r="B26" s="208">
        <v>5831.46</v>
      </c>
      <c r="C26" s="208">
        <v>5831.46</v>
      </c>
      <c r="D26" s="212">
        <v>6228</v>
      </c>
      <c r="E26" s="254">
        <f t="shared" si="0"/>
        <v>100</v>
      </c>
      <c r="F26" s="254">
        <f t="shared" si="1"/>
        <v>-6.36705202312139</v>
      </c>
    </row>
  </sheetData>
  <mergeCells count="1">
    <mergeCell ref="A2:F2"/>
  </mergeCells>
  <printOptions horizontalCentered="1"/>
  <pageMargins left="0.786805555555556" right="0.786805555555556" top="0.590277777777778" bottom="0.590277777777778" header="0.393055555555556" footer="0.196527777777778"/>
  <pageSetup paperSize="9" orientation="landscape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H34"/>
  <sheetViews>
    <sheetView showGridLines="0" workbookViewId="0">
      <pane xSplit="1" ySplit="4" topLeftCell="B14" activePane="bottomRight" state="frozen"/>
      <selection/>
      <selection pane="topRight"/>
      <selection pane="bottomLeft"/>
      <selection pane="bottomRight" activeCell="B32" sqref="B32"/>
    </sheetView>
  </sheetViews>
  <sheetFormatPr defaultColWidth="9" defaultRowHeight="14.25" outlineLevelCol="7"/>
  <cols>
    <col min="1" max="1" width="32.25" customWidth="1"/>
    <col min="2" max="3" width="12.125" style="262" customWidth="1"/>
    <col min="4" max="5" width="12.125" style="222" customWidth="1"/>
    <col min="6" max="8" width="12.125" customWidth="1"/>
    <col min="9" max="9" width="9" customWidth="1"/>
  </cols>
  <sheetData>
    <row r="1" spans="1:1">
      <c r="A1" s="223" t="s">
        <v>51</v>
      </c>
    </row>
    <row r="2" ht="24.75" customHeight="1" spans="1:8">
      <c r="A2" s="144" t="s">
        <v>52</v>
      </c>
      <c r="B2" s="144"/>
      <c r="C2" s="144"/>
      <c r="D2" s="144"/>
      <c r="E2" s="144"/>
      <c r="F2" s="144"/>
      <c r="G2" s="144"/>
      <c r="H2" s="144"/>
    </row>
    <row r="3" spans="7:8">
      <c r="G3" s="263" t="s">
        <v>25</v>
      </c>
      <c r="H3" s="263"/>
    </row>
    <row r="4" s="54" customFormat="1" ht="47.1" customHeight="1" spans="1:8">
      <c r="A4" s="228" t="s">
        <v>26</v>
      </c>
      <c r="B4" s="264" t="s">
        <v>53</v>
      </c>
      <c r="C4" s="251" t="s">
        <v>54</v>
      </c>
      <c r="D4" s="251" t="s">
        <v>55</v>
      </c>
      <c r="E4" s="251" t="s">
        <v>56</v>
      </c>
      <c r="F4" s="250" t="s">
        <v>57</v>
      </c>
      <c r="G4" s="250" t="s">
        <v>58</v>
      </c>
      <c r="H4" s="250" t="s">
        <v>59</v>
      </c>
    </row>
    <row r="5" s="54" customFormat="1" ht="15.2" customHeight="1" spans="1:8">
      <c r="A5" s="252" t="s">
        <v>60</v>
      </c>
      <c r="B5" s="208">
        <f>SUM(B6:B20)</f>
        <v>602197</v>
      </c>
      <c r="C5" s="208">
        <f>SUM(C6:C20)</f>
        <v>698500</v>
      </c>
      <c r="D5" s="208">
        <f>SUM(D6:D20)</f>
        <v>616912</v>
      </c>
      <c r="E5" s="208">
        <f>SUM(E6:E20)</f>
        <v>687120</v>
      </c>
      <c r="F5" s="253">
        <f t="shared" ref="F5:F31" si="0">D5/C5*100</f>
        <v>88.3195418754474</v>
      </c>
      <c r="G5" s="253">
        <f>(D5/B5-1)*100</f>
        <v>2.44355252517034</v>
      </c>
      <c r="H5" s="254">
        <f>(E5/D5-1)*100</f>
        <v>11.3805534662967</v>
      </c>
    </row>
    <row r="6" s="54" customFormat="1" ht="15.2" customHeight="1" spans="1:8">
      <c r="A6" s="252" t="s">
        <v>61</v>
      </c>
      <c r="B6" s="208">
        <f>271677-62869+62869</f>
        <v>271677</v>
      </c>
      <c r="C6" s="208">
        <v>340000</v>
      </c>
      <c r="D6" s="208">
        <v>275200</v>
      </c>
      <c r="E6" s="265">
        <v>340000</v>
      </c>
      <c r="F6" s="253">
        <f t="shared" si="0"/>
        <v>80.9411764705882</v>
      </c>
      <c r="G6" s="253">
        <f t="shared" ref="G6:G31" si="1">(D6/B6-1)*100</f>
        <v>1.29676049131873</v>
      </c>
      <c r="H6" s="254">
        <f t="shared" ref="H6:H31" si="2">(E6/D6-1)*100</f>
        <v>23.546511627907</v>
      </c>
    </row>
    <row r="7" s="54" customFormat="1" ht="15.2" customHeight="1" spans="1:8">
      <c r="A7" s="252" t="s">
        <v>62</v>
      </c>
      <c r="B7" s="208">
        <v>45761</v>
      </c>
      <c r="C7" s="208">
        <v>50000</v>
      </c>
      <c r="D7" s="208">
        <v>61500</v>
      </c>
      <c r="E7" s="208">
        <v>50000</v>
      </c>
      <c r="F7" s="253">
        <f t="shared" si="0"/>
        <v>123</v>
      </c>
      <c r="G7" s="253">
        <f t="shared" si="1"/>
        <v>34.3939162168659</v>
      </c>
      <c r="H7" s="254">
        <f t="shared" si="2"/>
        <v>-18.6991869918699</v>
      </c>
    </row>
    <row r="8" s="54" customFormat="1" ht="15.2" customHeight="1" spans="1:8">
      <c r="A8" s="252" t="s">
        <v>63</v>
      </c>
      <c r="B8" s="208">
        <v>1052</v>
      </c>
      <c r="C8" s="208"/>
      <c r="D8" s="208">
        <v>580</v>
      </c>
      <c r="E8" s="208"/>
      <c r="F8" s="253"/>
      <c r="G8" s="253">
        <f t="shared" si="1"/>
        <v>-44.8669201520912</v>
      </c>
      <c r="H8" s="254">
        <f t="shared" si="2"/>
        <v>-100</v>
      </c>
    </row>
    <row r="9" s="54" customFormat="1" ht="14.85" customHeight="1" spans="1:8">
      <c r="A9" s="252" t="s">
        <v>64</v>
      </c>
      <c r="B9" s="208">
        <f>52285+105908</f>
        <v>158193</v>
      </c>
      <c r="C9" s="208">
        <v>175000</v>
      </c>
      <c r="D9" s="208">
        <v>174000</v>
      </c>
      <c r="E9" s="208">
        <v>175000</v>
      </c>
      <c r="F9" s="253">
        <f t="shared" si="0"/>
        <v>99.4285714285714</v>
      </c>
      <c r="G9" s="253">
        <f t="shared" si="1"/>
        <v>9.9922246875652</v>
      </c>
      <c r="H9" s="254">
        <f t="shared" si="2"/>
        <v>0.574712643678166</v>
      </c>
    </row>
    <row r="10" s="54" customFormat="1" ht="14.85" customHeight="1" spans="1:8">
      <c r="A10" s="252" t="s">
        <v>65</v>
      </c>
      <c r="B10" s="208">
        <v>20064</v>
      </c>
      <c r="C10" s="208">
        <v>16000</v>
      </c>
      <c r="D10" s="208">
        <v>11000</v>
      </c>
      <c r="E10" s="208">
        <v>16000</v>
      </c>
      <c r="F10" s="253">
        <f t="shared" si="0"/>
        <v>68.75</v>
      </c>
      <c r="G10" s="253">
        <f t="shared" si="1"/>
        <v>-45.1754385964912</v>
      </c>
      <c r="H10" s="254">
        <f t="shared" si="2"/>
        <v>45.4545454545455</v>
      </c>
    </row>
    <row r="11" s="54" customFormat="1" ht="14.85" customHeight="1" spans="1:8">
      <c r="A11" s="252" t="s">
        <v>66</v>
      </c>
      <c r="B11" s="208">
        <v>10114</v>
      </c>
      <c r="C11" s="208">
        <v>12400</v>
      </c>
      <c r="D11" s="208">
        <v>12167</v>
      </c>
      <c r="E11" s="208">
        <v>12400</v>
      </c>
      <c r="F11" s="253">
        <f t="shared" si="0"/>
        <v>98.1209677419355</v>
      </c>
      <c r="G11" s="253">
        <f t="shared" si="1"/>
        <v>20.2985960055369</v>
      </c>
      <c r="H11" s="254">
        <f t="shared" si="2"/>
        <v>1.91501602695816</v>
      </c>
    </row>
    <row r="12" s="54" customFormat="1" ht="14.85" customHeight="1" spans="1:8">
      <c r="A12" s="252" t="s">
        <v>67</v>
      </c>
      <c r="B12" s="208">
        <v>21913</v>
      </c>
      <c r="C12" s="208">
        <v>27000</v>
      </c>
      <c r="D12" s="208">
        <v>20000</v>
      </c>
      <c r="E12" s="208">
        <v>27000</v>
      </c>
      <c r="F12" s="253">
        <f t="shared" si="0"/>
        <v>74.0740740740741</v>
      </c>
      <c r="G12" s="253">
        <f t="shared" si="1"/>
        <v>-8.72997763884452</v>
      </c>
      <c r="H12" s="254">
        <f t="shared" si="2"/>
        <v>35</v>
      </c>
    </row>
    <row r="13" s="54" customFormat="1" ht="14.85" customHeight="1" spans="1:8">
      <c r="A13" s="252" t="s">
        <v>68</v>
      </c>
      <c r="B13" s="208">
        <v>6542</v>
      </c>
      <c r="C13" s="208">
        <v>8500</v>
      </c>
      <c r="D13" s="208">
        <v>6000</v>
      </c>
      <c r="E13" s="208">
        <v>8500</v>
      </c>
      <c r="F13" s="253">
        <f t="shared" si="0"/>
        <v>70.5882352941177</v>
      </c>
      <c r="G13" s="253">
        <f t="shared" si="1"/>
        <v>-8.28492815652706</v>
      </c>
      <c r="H13" s="254">
        <f t="shared" si="2"/>
        <v>41.6666666666667</v>
      </c>
    </row>
    <row r="14" s="54" customFormat="1" ht="14.85" customHeight="1" spans="1:8">
      <c r="A14" s="252" t="s">
        <v>69</v>
      </c>
      <c r="B14" s="208">
        <v>2928</v>
      </c>
      <c r="C14" s="208">
        <v>3800</v>
      </c>
      <c r="D14" s="208">
        <v>3400</v>
      </c>
      <c r="E14" s="208">
        <v>3800</v>
      </c>
      <c r="F14" s="253">
        <f t="shared" si="0"/>
        <v>89.4736842105263</v>
      </c>
      <c r="G14" s="253">
        <f t="shared" si="1"/>
        <v>16.120218579235</v>
      </c>
      <c r="H14" s="254">
        <f t="shared" si="2"/>
        <v>11.7647058823529</v>
      </c>
    </row>
    <row r="15" s="54" customFormat="1" ht="14.85" customHeight="1" spans="1:8">
      <c r="A15" s="252" t="s">
        <v>70</v>
      </c>
      <c r="B15" s="208">
        <v>11009</v>
      </c>
      <c r="C15" s="208">
        <v>15000</v>
      </c>
      <c r="D15" s="208">
        <v>7200</v>
      </c>
      <c r="E15" s="208">
        <v>15000</v>
      </c>
      <c r="F15" s="253">
        <f t="shared" si="0"/>
        <v>48</v>
      </c>
      <c r="G15" s="253">
        <f t="shared" si="1"/>
        <v>-34.5989644836043</v>
      </c>
      <c r="H15" s="254">
        <f t="shared" si="2"/>
        <v>108.333333333333</v>
      </c>
    </row>
    <row r="16" s="54" customFormat="1" ht="14.85" customHeight="1" spans="1:8">
      <c r="A16" s="252" t="s">
        <v>71</v>
      </c>
      <c r="B16" s="208">
        <v>7652</v>
      </c>
      <c r="C16" s="208">
        <v>10000</v>
      </c>
      <c r="D16" s="208">
        <v>10000</v>
      </c>
      <c r="E16" s="208">
        <v>10000</v>
      </c>
      <c r="F16" s="253">
        <f t="shared" si="0"/>
        <v>100</v>
      </c>
      <c r="G16" s="253">
        <f t="shared" si="1"/>
        <v>30.684788290643</v>
      </c>
      <c r="H16" s="254">
        <f t="shared" si="2"/>
        <v>0</v>
      </c>
    </row>
    <row r="17" s="54" customFormat="1" ht="14.85" customHeight="1" spans="1:8">
      <c r="A17" s="252" t="s">
        <v>72</v>
      </c>
      <c r="B17" s="208">
        <v>2127</v>
      </c>
      <c r="C17" s="208">
        <v>2600</v>
      </c>
      <c r="D17" s="208">
        <v>2100</v>
      </c>
      <c r="E17" s="208">
        <v>2600</v>
      </c>
      <c r="F17" s="253">
        <f t="shared" si="0"/>
        <v>80.7692307692308</v>
      </c>
      <c r="G17" s="253">
        <f t="shared" si="1"/>
        <v>-1.26939351198871</v>
      </c>
      <c r="H17" s="254">
        <f t="shared" si="2"/>
        <v>23.8095238095238</v>
      </c>
    </row>
    <row r="18" s="54" customFormat="1" ht="14.85" customHeight="1" spans="1:8">
      <c r="A18" s="252" t="s">
        <v>73</v>
      </c>
      <c r="B18" s="208">
        <v>21044</v>
      </c>
      <c r="C18" s="208">
        <v>18500</v>
      </c>
      <c r="D18" s="208">
        <v>7400</v>
      </c>
      <c r="E18" s="208">
        <v>7200</v>
      </c>
      <c r="F18" s="253">
        <f t="shared" si="0"/>
        <v>40</v>
      </c>
      <c r="G18" s="253">
        <f t="shared" si="1"/>
        <v>-64.8355825888614</v>
      </c>
      <c r="H18" s="254">
        <f t="shared" si="2"/>
        <v>-2.7027027027027</v>
      </c>
    </row>
    <row r="19" s="54" customFormat="1" ht="14.85" customHeight="1" spans="1:8">
      <c r="A19" s="252" t="s">
        <v>74</v>
      </c>
      <c r="B19" s="208">
        <v>21158</v>
      </c>
      <c r="C19" s="208">
        <v>18500</v>
      </c>
      <c r="D19" s="208">
        <v>25000</v>
      </c>
      <c r="E19" s="208">
        <v>18420</v>
      </c>
      <c r="F19" s="253">
        <f t="shared" si="0"/>
        <v>135.135135135135</v>
      </c>
      <c r="G19" s="253">
        <f t="shared" si="1"/>
        <v>18.1586161262879</v>
      </c>
      <c r="H19" s="254">
        <f t="shared" si="2"/>
        <v>-26.32</v>
      </c>
    </row>
    <row r="20" s="54" customFormat="1" ht="14.85" customHeight="1" spans="1:8">
      <c r="A20" s="252" t="s">
        <v>75</v>
      </c>
      <c r="B20" s="208">
        <v>963</v>
      </c>
      <c r="C20" s="208">
        <v>1200</v>
      </c>
      <c r="D20" s="208">
        <v>1365</v>
      </c>
      <c r="E20" s="208">
        <v>1200</v>
      </c>
      <c r="F20" s="253">
        <f t="shared" si="0"/>
        <v>113.75</v>
      </c>
      <c r="G20" s="253" t="s">
        <v>76</v>
      </c>
      <c r="H20" s="254">
        <f t="shared" si="2"/>
        <v>-12.0879120879121</v>
      </c>
    </row>
    <row r="21" s="54" customFormat="1" ht="14.85" customHeight="1" spans="1:8">
      <c r="A21" s="252" t="s">
        <v>77</v>
      </c>
      <c r="B21" s="208">
        <f>SUM(B23:B28,B22)</f>
        <v>136945</v>
      </c>
      <c r="C21" s="208">
        <f>SUM(C23:C28,C22)</f>
        <v>117600</v>
      </c>
      <c r="D21" s="208">
        <f>SUM(D23:D28,D22)</f>
        <v>123646</v>
      </c>
      <c r="E21" s="208">
        <f>SUM(E23:E28,E22)</f>
        <v>98980</v>
      </c>
      <c r="F21" s="253">
        <f t="shared" si="0"/>
        <v>105.141156462585</v>
      </c>
      <c r="G21" s="253">
        <f t="shared" si="1"/>
        <v>-9.71119792617474</v>
      </c>
      <c r="H21" s="254">
        <f t="shared" si="2"/>
        <v>-19.9488863368002</v>
      </c>
    </row>
    <row r="22" s="54" customFormat="1" ht="14.85" customHeight="1" spans="1:8">
      <c r="A22" s="252" t="s">
        <v>78</v>
      </c>
      <c r="B22" s="208">
        <f>14680+10205</f>
        <v>24885</v>
      </c>
      <c r="C22" s="208">
        <v>18820</v>
      </c>
      <c r="D22" s="208">
        <f>20157+168</f>
        <v>20325</v>
      </c>
      <c r="E22" s="208">
        <v>19980</v>
      </c>
      <c r="F22" s="253">
        <f t="shared" si="0"/>
        <v>107.996811902232</v>
      </c>
      <c r="G22" s="253">
        <f t="shared" si="1"/>
        <v>-18.3242917420133</v>
      </c>
      <c r="H22" s="254">
        <f t="shared" si="2"/>
        <v>-1.69741697416974</v>
      </c>
    </row>
    <row r="23" s="54" customFormat="1" ht="14.85" customHeight="1" spans="1:8">
      <c r="A23" s="252" t="s">
        <v>79</v>
      </c>
      <c r="B23" s="208">
        <v>7464</v>
      </c>
      <c r="C23" s="208">
        <v>7800</v>
      </c>
      <c r="D23" s="208">
        <v>15000</v>
      </c>
      <c r="E23" s="208">
        <v>7800</v>
      </c>
      <c r="F23" s="253">
        <f t="shared" si="0"/>
        <v>192.307692307692</v>
      </c>
      <c r="G23" s="253">
        <f t="shared" si="1"/>
        <v>100.96463022508</v>
      </c>
      <c r="H23" s="254">
        <f t="shared" si="2"/>
        <v>-48</v>
      </c>
    </row>
    <row r="24" s="54" customFormat="1" ht="14.85" customHeight="1" spans="1:8">
      <c r="A24" s="252" t="s">
        <v>80</v>
      </c>
      <c r="B24" s="208">
        <v>17488</v>
      </c>
      <c r="C24" s="208">
        <v>18000</v>
      </c>
      <c r="D24" s="208">
        <v>12300</v>
      </c>
      <c r="E24" s="208">
        <v>18000</v>
      </c>
      <c r="F24" s="253">
        <f t="shared" si="0"/>
        <v>68.3333333333333</v>
      </c>
      <c r="G24" s="253">
        <f t="shared" si="1"/>
        <v>-29.6660567246112</v>
      </c>
      <c r="H24" s="254">
        <f t="shared" si="2"/>
        <v>46.3414634146341</v>
      </c>
    </row>
    <row r="25" s="54" customFormat="1" ht="14.85" customHeight="1" spans="1:8">
      <c r="A25" s="252" t="s">
        <v>81</v>
      </c>
      <c r="B25" s="208">
        <v>2966</v>
      </c>
      <c r="C25" s="208">
        <v>2000</v>
      </c>
      <c r="D25" s="208">
        <v>2000</v>
      </c>
      <c r="E25" s="208">
        <v>2000</v>
      </c>
      <c r="F25" s="253">
        <f t="shared" si="0"/>
        <v>100</v>
      </c>
      <c r="G25" s="253">
        <f t="shared" si="1"/>
        <v>-32.5691166554282</v>
      </c>
      <c r="H25" s="254">
        <f t="shared" si="2"/>
        <v>0</v>
      </c>
    </row>
    <row r="26" s="54" customFormat="1" customHeight="1" spans="1:8">
      <c r="A26" s="252" t="s">
        <v>82</v>
      </c>
      <c r="B26" s="208">
        <v>77650</v>
      </c>
      <c r="C26" s="208">
        <v>69200</v>
      </c>
      <c r="D26" s="208">
        <v>71500</v>
      </c>
      <c r="E26" s="208">
        <v>50200</v>
      </c>
      <c r="F26" s="253">
        <f t="shared" si="0"/>
        <v>103.323699421965</v>
      </c>
      <c r="G26" s="253">
        <f t="shared" si="1"/>
        <v>-7.92015453960078</v>
      </c>
      <c r="H26" s="254">
        <f t="shared" si="2"/>
        <v>-29.7902097902098</v>
      </c>
    </row>
    <row r="27" s="246" customFormat="1" ht="14.85" customHeight="1" spans="1:8">
      <c r="A27" s="256" t="s">
        <v>83</v>
      </c>
      <c r="B27" s="208">
        <v>5839</v>
      </c>
      <c r="C27" s="208">
        <v>1000</v>
      </c>
      <c r="D27" s="208">
        <v>1016</v>
      </c>
      <c r="E27" s="208">
        <v>1000</v>
      </c>
      <c r="F27" s="257">
        <f t="shared" si="0"/>
        <v>101.6</v>
      </c>
      <c r="G27" s="253">
        <f t="shared" si="1"/>
        <v>-82.5997602329166</v>
      </c>
      <c r="H27" s="266">
        <f t="shared" si="2"/>
        <v>-1.5748031496063</v>
      </c>
    </row>
    <row r="28" s="54" customFormat="1" ht="14.85" customHeight="1" spans="1:8">
      <c r="A28" s="252" t="s">
        <v>84</v>
      </c>
      <c r="B28" s="208">
        <v>653</v>
      </c>
      <c r="C28" s="208">
        <v>780</v>
      </c>
      <c r="D28" s="208">
        <v>1505</v>
      </c>
      <c r="E28" s="208"/>
      <c r="F28" s="253">
        <f t="shared" si="0"/>
        <v>192.948717948718</v>
      </c>
      <c r="G28" s="253">
        <f t="shared" si="1"/>
        <v>130.474732006126</v>
      </c>
      <c r="H28" s="254">
        <f t="shared" si="2"/>
        <v>-100</v>
      </c>
    </row>
    <row r="29" s="247" customFormat="1" ht="14.85" customHeight="1" spans="1:8">
      <c r="A29" s="258" t="s">
        <v>85</v>
      </c>
      <c r="B29" s="259">
        <f>B21+B5</f>
        <v>739142</v>
      </c>
      <c r="C29" s="267">
        <f>C21+C5</f>
        <v>816100</v>
      </c>
      <c r="D29" s="259">
        <f>D21+D5</f>
        <v>740558</v>
      </c>
      <c r="E29" s="259">
        <f>E21+E5</f>
        <v>786100</v>
      </c>
      <c r="F29" s="260">
        <f t="shared" si="0"/>
        <v>90.7435363313319</v>
      </c>
      <c r="G29" s="260">
        <f t="shared" si="1"/>
        <v>0.191573473026829</v>
      </c>
      <c r="H29" s="261">
        <f t="shared" si="2"/>
        <v>6.14968712781443</v>
      </c>
    </row>
    <row r="30" s="54" customFormat="1" ht="21" hidden="1" customHeight="1" spans="1:8">
      <c r="A30" s="252" t="s">
        <v>86</v>
      </c>
      <c r="B30" s="268" t="e">
        <f>B5+#REF!-#REF!</f>
        <v>#REF!</v>
      </c>
      <c r="C30" s="268" t="e">
        <f>C5+#REF!-#REF!</f>
        <v>#REF!</v>
      </c>
      <c r="D30" s="208" t="e">
        <f>D5+#REF!-#REF!</f>
        <v>#REF!</v>
      </c>
      <c r="E30" s="208" t="e">
        <f>E5+#REF!-#REF!</f>
        <v>#REF!</v>
      </c>
      <c r="F30" s="253" t="e">
        <f t="shared" si="0"/>
        <v>#REF!</v>
      </c>
      <c r="G30" s="253" t="e">
        <f t="shared" si="1"/>
        <v>#REF!</v>
      </c>
      <c r="H30" s="254" t="e">
        <f t="shared" si="2"/>
        <v>#REF!</v>
      </c>
    </row>
    <row r="31" s="54" customFormat="1" ht="21" hidden="1" customHeight="1" spans="1:8">
      <c r="A31" s="252" t="s">
        <v>87</v>
      </c>
      <c r="B31" s="268" t="e">
        <f>B29-B30</f>
        <v>#REF!</v>
      </c>
      <c r="C31" s="268" t="e">
        <f>C29-C30</f>
        <v>#REF!</v>
      </c>
      <c r="D31" s="208" t="e">
        <f>D29-D30</f>
        <v>#REF!</v>
      </c>
      <c r="E31" s="208" t="e">
        <f>E29-E30</f>
        <v>#REF!</v>
      </c>
      <c r="F31" s="253" t="e">
        <f t="shared" si="0"/>
        <v>#REF!</v>
      </c>
      <c r="G31" s="253" t="e">
        <f t="shared" si="1"/>
        <v>#REF!</v>
      </c>
      <c r="H31" s="254" t="e">
        <f t="shared" si="2"/>
        <v>#REF!</v>
      </c>
    </row>
    <row r="34" spans="4:4">
      <c r="D34" s="240"/>
    </row>
  </sheetData>
  <mergeCells count="2">
    <mergeCell ref="A2:H2"/>
    <mergeCell ref="G3:H3"/>
  </mergeCells>
  <printOptions horizontalCentered="1"/>
  <pageMargins left="0.786805555555556" right="0.786805555555556" top="0.590277777777778" bottom="0.707638888888889" header="0.393055555555556" footer="0.238888888888889"/>
  <pageSetup paperSize="9" firstPageNumber="2" orientation="landscape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H30"/>
  <sheetViews>
    <sheetView showGridLines="0" workbookViewId="0">
      <pane xSplit="1" ySplit="4" topLeftCell="B14" activePane="bottomRight" state="frozen"/>
      <selection/>
      <selection pane="topRight"/>
      <selection pane="bottomLeft"/>
      <selection pane="bottomRight" activeCell="C33" sqref="C33"/>
    </sheetView>
  </sheetViews>
  <sheetFormatPr defaultColWidth="9" defaultRowHeight="14.25" outlineLevelCol="7"/>
  <cols>
    <col min="1" max="1" width="32.875" customWidth="1"/>
    <col min="2" max="2" width="12.125" customWidth="1"/>
    <col min="3" max="5" width="12.125" style="222" customWidth="1"/>
    <col min="6" max="8" width="12.125" customWidth="1"/>
  </cols>
  <sheetData>
    <row r="1" spans="1:8">
      <c r="A1" s="223" t="s">
        <v>88</v>
      </c>
      <c r="B1" s="221"/>
      <c r="C1" s="248"/>
      <c r="D1" s="248"/>
      <c r="E1" s="248"/>
      <c r="F1" s="221"/>
      <c r="G1" s="221"/>
      <c r="H1" s="221"/>
    </row>
    <row r="2" ht="24.75" customHeight="1" spans="1:8">
      <c r="A2" s="144" t="s">
        <v>89</v>
      </c>
      <c r="B2" s="144"/>
      <c r="C2" s="144"/>
      <c r="D2" s="144"/>
      <c r="E2" s="144"/>
      <c r="F2" s="144"/>
      <c r="G2" s="144"/>
      <c r="H2" s="144"/>
    </row>
    <row r="3" spans="1:8">
      <c r="A3" s="221"/>
      <c r="B3" s="221"/>
      <c r="C3" s="248"/>
      <c r="D3" s="248"/>
      <c r="E3" s="248"/>
      <c r="F3" s="221"/>
      <c r="G3" s="249" t="s">
        <v>25</v>
      </c>
      <c r="H3" s="249"/>
    </row>
    <row r="4" s="54" customFormat="1" ht="44.1" customHeight="1" spans="1:8">
      <c r="A4" s="250" t="s">
        <v>26</v>
      </c>
      <c r="B4" s="250" t="s">
        <v>53</v>
      </c>
      <c r="C4" s="251" t="s">
        <v>54</v>
      </c>
      <c r="D4" s="251" t="s">
        <v>55</v>
      </c>
      <c r="E4" s="251" t="s">
        <v>56</v>
      </c>
      <c r="F4" s="250" t="s">
        <v>90</v>
      </c>
      <c r="G4" s="250" t="s">
        <v>91</v>
      </c>
      <c r="H4" s="250" t="s">
        <v>92</v>
      </c>
    </row>
    <row r="5" s="54" customFormat="1" ht="15.6" customHeight="1" spans="1:8">
      <c r="A5" s="252" t="s">
        <v>60</v>
      </c>
      <c r="B5" s="208">
        <f>SUM(B6:B19)</f>
        <v>313117.3</v>
      </c>
      <c r="C5" s="208">
        <f>SUM(C6:C19)</f>
        <v>363900</v>
      </c>
      <c r="D5" s="208">
        <f>SUM(D6:D19)</f>
        <v>306522</v>
      </c>
      <c r="E5" s="208">
        <f>SUM(E6:E19)</f>
        <v>352520</v>
      </c>
      <c r="F5" s="253">
        <f t="shared" ref="F5:F30" si="0">D5/C5*100</f>
        <v>84.2324814509481</v>
      </c>
      <c r="G5" s="253">
        <f t="shared" ref="G5:G30" si="1">(D5/B5-1)*100</f>
        <v>-2.10633522964078</v>
      </c>
      <c r="H5" s="254">
        <f t="shared" ref="H5:H27" si="2">(E5/D5-1)*100</f>
        <v>15.0064269448849</v>
      </c>
    </row>
    <row r="6" s="54" customFormat="1" ht="15.6" customHeight="1" spans="1:8">
      <c r="A6" s="252" t="s">
        <v>93</v>
      </c>
      <c r="B6" s="208">
        <f>表二!B6*0.5</f>
        <v>135838.5</v>
      </c>
      <c r="C6" s="208">
        <f>表二!C6*0.5</f>
        <v>170000</v>
      </c>
      <c r="D6" s="208">
        <f>表二!D6*0.5</f>
        <v>137600</v>
      </c>
      <c r="E6" s="208">
        <f>表二!E6*0.5</f>
        <v>170000</v>
      </c>
      <c r="F6" s="253">
        <f t="shared" si="0"/>
        <v>80.9411764705882</v>
      </c>
      <c r="G6" s="253">
        <f t="shared" si="1"/>
        <v>1.29676049131873</v>
      </c>
      <c r="H6" s="254">
        <f t="shared" si="2"/>
        <v>23.546511627907</v>
      </c>
    </row>
    <row r="7" s="54" customFormat="1" ht="15.6" customHeight="1" spans="1:8">
      <c r="A7" s="252" t="s">
        <v>94</v>
      </c>
      <c r="B7" s="208">
        <f>表二!B8*0.5</f>
        <v>526</v>
      </c>
      <c r="C7" s="208"/>
      <c r="D7" s="208">
        <v>290</v>
      </c>
      <c r="E7" s="208"/>
      <c r="F7" s="253"/>
      <c r="G7" s="253">
        <f t="shared" si="1"/>
        <v>-44.8669201520912</v>
      </c>
      <c r="H7" s="255" t="s">
        <v>95</v>
      </c>
    </row>
    <row r="8" s="54" customFormat="1" ht="15.6" customHeight="1" spans="1:8">
      <c r="A8" s="252" t="s">
        <v>96</v>
      </c>
      <c r="B8" s="208">
        <f>表二!B9*0.4</f>
        <v>63277.2</v>
      </c>
      <c r="C8" s="208">
        <f>表二!C9*0.4</f>
        <v>70000</v>
      </c>
      <c r="D8" s="208">
        <f>表二!D9*0.4</f>
        <v>69600</v>
      </c>
      <c r="E8" s="208">
        <f>表二!E9*0.4</f>
        <v>70000</v>
      </c>
      <c r="F8" s="253">
        <f t="shared" si="0"/>
        <v>99.4285714285714</v>
      </c>
      <c r="G8" s="253">
        <f t="shared" si="1"/>
        <v>9.99222468756518</v>
      </c>
      <c r="H8" s="254">
        <f>(E8/D8-1)*100</f>
        <v>0.574712643678166</v>
      </c>
    </row>
    <row r="9" s="54" customFormat="1" ht="15.6" customHeight="1" spans="1:8">
      <c r="A9" s="252" t="s">
        <v>97</v>
      </c>
      <c r="B9" s="208">
        <f>表二!B10*0.4</f>
        <v>8025.6</v>
      </c>
      <c r="C9" s="208">
        <f>表二!C10*0.4</f>
        <v>6400</v>
      </c>
      <c r="D9" s="208">
        <f>表二!D10*0.4</f>
        <v>4400</v>
      </c>
      <c r="E9" s="208">
        <f>表二!E10*0.4</f>
        <v>6400</v>
      </c>
      <c r="F9" s="253">
        <f t="shared" si="0"/>
        <v>68.75</v>
      </c>
      <c r="G9" s="253">
        <f t="shared" si="1"/>
        <v>-45.1754385964912</v>
      </c>
      <c r="H9" s="254">
        <f t="shared" si="2"/>
        <v>45.4545454545455</v>
      </c>
    </row>
    <row r="10" s="54" customFormat="1" ht="15.6" customHeight="1" spans="1:8">
      <c r="A10" s="252" t="s">
        <v>98</v>
      </c>
      <c r="B10" s="208">
        <v>10114</v>
      </c>
      <c r="C10" s="208">
        <v>12400</v>
      </c>
      <c r="D10" s="208">
        <v>12167</v>
      </c>
      <c r="E10" s="208">
        <f>表二!E11</f>
        <v>12400</v>
      </c>
      <c r="F10" s="253">
        <f t="shared" si="0"/>
        <v>98.1209677419355</v>
      </c>
      <c r="G10" s="253">
        <f t="shared" si="1"/>
        <v>20.2985960055369</v>
      </c>
      <c r="H10" s="254">
        <f t="shared" si="2"/>
        <v>1.91501602695816</v>
      </c>
    </row>
    <row r="11" s="54" customFormat="1" ht="15.6" customHeight="1" spans="1:8">
      <c r="A11" s="252" t="s">
        <v>99</v>
      </c>
      <c r="B11" s="208">
        <v>21913</v>
      </c>
      <c r="C11" s="208">
        <v>27000</v>
      </c>
      <c r="D11" s="208">
        <v>20000</v>
      </c>
      <c r="E11" s="208">
        <f>表二!E12</f>
        <v>27000</v>
      </c>
      <c r="F11" s="253">
        <f t="shared" si="0"/>
        <v>74.0740740740741</v>
      </c>
      <c r="G11" s="253">
        <f t="shared" si="1"/>
        <v>-8.72997763884452</v>
      </c>
      <c r="H11" s="254">
        <f t="shared" si="2"/>
        <v>35</v>
      </c>
    </row>
    <row r="12" s="54" customFormat="1" ht="15.6" customHeight="1" spans="1:8">
      <c r="A12" s="252" t="s">
        <v>100</v>
      </c>
      <c r="B12" s="208">
        <v>6542</v>
      </c>
      <c r="C12" s="208">
        <v>8500</v>
      </c>
      <c r="D12" s="208">
        <v>6000</v>
      </c>
      <c r="E12" s="208">
        <f>表二!E13</f>
        <v>8500</v>
      </c>
      <c r="F12" s="253">
        <f t="shared" si="0"/>
        <v>70.5882352941177</v>
      </c>
      <c r="G12" s="253">
        <f t="shared" si="1"/>
        <v>-8.28492815652706</v>
      </c>
      <c r="H12" s="254">
        <f t="shared" si="2"/>
        <v>41.6666666666667</v>
      </c>
    </row>
    <row r="13" s="54" customFormat="1" ht="15.6" customHeight="1" spans="1:8">
      <c r="A13" s="252" t="s">
        <v>101</v>
      </c>
      <c r="B13" s="208">
        <v>2928</v>
      </c>
      <c r="C13" s="208">
        <v>3800</v>
      </c>
      <c r="D13" s="208">
        <v>3400</v>
      </c>
      <c r="E13" s="208">
        <f>表二!E14</f>
        <v>3800</v>
      </c>
      <c r="F13" s="253">
        <f t="shared" si="0"/>
        <v>89.4736842105263</v>
      </c>
      <c r="G13" s="253">
        <f t="shared" si="1"/>
        <v>16.120218579235</v>
      </c>
      <c r="H13" s="254">
        <f t="shared" si="2"/>
        <v>11.7647058823529</v>
      </c>
    </row>
    <row r="14" s="54" customFormat="1" ht="15.6" customHeight="1" spans="1:8">
      <c r="A14" s="252" t="s">
        <v>102</v>
      </c>
      <c r="B14" s="208">
        <v>11009</v>
      </c>
      <c r="C14" s="208">
        <v>15000</v>
      </c>
      <c r="D14" s="208">
        <v>7200</v>
      </c>
      <c r="E14" s="208">
        <f>表二!E15</f>
        <v>15000</v>
      </c>
      <c r="F14" s="253">
        <f t="shared" si="0"/>
        <v>48</v>
      </c>
      <c r="G14" s="253">
        <f t="shared" si="1"/>
        <v>-34.5989644836043</v>
      </c>
      <c r="H14" s="254">
        <f t="shared" si="2"/>
        <v>108.333333333333</v>
      </c>
    </row>
    <row r="15" s="54" customFormat="1" ht="15.6" customHeight="1" spans="1:8">
      <c r="A15" s="252" t="s">
        <v>103</v>
      </c>
      <c r="B15" s="208">
        <v>7652</v>
      </c>
      <c r="C15" s="208">
        <v>10000</v>
      </c>
      <c r="D15" s="208">
        <v>10000</v>
      </c>
      <c r="E15" s="208">
        <f>表二!E16</f>
        <v>10000</v>
      </c>
      <c r="F15" s="253">
        <f t="shared" si="0"/>
        <v>100</v>
      </c>
      <c r="G15" s="253">
        <f t="shared" si="1"/>
        <v>30.684788290643</v>
      </c>
      <c r="H15" s="254">
        <f t="shared" si="2"/>
        <v>0</v>
      </c>
    </row>
    <row r="16" s="54" customFormat="1" ht="15.6" customHeight="1" spans="1:8">
      <c r="A16" s="252" t="s">
        <v>104</v>
      </c>
      <c r="B16" s="208">
        <v>2127</v>
      </c>
      <c r="C16" s="208">
        <v>2600</v>
      </c>
      <c r="D16" s="208">
        <v>2100</v>
      </c>
      <c r="E16" s="208">
        <f>表二!E17</f>
        <v>2600</v>
      </c>
      <c r="F16" s="253">
        <f t="shared" si="0"/>
        <v>80.7692307692308</v>
      </c>
      <c r="G16" s="253">
        <f t="shared" si="1"/>
        <v>-1.26939351198871</v>
      </c>
      <c r="H16" s="254">
        <f t="shared" si="2"/>
        <v>23.8095238095238</v>
      </c>
    </row>
    <row r="17" s="54" customFormat="1" ht="15.6" customHeight="1" spans="1:8">
      <c r="A17" s="252" t="s">
        <v>105</v>
      </c>
      <c r="B17" s="208">
        <v>21044</v>
      </c>
      <c r="C17" s="208">
        <v>18500</v>
      </c>
      <c r="D17" s="208">
        <v>7400</v>
      </c>
      <c r="E17" s="208">
        <f>表二!E18</f>
        <v>7200</v>
      </c>
      <c r="F17" s="253">
        <f t="shared" si="0"/>
        <v>40</v>
      </c>
      <c r="G17" s="253">
        <f t="shared" si="1"/>
        <v>-64.8355825888614</v>
      </c>
      <c r="H17" s="254">
        <f t="shared" si="2"/>
        <v>-2.7027027027027</v>
      </c>
    </row>
    <row r="18" s="54" customFormat="1" ht="15.6" customHeight="1" spans="1:8">
      <c r="A18" s="252" t="s">
        <v>106</v>
      </c>
      <c r="B18" s="208">
        <v>21158</v>
      </c>
      <c r="C18" s="208">
        <v>18500</v>
      </c>
      <c r="D18" s="208">
        <v>25000</v>
      </c>
      <c r="E18" s="208">
        <f>表二!E19</f>
        <v>18420</v>
      </c>
      <c r="F18" s="253">
        <f t="shared" si="0"/>
        <v>135.135135135135</v>
      </c>
      <c r="G18" s="253">
        <f t="shared" si="1"/>
        <v>18.1586161262879</v>
      </c>
      <c r="H18" s="254">
        <f t="shared" si="2"/>
        <v>-26.32</v>
      </c>
    </row>
    <row r="19" s="246" customFormat="1" ht="15.6" customHeight="1" spans="1:8">
      <c r="A19" s="256" t="s">
        <v>107</v>
      </c>
      <c r="B19" s="208">
        <v>963</v>
      </c>
      <c r="C19" s="208">
        <v>1200</v>
      </c>
      <c r="D19" s="208">
        <v>1365</v>
      </c>
      <c r="E19" s="208">
        <f>表二!E20</f>
        <v>1200</v>
      </c>
      <c r="F19" s="253">
        <f t="shared" si="0"/>
        <v>113.75</v>
      </c>
      <c r="G19" s="257" t="s">
        <v>108</v>
      </c>
      <c r="H19" s="254">
        <f t="shared" si="2"/>
        <v>-12.0879120879121</v>
      </c>
    </row>
    <row r="20" s="54" customFormat="1" ht="15.6" customHeight="1" spans="1:8">
      <c r="A20" s="252" t="s">
        <v>77</v>
      </c>
      <c r="B20" s="208">
        <f>SUM(B21:B27)</f>
        <v>136945</v>
      </c>
      <c r="C20" s="208">
        <f>SUM(C21:C27)</f>
        <v>117600</v>
      </c>
      <c r="D20" s="208">
        <f>SUM(D21:D27)</f>
        <v>123646</v>
      </c>
      <c r="E20" s="208">
        <f>表二!E21</f>
        <v>98980</v>
      </c>
      <c r="F20" s="253">
        <f t="shared" si="0"/>
        <v>105.141156462585</v>
      </c>
      <c r="G20" s="253">
        <f t="shared" si="1"/>
        <v>-9.71119792617474</v>
      </c>
      <c r="H20" s="254">
        <f t="shared" si="2"/>
        <v>-19.9488863368002</v>
      </c>
    </row>
    <row r="21" s="54" customFormat="1" ht="15.6" customHeight="1" spans="1:8">
      <c r="A21" s="252" t="s">
        <v>78</v>
      </c>
      <c r="B21" s="208">
        <f>14680+10205</f>
        <v>24885</v>
      </c>
      <c r="C21" s="208">
        <v>18820</v>
      </c>
      <c r="D21" s="208">
        <f>20157+168</f>
        <v>20325</v>
      </c>
      <c r="E21" s="208">
        <f>表二!E22</f>
        <v>19980</v>
      </c>
      <c r="F21" s="253">
        <f t="shared" si="0"/>
        <v>107.996811902232</v>
      </c>
      <c r="G21" s="253">
        <f t="shared" si="1"/>
        <v>-18.3242917420133</v>
      </c>
      <c r="H21" s="254">
        <f t="shared" si="2"/>
        <v>-1.69741697416974</v>
      </c>
    </row>
    <row r="22" s="54" customFormat="1" ht="15.6" customHeight="1" spans="1:8">
      <c r="A22" s="252" t="s">
        <v>79</v>
      </c>
      <c r="B22" s="208">
        <v>7464</v>
      </c>
      <c r="C22" s="208">
        <v>7800</v>
      </c>
      <c r="D22" s="208">
        <v>15000</v>
      </c>
      <c r="E22" s="208">
        <f>表二!E23</f>
        <v>7800</v>
      </c>
      <c r="F22" s="253">
        <f t="shared" si="0"/>
        <v>192.307692307692</v>
      </c>
      <c r="G22" s="253">
        <f t="shared" si="1"/>
        <v>100.96463022508</v>
      </c>
      <c r="H22" s="254">
        <f t="shared" si="2"/>
        <v>-48</v>
      </c>
    </row>
    <row r="23" s="54" customFormat="1" ht="15.6" customHeight="1" spans="1:8">
      <c r="A23" s="252" t="s">
        <v>80</v>
      </c>
      <c r="B23" s="208">
        <v>17488</v>
      </c>
      <c r="C23" s="208">
        <v>18000</v>
      </c>
      <c r="D23" s="208">
        <v>12300</v>
      </c>
      <c r="E23" s="208">
        <f>表二!E24</f>
        <v>18000</v>
      </c>
      <c r="F23" s="253">
        <f t="shared" si="0"/>
        <v>68.3333333333333</v>
      </c>
      <c r="G23" s="253">
        <f t="shared" si="1"/>
        <v>-29.6660567246112</v>
      </c>
      <c r="H23" s="254">
        <f t="shared" si="2"/>
        <v>46.3414634146341</v>
      </c>
    </row>
    <row r="24" s="54" customFormat="1" ht="15.6" customHeight="1" spans="1:8">
      <c r="A24" s="252" t="s">
        <v>81</v>
      </c>
      <c r="B24" s="208">
        <v>2966</v>
      </c>
      <c r="C24" s="208">
        <v>2000</v>
      </c>
      <c r="D24" s="208">
        <v>2000</v>
      </c>
      <c r="E24" s="208">
        <f>表二!E25</f>
        <v>2000</v>
      </c>
      <c r="F24" s="253">
        <f t="shared" si="0"/>
        <v>100</v>
      </c>
      <c r="G24" s="253">
        <f t="shared" si="1"/>
        <v>-32.5691166554282</v>
      </c>
      <c r="H24" s="254">
        <f t="shared" si="2"/>
        <v>0</v>
      </c>
    </row>
    <row r="25" s="54" customFormat="1" ht="15.6" customHeight="1" spans="1:8">
      <c r="A25" s="252" t="s">
        <v>82</v>
      </c>
      <c r="B25" s="208">
        <v>77650</v>
      </c>
      <c r="C25" s="208">
        <v>69200</v>
      </c>
      <c r="D25" s="208">
        <v>71500</v>
      </c>
      <c r="E25" s="208">
        <f>表二!E26</f>
        <v>50200</v>
      </c>
      <c r="F25" s="253">
        <f t="shared" si="0"/>
        <v>103.323699421965</v>
      </c>
      <c r="G25" s="253">
        <f t="shared" si="1"/>
        <v>-7.92015453960078</v>
      </c>
      <c r="H25" s="254">
        <f t="shared" si="2"/>
        <v>-29.7902097902098</v>
      </c>
    </row>
    <row r="26" s="54" customFormat="1" ht="15.6" customHeight="1" spans="1:8">
      <c r="A26" s="256" t="s">
        <v>83</v>
      </c>
      <c r="B26" s="208">
        <v>5839</v>
      </c>
      <c r="C26" s="208">
        <v>1000</v>
      </c>
      <c r="D26" s="208">
        <v>1016</v>
      </c>
      <c r="E26" s="208">
        <f>表二!E27</f>
        <v>1000</v>
      </c>
      <c r="F26" s="253">
        <f t="shared" si="0"/>
        <v>101.6</v>
      </c>
      <c r="G26" s="253" t="s">
        <v>109</v>
      </c>
      <c r="H26" s="254">
        <f t="shared" si="2"/>
        <v>-1.5748031496063</v>
      </c>
    </row>
    <row r="27" s="54" customFormat="1" ht="15.6" customHeight="1" spans="1:8">
      <c r="A27" s="252" t="s">
        <v>84</v>
      </c>
      <c r="B27" s="208">
        <v>653</v>
      </c>
      <c r="C27" s="208">
        <v>780</v>
      </c>
      <c r="D27" s="208">
        <v>1505</v>
      </c>
      <c r="E27" s="208">
        <f>表二!E28</f>
        <v>0</v>
      </c>
      <c r="F27" s="253">
        <f t="shared" si="0"/>
        <v>192.948717948718</v>
      </c>
      <c r="G27" s="253">
        <f>(D27/B27-1)*100</f>
        <v>130.474732006126</v>
      </c>
      <c r="H27" s="254">
        <f t="shared" si="2"/>
        <v>-100</v>
      </c>
    </row>
    <row r="28" s="247" customFormat="1" ht="15.6" customHeight="1" spans="1:8">
      <c r="A28" s="258" t="s">
        <v>110</v>
      </c>
      <c r="B28" s="259">
        <f>B20+B5</f>
        <v>450062.3</v>
      </c>
      <c r="C28" s="259">
        <f>C20+C5</f>
        <v>481500</v>
      </c>
      <c r="D28" s="259">
        <f>D20+D5</f>
        <v>430168</v>
      </c>
      <c r="E28" s="259">
        <f>E20+E5</f>
        <v>451500</v>
      </c>
      <c r="F28" s="260">
        <f t="shared" si="0"/>
        <v>89.3391484942887</v>
      </c>
      <c r="G28" s="260">
        <f t="shared" si="1"/>
        <v>-4.42034358354387</v>
      </c>
      <c r="H28" s="261">
        <f t="shared" ref="H28:H30" si="3">(E28/D28-1)*100</f>
        <v>4.95899276561715</v>
      </c>
    </row>
    <row r="29" s="54" customFormat="1" ht="21" hidden="1" customHeight="1" spans="1:8">
      <c r="A29" s="252" t="s">
        <v>86</v>
      </c>
      <c r="B29" s="209" t="e">
        <f>B5+#REF!-#REF!</f>
        <v>#REF!</v>
      </c>
      <c r="C29" s="208" t="e">
        <f>C5+#REF!-#REF!</f>
        <v>#REF!</v>
      </c>
      <c r="D29" s="208" t="e">
        <f>D5+#REF!-#REF!</f>
        <v>#REF!</v>
      </c>
      <c r="E29" s="208" t="e">
        <f>E5+#REF!-#REF!</f>
        <v>#REF!</v>
      </c>
      <c r="F29" s="253" t="e">
        <f t="shared" si="0"/>
        <v>#REF!</v>
      </c>
      <c r="G29" s="253" t="e">
        <f t="shared" si="1"/>
        <v>#REF!</v>
      </c>
      <c r="H29" s="254" t="e">
        <f t="shared" si="3"/>
        <v>#REF!</v>
      </c>
    </row>
    <row r="30" s="54" customFormat="1" ht="21" hidden="1" customHeight="1" spans="1:8">
      <c r="A30" s="252" t="s">
        <v>87</v>
      </c>
      <c r="B30" s="209" t="e">
        <f>B28-B29</f>
        <v>#REF!</v>
      </c>
      <c r="C30" s="208" t="e">
        <f>C28-C29</f>
        <v>#REF!</v>
      </c>
      <c r="D30" s="208" t="e">
        <f>D28-D29</f>
        <v>#REF!</v>
      </c>
      <c r="E30" s="208" t="e">
        <f>E28-E29</f>
        <v>#REF!</v>
      </c>
      <c r="F30" s="253" t="e">
        <f t="shared" si="0"/>
        <v>#REF!</v>
      </c>
      <c r="G30" s="253" t="e">
        <f t="shared" si="1"/>
        <v>#REF!</v>
      </c>
      <c r="H30" s="254" t="e">
        <f t="shared" si="3"/>
        <v>#REF!</v>
      </c>
    </row>
  </sheetData>
  <mergeCells count="2">
    <mergeCell ref="A2:H2"/>
    <mergeCell ref="G3:H3"/>
  </mergeCells>
  <printOptions horizontalCentered="1"/>
  <pageMargins left="0.786805555555556" right="0.786805555555556" top="0.590277777777778" bottom="0.707638888888889" header="0.227777777777778" footer="0.2"/>
  <pageSetup paperSize="9" firstPageNumber="3" orientation="landscape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L32"/>
  <sheetViews>
    <sheetView showGridLines="0" workbookViewId="0">
      <selection activeCell="H4" sqref="H4"/>
    </sheetView>
  </sheetViews>
  <sheetFormatPr defaultColWidth="9" defaultRowHeight="14.25"/>
  <cols>
    <col min="1" max="1" width="29.875" customWidth="1"/>
    <col min="2" max="2" width="14" style="222" customWidth="1"/>
    <col min="3" max="3" width="13.625" customWidth="1"/>
    <col min="4" max="4" width="13.25" customWidth="1"/>
    <col min="5" max="5" width="11.875" style="127" hidden="1" customWidth="1"/>
    <col min="6" max="6" width="12.875" style="222" customWidth="1"/>
    <col min="7" max="7" width="13.625" customWidth="1"/>
    <col min="8" max="8" width="17" customWidth="1"/>
    <col min="9" max="9" width="11.5" hidden="1" customWidth="1"/>
    <col min="10" max="10" width="9.375" hidden="1" customWidth="1"/>
    <col min="11" max="11" width="10.375" hidden="1" customWidth="1"/>
    <col min="12" max="12" width="10.25" customWidth="1"/>
  </cols>
  <sheetData>
    <row r="1" spans="1:1">
      <c r="A1" s="223" t="s">
        <v>111</v>
      </c>
    </row>
    <row r="2" ht="27" customHeight="1" spans="1:8">
      <c r="A2" s="224" t="s">
        <v>112</v>
      </c>
      <c r="B2" s="224"/>
      <c r="C2" s="224"/>
      <c r="D2" s="224"/>
      <c r="E2" s="225"/>
      <c r="F2" s="224"/>
      <c r="G2" s="224"/>
      <c r="H2" s="224"/>
    </row>
    <row r="3" ht="15" customHeight="1" spans="7:8">
      <c r="G3" s="221"/>
      <c r="H3" s="226" t="s">
        <v>25</v>
      </c>
    </row>
    <row r="4" s="54" customFormat="1" ht="27" customHeight="1" spans="1:10">
      <c r="A4" s="227" t="s">
        <v>113</v>
      </c>
      <c r="B4" s="204" t="s">
        <v>114</v>
      </c>
      <c r="C4" s="228" t="s">
        <v>115</v>
      </c>
      <c r="D4" s="228" t="s">
        <v>116</v>
      </c>
      <c r="E4" s="229" t="s">
        <v>117</v>
      </c>
      <c r="F4" s="204" t="s">
        <v>118</v>
      </c>
      <c r="G4" s="228" t="s">
        <v>119</v>
      </c>
      <c r="H4" s="230" t="s">
        <v>120</v>
      </c>
      <c r="I4" s="243" t="s">
        <v>121</v>
      </c>
      <c r="J4" s="244" t="s">
        <v>122</v>
      </c>
    </row>
    <row r="5" s="221" customFormat="1" ht="18" customHeight="1" spans="1:12">
      <c r="A5" s="231" t="s">
        <v>123</v>
      </c>
      <c r="B5" s="232">
        <f>SUM(B6:B29)</f>
        <v>776652</v>
      </c>
      <c r="C5" s="232">
        <f>SUM(C6:C29)</f>
        <v>821044.0047</v>
      </c>
      <c r="D5" s="232">
        <f>SUM(D6:D29)</f>
        <v>821044.0047</v>
      </c>
      <c r="E5" s="232">
        <v>624255.33</v>
      </c>
      <c r="F5" s="232">
        <f>SUM(F6:F31)</f>
        <v>623409.59</v>
      </c>
      <c r="G5" s="233">
        <f t="shared" ref="G5:G28" si="0">ROUND(D5/C5*100,1)</f>
        <v>100</v>
      </c>
      <c r="H5" s="233">
        <f t="shared" ref="H5:H28" si="1">(F5-E5)/E5*100</f>
        <v>-0.135479820412566</v>
      </c>
      <c r="I5" s="221">
        <v>671647.77</v>
      </c>
      <c r="J5" s="221">
        <f>SUM(J6:J29)</f>
        <v>47392.44</v>
      </c>
      <c r="K5" s="221">
        <f>I5-J5</f>
        <v>624255.33</v>
      </c>
      <c r="L5" s="245">
        <f>F5-E5</f>
        <v>-845.739999999874</v>
      </c>
    </row>
    <row r="6" ht="18" customHeight="1" spans="1:12">
      <c r="A6" s="234" t="s">
        <v>124</v>
      </c>
      <c r="B6" s="232">
        <v>92984</v>
      </c>
      <c r="C6" s="232">
        <v>93562.52</v>
      </c>
      <c r="D6" s="232">
        <v>93562.52</v>
      </c>
      <c r="E6" s="232">
        <v>85911.18</v>
      </c>
      <c r="F6" s="232">
        <v>86227.02</v>
      </c>
      <c r="G6" s="233">
        <f t="shared" si="0"/>
        <v>100</v>
      </c>
      <c r="H6" s="233">
        <f t="shared" si="1"/>
        <v>0.367635504482666</v>
      </c>
      <c r="I6" s="69">
        <v>87300.75</v>
      </c>
      <c r="J6">
        <v>1389.57</v>
      </c>
      <c r="K6" s="221">
        <f t="shared" ref="K6:K29" si="2">I6-J6</f>
        <v>85911.18</v>
      </c>
      <c r="L6" s="245">
        <f t="shared" ref="L6:L29" si="3">F6-E6</f>
        <v>315.840000000011</v>
      </c>
    </row>
    <row r="7" ht="18" customHeight="1" spans="1:12">
      <c r="A7" s="234" t="s">
        <v>125</v>
      </c>
      <c r="B7" s="232">
        <v>32074</v>
      </c>
      <c r="C7" s="232">
        <v>30140.66</v>
      </c>
      <c r="D7" s="232">
        <v>30140.66</v>
      </c>
      <c r="E7" s="232">
        <v>28447.25</v>
      </c>
      <c r="F7" s="232">
        <v>29696.19</v>
      </c>
      <c r="G7" s="233">
        <f t="shared" si="0"/>
        <v>100</v>
      </c>
      <c r="H7" s="233">
        <f t="shared" si="1"/>
        <v>4.39037165279596</v>
      </c>
      <c r="I7" s="69">
        <v>28605.25</v>
      </c>
      <c r="J7">
        <v>158</v>
      </c>
      <c r="K7" s="221">
        <f t="shared" si="2"/>
        <v>28447.25</v>
      </c>
      <c r="L7" s="245">
        <f t="shared" si="3"/>
        <v>1248.94</v>
      </c>
    </row>
    <row r="8" ht="18" customHeight="1" spans="1:12">
      <c r="A8" s="234" t="s">
        <v>126</v>
      </c>
      <c r="B8" s="232">
        <v>127991</v>
      </c>
      <c r="C8" s="235">
        <v>143094</v>
      </c>
      <c r="D8" s="235">
        <v>143094</v>
      </c>
      <c r="E8" s="236">
        <v>114199.3</v>
      </c>
      <c r="F8" s="235">
        <v>124776.55</v>
      </c>
      <c r="G8" s="233">
        <f t="shared" si="0"/>
        <v>100</v>
      </c>
      <c r="H8" s="233">
        <f t="shared" si="1"/>
        <v>9.2620970531343</v>
      </c>
      <c r="I8" s="69">
        <v>128862.88</v>
      </c>
      <c r="J8">
        <v>14663.58</v>
      </c>
      <c r="K8" s="221">
        <f t="shared" si="2"/>
        <v>114199.3</v>
      </c>
      <c r="L8" s="245">
        <f t="shared" si="3"/>
        <v>10577.25</v>
      </c>
    </row>
    <row r="9" ht="18" customHeight="1" spans="1:12">
      <c r="A9" s="237" t="s">
        <v>127</v>
      </c>
      <c r="B9" s="232">
        <v>19879</v>
      </c>
      <c r="C9" s="235">
        <v>18579.274</v>
      </c>
      <c r="D9" s="235">
        <v>18579.274</v>
      </c>
      <c r="E9" s="236">
        <v>18520.53</v>
      </c>
      <c r="F9" s="235">
        <v>10750.27</v>
      </c>
      <c r="G9" s="233">
        <f t="shared" si="0"/>
        <v>100</v>
      </c>
      <c r="H9" s="233">
        <f t="shared" si="1"/>
        <v>-41.9548468645336</v>
      </c>
      <c r="I9" s="69">
        <v>18698.53</v>
      </c>
      <c r="J9">
        <v>178</v>
      </c>
      <c r="K9" s="221">
        <f t="shared" si="2"/>
        <v>18520.53</v>
      </c>
      <c r="L9" s="245">
        <f t="shared" si="3"/>
        <v>-7770.26</v>
      </c>
    </row>
    <row r="10" ht="18" customHeight="1" spans="1:12">
      <c r="A10" s="234" t="s">
        <v>128</v>
      </c>
      <c r="B10" s="232">
        <v>11357</v>
      </c>
      <c r="C10" s="235">
        <v>19149.7037</v>
      </c>
      <c r="D10" s="235">
        <v>19149.7037</v>
      </c>
      <c r="E10" s="236">
        <v>8599.55</v>
      </c>
      <c r="F10" s="235">
        <v>12491.88</v>
      </c>
      <c r="G10" s="233">
        <f t="shared" si="0"/>
        <v>100</v>
      </c>
      <c r="H10" s="233">
        <f t="shared" si="1"/>
        <v>45.2620195242774</v>
      </c>
      <c r="I10" s="69">
        <v>11243.11</v>
      </c>
      <c r="J10">
        <v>2643.56</v>
      </c>
      <c r="K10" s="221">
        <f t="shared" si="2"/>
        <v>8599.55</v>
      </c>
      <c r="L10" s="245">
        <f t="shared" si="3"/>
        <v>3892.33</v>
      </c>
    </row>
    <row r="11" ht="18" customHeight="1" spans="1:12">
      <c r="A11" s="234" t="s">
        <v>129</v>
      </c>
      <c r="B11" s="232">
        <v>80582</v>
      </c>
      <c r="C11" s="235">
        <v>94536.328</v>
      </c>
      <c r="D11" s="235">
        <v>94536.328</v>
      </c>
      <c r="E11" s="236">
        <v>75908.07</v>
      </c>
      <c r="F11" s="235">
        <v>75973.8</v>
      </c>
      <c r="G11" s="233">
        <f t="shared" si="0"/>
        <v>100</v>
      </c>
      <c r="H11" s="233">
        <f t="shared" si="1"/>
        <v>0.0865915837406957</v>
      </c>
      <c r="I11" s="69">
        <v>79057.63</v>
      </c>
      <c r="J11">
        <v>3149.56</v>
      </c>
      <c r="K11" s="221">
        <f t="shared" si="2"/>
        <v>75908.07</v>
      </c>
      <c r="L11" s="245">
        <f t="shared" si="3"/>
        <v>65.7299999999959</v>
      </c>
    </row>
    <row r="12" ht="18" customHeight="1" spans="1:12">
      <c r="A12" s="234" t="s">
        <v>130</v>
      </c>
      <c r="B12" s="232">
        <v>73515</v>
      </c>
      <c r="C12" s="235">
        <v>79040.682</v>
      </c>
      <c r="D12" s="235">
        <v>79040.682</v>
      </c>
      <c r="E12" s="236">
        <v>66687.61</v>
      </c>
      <c r="F12" s="235">
        <v>62375.02</v>
      </c>
      <c r="G12" s="233">
        <f t="shared" si="0"/>
        <v>100</v>
      </c>
      <c r="H12" s="233">
        <f t="shared" si="1"/>
        <v>-6.46685343799246</v>
      </c>
      <c r="I12" s="69">
        <v>71855.79</v>
      </c>
      <c r="J12">
        <v>5168.18</v>
      </c>
      <c r="K12" s="221">
        <f t="shared" si="2"/>
        <v>66687.61</v>
      </c>
      <c r="L12" s="245">
        <f t="shared" si="3"/>
        <v>-4312.59</v>
      </c>
    </row>
    <row r="13" ht="18" customHeight="1" spans="1:12">
      <c r="A13" s="234" t="s">
        <v>131</v>
      </c>
      <c r="B13" s="232">
        <v>32158</v>
      </c>
      <c r="C13" s="235">
        <v>33324.402</v>
      </c>
      <c r="D13" s="235">
        <v>33324.402</v>
      </c>
      <c r="E13" s="236">
        <v>7727.3</v>
      </c>
      <c r="F13" s="235">
        <v>10934.69</v>
      </c>
      <c r="G13" s="233">
        <f t="shared" si="0"/>
        <v>100</v>
      </c>
      <c r="H13" s="233">
        <f t="shared" si="1"/>
        <v>41.5072535038112</v>
      </c>
      <c r="I13" s="69">
        <v>9317.02</v>
      </c>
      <c r="J13">
        <v>1589.72</v>
      </c>
      <c r="K13" s="221">
        <f t="shared" si="2"/>
        <v>7727.3</v>
      </c>
      <c r="L13" s="245">
        <f t="shared" si="3"/>
        <v>3207.39</v>
      </c>
    </row>
    <row r="14" ht="18" customHeight="1" spans="1:12">
      <c r="A14" s="234" t="s">
        <v>132</v>
      </c>
      <c r="B14" s="232">
        <v>97377</v>
      </c>
      <c r="C14" s="235">
        <v>65637.845</v>
      </c>
      <c r="D14" s="235">
        <v>65637.845</v>
      </c>
      <c r="E14" s="236">
        <v>48848.2</v>
      </c>
      <c r="F14" s="235">
        <v>55362.6</v>
      </c>
      <c r="G14" s="233">
        <f t="shared" si="0"/>
        <v>100</v>
      </c>
      <c r="H14" s="233">
        <f t="shared" si="1"/>
        <v>13.336008286897</v>
      </c>
      <c r="I14" s="69">
        <v>49406.2</v>
      </c>
      <c r="J14">
        <v>558</v>
      </c>
      <c r="K14" s="221">
        <f t="shared" si="2"/>
        <v>48848.2</v>
      </c>
      <c r="L14" s="245">
        <f t="shared" si="3"/>
        <v>6514.4</v>
      </c>
    </row>
    <row r="15" ht="18" customHeight="1" spans="1:12">
      <c r="A15" s="234" t="s">
        <v>133</v>
      </c>
      <c r="B15" s="232">
        <v>90731</v>
      </c>
      <c r="C15" s="235">
        <v>93874.814</v>
      </c>
      <c r="D15" s="235">
        <v>93874.814</v>
      </c>
      <c r="E15" s="236">
        <f>62278.42</f>
        <v>62278.42</v>
      </c>
      <c r="F15" s="235">
        <v>60056.61</v>
      </c>
      <c r="G15" s="233">
        <f t="shared" si="0"/>
        <v>100</v>
      </c>
      <c r="H15" s="233">
        <f t="shared" si="1"/>
        <v>-3.56754394218735</v>
      </c>
      <c r="I15" s="69">
        <v>69256.85</v>
      </c>
      <c r="J15">
        <v>6978.43</v>
      </c>
      <c r="K15" s="221">
        <f t="shared" si="2"/>
        <v>62278.42</v>
      </c>
      <c r="L15" s="245">
        <f t="shared" si="3"/>
        <v>-2221.81</v>
      </c>
    </row>
    <row r="16" ht="18" customHeight="1" spans="1:12">
      <c r="A16" s="234" t="s">
        <v>134</v>
      </c>
      <c r="B16" s="232">
        <v>36117</v>
      </c>
      <c r="C16" s="235">
        <v>47226</v>
      </c>
      <c r="D16" s="235">
        <v>47226</v>
      </c>
      <c r="E16" s="236">
        <v>9579.17</v>
      </c>
      <c r="F16" s="235">
        <v>12851.53</v>
      </c>
      <c r="G16" s="233">
        <f t="shared" si="0"/>
        <v>100</v>
      </c>
      <c r="H16" s="233">
        <f t="shared" si="1"/>
        <v>34.1612060335081</v>
      </c>
      <c r="I16" s="69">
        <v>16358.05</v>
      </c>
      <c r="J16">
        <v>6778.88</v>
      </c>
      <c r="K16" s="221">
        <f t="shared" si="2"/>
        <v>9579.17</v>
      </c>
      <c r="L16" s="245">
        <f t="shared" si="3"/>
        <v>3272.36</v>
      </c>
    </row>
    <row r="17" ht="18" customHeight="1" spans="1:12">
      <c r="A17" s="234" t="s">
        <v>135</v>
      </c>
      <c r="B17" s="232">
        <v>15283</v>
      </c>
      <c r="C17" s="235">
        <v>38380.224</v>
      </c>
      <c r="D17" s="235">
        <v>38380.224</v>
      </c>
      <c r="E17" s="236">
        <v>21227.35</v>
      </c>
      <c r="F17" s="235">
        <v>8902.91</v>
      </c>
      <c r="G17" s="233">
        <f t="shared" si="0"/>
        <v>100</v>
      </c>
      <c r="H17" s="233">
        <f t="shared" si="1"/>
        <v>-58.0592490348536</v>
      </c>
      <c r="I17" s="69">
        <v>21542.35</v>
      </c>
      <c r="J17">
        <v>315</v>
      </c>
      <c r="K17" s="221">
        <f t="shared" si="2"/>
        <v>21227.35</v>
      </c>
      <c r="L17" s="245">
        <f t="shared" si="3"/>
        <v>-12324.44</v>
      </c>
    </row>
    <row r="18" ht="18" customHeight="1" spans="1:12">
      <c r="A18" s="234" t="s">
        <v>136</v>
      </c>
      <c r="B18" s="232">
        <v>5853</v>
      </c>
      <c r="C18" s="235">
        <v>1866.958</v>
      </c>
      <c r="D18" s="235">
        <v>1866.958</v>
      </c>
      <c r="E18" s="236">
        <v>4791.81</v>
      </c>
      <c r="F18" s="235">
        <v>1308.15</v>
      </c>
      <c r="G18" s="233">
        <f t="shared" si="0"/>
        <v>100</v>
      </c>
      <c r="H18" s="233">
        <f t="shared" si="1"/>
        <v>-72.7002948781358</v>
      </c>
      <c r="I18" s="69">
        <v>4877.81</v>
      </c>
      <c r="J18">
        <v>86</v>
      </c>
      <c r="K18" s="221">
        <f t="shared" si="2"/>
        <v>4791.81</v>
      </c>
      <c r="L18" s="245">
        <f t="shared" si="3"/>
        <v>-3483.66</v>
      </c>
    </row>
    <row r="19" ht="18" customHeight="1" spans="1:12">
      <c r="A19" s="234" t="s">
        <v>137</v>
      </c>
      <c r="B19" s="232">
        <v>14</v>
      </c>
      <c r="C19" s="235">
        <v>15</v>
      </c>
      <c r="D19" s="235">
        <v>15</v>
      </c>
      <c r="E19" s="236">
        <v>0</v>
      </c>
      <c r="F19" s="235">
        <v>15</v>
      </c>
      <c r="G19" s="233"/>
      <c r="H19" s="233"/>
      <c r="I19" s="69"/>
      <c r="K19" s="221">
        <f t="shared" si="2"/>
        <v>0</v>
      </c>
      <c r="L19" s="245">
        <f t="shared" si="3"/>
        <v>15</v>
      </c>
    </row>
    <row r="20" ht="18" customHeight="1" spans="1:12">
      <c r="A20" s="234" t="s">
        <v>138</v>
      </c>
      <c r="B20" s="232">
        <v>1028</v>
      </c>
      <c r="C20" s="235">
        <v>300</v>
      </c>
      <c r="D20" s="235">
        <v>300</v>
      </c>
      <c r="E20" s="236">
        <v>300</v>
      </c>
      <c r="F20" s="235">
        <v>300</v>
      </c>
      <c r="G20" s="233">
        <f t="shared" si="0"/>
        <v>100</v>
      </c>
      <c r="H20" s="233">
        <f t="shared" si="1"/>
        <v>0</v>
      </c>
      <c r="I20" s="69">
        <v>300</v>
      </c>
      <c r="K20" s="221">
        <f t="shared" si="2"/>
        <v>300</v>
      </c>
      <c r="L20" s="245">
        <f t="shared" si="3"/>
        <v>0</v>
      </c>
    </row>
    <row r="21" ht="18" customHeight="1" spans="1:12">
      <c r="A21" s="234" t="s">
        <v>139</v>
      </c>
      <c r="B21" s="232">
        <v>34277</v>
      </c>
      <c r="C21" s="235">
        <v>17146.926</v>
      </c>
      <c r="D21" s="235">
        <v>17146.926</v>
      </c>
      <c r="E21" s="236">
        <v>16423</v>
      </c>
      <c r="F21" s="235">
        <v>11245.4</v>
      </c>
      <c r="G21" s="233">
        <f t="shared" si="0"/>
        <v>100</v>
      </c>
      <c r="H21" s="233">
        <f t="shared" si="1"/>
        <v>-31.5265176886074</v>
      </c>
      <c r="I21" s="69">
        <v>18433</v>
      </c>
      <c r="J21">
        <v>2010</v>
      </c>
      <c r="K21" s="221">
        <f t="shared" si="2"/>
        <v>16423</v>
      </c>
      <c r="L21" s="245">
        <f t="shared" si="3"/>
        <v>-5177.6</v>
      </c>
    </row>
    <row r="22" ht="18" customHeight="1" spans="1:12">
      <c r="A22" s="234" t="s">
        <v>140</v>
      </c>
      <c r="B22" s="232">
        <v>7557</v>
      </c>
      <c r="C22" s="235">
        <v>4678</v>
      </c>
      <c r="D22" s="235">
        <v>4678</v>
      </c>
      <c r="E22" s="236">
        <v>6046</v>
      </c>
      <c r="F22" s="235">
        <v>4451</v>
      </c>
      <c r="G22" s="233">
        <f t="shared" si="0"/>
        <v>100</v>
      </c>
      <c r="H22" s="233">
        <f t="shared" si="1"/>
        <v>-26.3810783989414</v>
      </c>
      <c r="I22" s="69">
        <v>6066.96</v>
      </c>
      <c r="J22">
        <v>20.96</v>
      </c>
      <c r="K22" s="221">
        <f t="shared" si="2"/>
        <v>6046</v>
      </c>
      <c r="L22" s="245">
        <f t="shared" si="3"/>
        <v>-1595</v>
      </c>
    </row>
    <row r="23" ht="18" customHeight="1" spans="1:12">
      <c r="A23" s="234" t="s">
        <v>141</v>
      </c>
      <c r="B23" s="232">
        <v>5099</v>
      </c>
      <c r="C23" s="235">
        <v>2844</v>
      </c>
      <c r="D23" s="235">
        <v>2844</v>
      </c>
      <c r="E23" s="236">
        <v>1492.59</v>
      </c>
      <c r="F23" s="235"/>
      <c r="G23" s="233">
        <f t="shared" si="0"/>
        <v>100</v>
      </c>
      <c r="H23" s="233">
        <f t="shared" si="1"/>
        <v>-100</v>
      </c>
      <c r="I23" s="69">
        <v>2080.59</v>
      </c>
      <c r="J23">
        <v>588</v>
      </c>
      <c r="K23" s="221">
        <f t="shared" si="2"/>
        <v>1492.59</v>
      </c>
      <c r="L23" s="245">
        <f t="shared" si="3"/>
        <v>-1492.59</v>
      </c>
    </row>
    <row r="24" ht="18" customHeight="1" spans="1:12">
      <c r="A24" s="234" t="s">
        <v>142</v>
      </c>
      <c r="B24" s="232"/>
      <c r="C24" s="235">
        <v>11732.668</v>
      </c>
      <c r="D24" s="235">
        <v>11732.668</v>
      </c>
      <c r="E24" s="236">
        <v>0</v>
      </c>
      <c r="F24" s="235">
        <v>5512.97</v>
      </c>
      <c r="G24" s="233"/>
      <c r="H24" s="233"/>
      <c r="I24" s="69"/>
      <c r="K24" s="221">
        <f t="shared" si="2"/>
        <v>0</v>
      </c>
      <c r="L24" s="245">
        <f t="shared" si="3"/>
        <v>5512.97</v>
      </c>
    </row>
    <row r="25" ht="18" customHeight="1" spans="1:12">
      <c r="A25" s="234" t="s">
        <v>143</v>
      </c>
      <c r="B25" s="232"/>
      <c r="C25" s="235">
        <v>3000</v>
      </c>
      <c r="D25" s="235">
        <v>3000</v>
      </c>
      <c r="E25" s="236">
        <v>3000</v>
      </c>
      <c r="F25" s="235">
        <v>3000</v>
      </c>
      <c r="G25" s="233">
        <f t="shared" si="0"/>
        <v>100</v>
      </c>
      <c r="H25" s="233">
        <f t="shared" si="1"/>
        <v>0</v>
      </c>
      <c r="I25" s="69">
        <v>3000</v>
      </c>
      <c r="K25" s="221">
        <f t="shared" si="2"/>
        <v>3000</v>
      </c>
      <c r="L25" s="245">
        <f t="shared" si="3"/>
        <v>0</v>
      </c>
    </row>
    <row r="26" ht="18" customHeight="1" spans="1:12">
      <c r="A26" s="234" t="s">
        <v>144</v>
      </c>
      <c r="B26" s="232">
        <v>1013</v>
      </c>
      <c r="C26" s="235">
        <v>9023</v>
      </c>
      <c r="D26" s="235">
        <v>9023</v>
      </c>
      <c r="E26" s="236">
        <v>31418</v>
      </c>
      <c r="F26" s="235">
        <v>31153</v>
      </c>
      <c r="G26" s="233">
        <f t="shared" si="0"/>
        <v>100</v>
      </c>
      <c r="H26" s="233">
        <f t="shared" si="1"/>
        <v>-0.843465529314406</v>
      </c>
      <c r="I26" s="69">
        <v>32535</v>
      </c>
      <c r="J26">
        <v>1117</v>
      </c>
      <c r="K26" s="221">
        <f t="shared" si="2"/>
        <v>31418</v>
      </c>
      <c r="L26" s="245">
        <f t="shared" si="3"/>
        <v>-265</v>
      </c>
    </row>
    <row r="27" ht="18" hidden="1" customHeight="1" spans="1:12">
      <c r="A27" s="238" t="s">
        <v>145</v>
      </c>
      <c r="B27" s="232"/>
      <c r="C27" s="235"/>
      <c r="D27" s="235"/>
      <c r="E27" s="236">
        <v>0</v>
      </c>
      <c r="F27" s="235"/>
      <c r="G27" s="233"/>
      <c r="H27" s="233"/>
      <c r="I27" s="69"/>
      <c r="K27" s="221">
        <f t="shared" si="2"/>
        <v>0</v>
      </c>
      <c r="L27" s="245">
        <f t="shared" si="3"/>
        <v>0</v>
      </c>
    </row>
    <row r="28" ht="18" customHeight="1" spans="1:12">
      <c r="A28" s="234" t="s">
        <v>146</v>
      </c>
      <c r="B28" s="232">
        <v>11721</v>
      </c>
      <c r="C28" s="235">
        <v>13791</v>
      </c>
      <c r="D28" s="235">
        <v>13791</v>
      </c>
      <c r="E28" s="236">
        <v>12850</v>
      </c>
      <c r="F28" s="235">
        <v>16025</v>
      </c>
      <c r="G28" s="233">
        <f t="shared" si="0"/>
        <v>100</v>
      </c>
      <c r="H28" s="233">
        <f t="shared" si="1"/>
        <v>24.7081712062257</v>
      </c>
      <c r="I28" s="69">
        <v>12850</v>
      </c>
      <c r="K28" s="221">
        <f t="shared" si="2"/>
        <v>12850</v>
      </c>
      <c r="L28" s="245">
        <f t="shared" si="3"/>
        <v>3175</v>
      </c>
    </row>
    <row r="29" ht="18" customHeight="1" spans="1:12">
      <c r="A29" s="234" t="s">
        <v>147</v>
      </c>
      <c r="B29" s="232">
        <v>42</v>
      </c>
      <c r="C29" s="235">
        <v>100</v>
      </c>
      <c r="D29" s="235">
        <v>100</v>
      </c>
      <c r="E29" s="236">
        <v>0</v>
      </c>
      <c r="F29" s="235"/>
      <c r="G29" s="233"/>
      <c r="H29" s="233"/>
      <c r="I29">
        <v>0</v>
      </c>
      <c r="K29" s="221">
        <f t="shared" si="2"/>
        <v>0</v>
      </c>
      <c r="L29" s="245">
        <f t="shared" si="3"/>
        <v>0</v>
      </c>
    </row>
    <row r="30" spans="6:6">
      <c r="F30" s="239"/>
    </row>
    <row r="31" spans="2:6">
      <c r="B31" s="240">
        <f>SUM(B8,B9,B10,B11,B12,B13,B14,B15,B16,B18,B21,B22,B23)</f>
        <v>622493</v>
      </c>
      <c r="D31" s="241">
        <f>SUM(D8,D9,D10,D11,D12,D13,D14,D15,D16,D18,D21,D22,D23)</f>
        <v>620998.9327</v>
      </c>
      <c r="F31" s="242"/>
    </row>
    <row r="32" spans="2:4">
      <c r="B32" s="222">
        <f>B31/B5</f>
        <v>0.801508268825677</v>
      </c>
      <c r="D32">
        <f>D31/D5</f>
        <v>0.756352801001094</v>
      </c>
    </row>
  </sheetData>
  <mergeCells count="1">
    <mergeCell ref="A2:H2"/>
  </mergeCells>
  <printOptions horizontalCentered="1"/>
  <pageMargins left="0.786805555555556" right="0.786805555555556" top="0.511805555555556" bottom="0.511805555555556" header="0.235416666666667" footer="0.235416666666667"/>
  <pageSetup paperSize="9" scale="95" firstPageNumber="4" orientation="landscape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G48"/>
  <sheetViews>
    <sheetView showGridLines="0" showZeros="0" workbookViewId="0">
      <pane ySplit="5" topLeftCell="A27" activePane="bottomLeft" state="frozen"/>
      <selection/>
      <selection pane="bottomLeft" activeCell="B37" sqref="B37"/>
    </sheetView>
  </sheetViews>
  <sheetFormatPr defaultColWidth="9" defaultRowHeight="14.25" outlineLevelCol="6"/>
  <cols>
    <col min="1" max="1" width="35.875" style="140" customWidth="1"/>
    <col min="2" max="2" width="15.625" style="198" customWidth="1"/>
    <col min="3" max="3" width="15.625" style="140" customWidth="1"/>
    <col min="4" max="4" width="28.875" style="140" customWidth="1"/>
    <col min="5" max="6" width="15.625" style="140" customWidth="1"/>
    <col min="7" max="7" width="9.5" style="140" customWidth="1"/>
    <col min="8" max="16384" width="9" style="140"/>
  </cols>
  <sheetData>
    <row r="1" ht="18" customHeight="1" spans="1:2">
      <c r="A1" s="142" t="s">
        <v>148</v>
      </c>
      <c r="B1" s="199"/>
    </row>
    <row r="2" s="143" customFormat="1" ht="27.95" customHeight="1" spans="1:6">
      <c r="A2" s="185" t="s">
        <v>149</v>
      </c>
      <c r="B2" s="185"/>
      <c r="C2" s="185"/>
      <c r="D2" s="185"/>
      <c r="E2" s="185"/>
      <c r="F2" s="185"/>
    </row>
    <row r="3" ht="18" customHeight="1" spans="1:6">
      <c r="A3" s="143"/>
      <c r="B3" s="199"/>
      <c r="F3" s="186" t="s">
        <v>25</v>
      </c>
    </row>
    <row r="4" s="197" customFormat="1" ht="22.5" customHeight="1" spans="1:6">
      <c r="A4" s="200" t="s">
        <v>150</v>
      </c>
      <c r="B4" s="201"/>
      <c r="C4" s="201"/>
      <c r="D4" s="200" t="s">
        <v>151</v>
      </c>
      <c r="E4" s="201"/>
      <c r="F4" s="202"/>
    </row>
    <row r="5" s="197" customFormat="1" ht="34.5" customHeight="1" spans="1:6">
      <c r="A5" s="203" t="s">
        <v>152</v>
      </c>
      <c r="B5" s="204" t="s">
        <v>28</v>
      </c>
      <c r="C5" s="205" t="s">
        <v>153</v>
      </c>
      <c r="D5" s="203" t="s">
        <v>152</v>
      </c>
      <c r="E5" s="206" t="s">
        <v>28</v>
      </c>
      <c r="F5" s="205" t="s">
        <v>153</v>
      </c>
    </row>
    <row r="6" s="197" customFormat="1" ht="22.5" customHeight="1" spans="1:6">
      <c r="A6" s="207" t="s">
        <v>154</v>
      </c>
      <c r="B6" s="208">
        <f>表三!D28</f>
        <v>430168</v>
      </c>
      <c r="C6" s="209">
        <f>表三!E28</f>
        <v>451500</v>
      </c>
      <c r="D6" s="207" t="s">
        <v>155</v>
      </c>
      <c r="E6" s="209">
        <v>821044</v>
      </c>
      <c r="F6" s="209">
        <f>表九!C7</f>
        <v>623409.59</v>
      </c>
    </row>
    <row r="7" s="197" customFormat="1" ht="22.5" customHeight="1" spans="1:6">
      <c r="A7" s="210" t="s">
        <v>156</v>
      </c>
      <c r="B7" s="208">
        <f>SUM(B8,B28,B29,B32,B36,B37)</f>
        <v>525360</v>
      </c>
      <c r="C7" s="209">
        <f>SUM(C8,C28,C29,C32,C36,C37)</f>
        <v>313100</v>
      </c>
      <c r="D7" s="210" t="s">
        <v>157</v>
      </c>
      <c r="E7" s="209">
        <f>SUM(E8,E11,E12,E13,E14,E15,E16)</f>
        <v>134484</v>
      </c>
      <c r="F7" s="209">
        <f>SUM(F8,F11,F12,F13,F14,F15,F16)</f>
        <v>141190</v>
      </c>
    </row>
    <row r="8" s="197" customFormat="1" ht="22.5" customHeight="1" spans="1:6">
      <c r="A8" s="211" t="s">
        <v>158</v>
      </c>
      <c r="B8" s="208">
        <f>B9+B10+B27</f>
        <v>295210</v>
      </c>
      <c r="C8" s="209">
        <f>C9+C10+C27</f>
        <v>199204</v>
      </c>
      <c r="D8" s="211" t="s">
        <v>159</v>
      </c>
      <c r="E8" s="209">
        <f>SUM(E9:E10)</f>
        <v>72995</v>
      </c>
      <c r="F8" s="209">
        <f>SUM(F9:F10)</f>
        <v>78916</v>
      </c>
    </row>
    <row r="9" s="197" customFormat="1" ht="22.5" customHeight="1" spans="1:6">
      <c r="A9" s="211" t="s">
        <v>160</v>
      </c>
      <c r="B9" s="208">
        <v>2685</v>
      </c>
      <c r="C9" s="209">
        <v>2541</v>
      </c>
      <c r="D9" s="211" t="s">
        <v>161</v>
      </c>
      <c r="E9" s="209">
        <v>67502</v>
      </c>
      <c r="F9" s="212">
        <f>78916-6333</f>
        <v>72583</v>
      </c>
    </row>
    <row r="10" s="197" customFormat="1" ht="22.5" customHeight="1" spans="1:6">
      <c r="A10" s="213" t="s">
        <v>162</v>
      </c>
      <c r="B10" s="208">
        <f>SUM(B11:B26)</f>
        <v>253433</v>
      </c>
      <c r="C10" s="209">
        <f>SUM(C11:C26)</f>
        <v>196663</v>
      </c>
      <c r="D10" s="211" t="s">
        <v>163</v>
      </c>
      <c r="E10" s="209">
        <v>5493</v>
      </c>
      <c r="F10" s="209">
        <v>6333</v>
      </c>
    </row>
    <row r="11" s="197" customFormat="1" ht="22.5" customHeight="1" spans="1:6">
      <c r="A11" s="214" t="s">
        <v>164</v>
      </c>
      <c r="B11" s="208"/>
      <c r="C11" s="209"/>
      <c r="D11" s="211" t="s">
        <v>165</v>
      </c>
      <c r="E11" s="209">
        <v>61489</v>
      </c>
      <c r="F11" s="209">
        <v>62274</v>
      </c>
    </row>
    <row r="12" s="197" customFormat="1" ht="22.5" customHeight="1" spans="1:6">
      <c r="A12" s="214" t="s">
        <v>166</v>
      </c>
      <c r="B12" s="208">
        <v>21782</v>
      </c>
      <c r="C12" s="209">
        <v>16861</v>
      </c>
      <c r="D12" s="211" t="s">
        <v>167</v>
      </c>
      <c r="E12" s="209"/>
      <c r="F12" s="209"/>
    </row>
    <row r="13" s="197" customFormat="1" ht="22.5" customHeight="1" spans="1:6">
      <c r="A13" s="214" t="s">
        <v>168</v>
      </c>
      <c r="B13" s="208"/>
      <c r="C13" s="209"/>
      <c r="D13" s="211" t="s">
        <v>169</v>
      </c>
      <c r="E13" s="209"/>
      <c r="F13" s="209"/>
    </row>
    <row r="14" s="197" customFormat="1" ht="22.5" customHeight="1" spans="1:6">
      <c r="A14" s="214" t="s">
        <v>170</v>
      </c>
      <c r="B14" s="208">
        <v>16678</v>
      </c>
      <c r="C14" s="209">
        <v>14163</v>
      </c>
      <c r="D14" s="211" t="s">
        <v>171</v>
      </c>
      <c r="E14" s="209"/>
      <c r="F14" s="209"/>
    </row>
    <row r="15" s="197" customFormat="1" ht="22.5" customHeight="1" spans="1:6">
      <c r="A15" s="214" t="s">
        <v>172</v>
      </c>
      <c r="B15" s="208">
        <v>2687</v>
      </c>
      <c r="C15" s="209">
        <v>1710</v>
      </c>
      <c r="D15" s="211" t="s">
        <v>173</v>
      </c>
      <c r="E15" s="209"/>
      <c r="F15" s="209"/>
    </row>
    <row r="16" s="197" customFormat="1" ht="22.5" customHeight="1" spans="1:6">
      <c r="A16" s="214" t="s">
        <v>174</v>
      </c>
      <c r="B16" s="208">
        <v>10130</v>
      </c>
      <c r="C16" s="209">
        <v>10130</v>
      </c>
      <c r="D16" s="211" t="s">
        <v>175</v>
      </c>
      <c r="E16" s="209"/>
      <c r="F16" s="209"/>
    </row>
    <row r="17" s="197" customFormat="1" ht="22.5" customHeight="1" spans="1:6">
      <c r="A17" s="214" t="s">
        <v>176</v>
      </c>
      <c r="B17" s="208">
        <v>3563</v>
      </c>
      <c r="C17" s="209">
        <v>3563</v>
      </c>
      <c r="D17" s="211" t="s">
        <v>177</v>
      </c>
      <c r="E17" s="209"/>
      <c r="F17" s="209"/>
    </row>
    <row r="18" s="197" customFormat="1" ht="22.5" customHeight="1" spans="1:6">
      <c r="A18" s="214" t="s">
        <v>178</v>
      </c>
      <c r="B18" s="208">
        <f>1127+2085</f>
        <v>3212</v>
      </c>
      <c r="C18" s="209">
        <v>3312</v>
      </c>
      <c r="D18" s="211"/>
      <c r="E18" s="209"/>
      <c r="F18" s="209"/>
    </row>
    <row r="19" s="197" customFormat="1" ht="22.5" customHeight="1" spans="1:6">
      <c r="A19" s="214" t="s">
        <v>179</v>
      </c>
      <c r="B19" s="208">
        <v>3041</v>
      </c>
      <c r="C19" s="209">
        <v>3041</v>
      </c>
      <c r="D19" s="215"/>
      <c r="E19" s="209"/>
      <c r="F19" s="209"/>
    </row>
    <row r="20" s="197" customFormat="1" ht="22.5" customHeight="1" spans="1:6">
      <c r="A20" s="214" t="s">
        <v>180</v>
      </c>
      <c r="B20" s="208">
        <v>16271</v>
      </c>
      <c r="C20" s="209">
        <v>9986</v>
      </c>
      <c r="D20" s="215"/>
      <c r="E20" s="209"/>
      <c r="F20" s="209"/>
    </row>
    <row r="21" s="197" customFormat="1" ht="22.5" customHeight="1" spans="1:6">
      <c r="A21" s="214" t="s">
        <v>181</v>
      </c>
      <c r="B21" s="208">
        <v>38356</v>
      </c>
      <c r="C21" s="209">
        <v>36874</v>
      </c>
      <c r="D21" s="215"/>
      <c r="E21" s="209"/>
      <c r="F21" s="209"/>
    </row>
    <row r="22" s="197" customFormat="1" ht="22.5" customHeight="1" spans="1:6">
      <c r="A22" s="214" t="s">
        <v>182</v>
      </c>
      <c r="B22" s="208">
        <v>32183</v>
      </c>
      <c r="C22" s="209">
        <v>30017</v>
      </c>
      <c r="D22" s="211"/>
      <c r="E22" s="209"/>
      <c r="F22" s="209"/>
    </row>
    <row r="23" s="197" customFormat="1" ht="22.5" customHeight="1" spans="1:6">
      <c r="A23" s="214" t="s">
        <v>183</v>
      </c>
      <c r="B23" s="208"/>
      <c r="C23" s="209"/>
      <c r="D23" s="211"/>
      <c r="E23" s="209"/>
      <c r="F23" s="209"/>
    </row>
    <row r="24" s="197" customFormat="1" ht="22.5" customHeight="1" spans="1:6">
      <c r="A24" s="214" t="s">
        <v>184</v>
      </c>
      <c r="B24" s="208">
        <v>1327</v>
      </c>
      <c r="C24" s="209">
        <v>1147</v>
      </c>
      <c r="D24" s="211"/>
      <c r="E24" s="209"/>
      <c r="F24" s="209"/>
    </row>
    <row r="25" s="197" customFormat="1" ht="22.5" customHeight="1" spans="1:6">
      <c r="A25" s="214" t="s">
        <v>185</v>
      </c>
      <c r="B25" s="208">
        <v>34370</v>
      </c>
      <c r="C25" s="209">
        <v>33767</v>
      </c>
      <c r="D25" s="211"/>
      <c r="E25" s="209"/>
      <c r="F25" s="209"/>
    </row>
    <row r="26" s="197" customFormat="1" ht="22.5" customHeight="1" spans="1:6">
      <c r="A26" s="214" t="s">
        <v>186</v>
      </c>
      <c r="B26" s="208">
        <f>514+69319</f>
        <v>69833</v>
      </c>
      <c r="C26" s="209">
        <v>32092</v>
      </c>
      <c r="D26" s="211"/>
      <c r="E26" s="209"/>
      <c r="F26" s="209"/>
    </row>
    <row r="27" s="197" customFormat="1" ht="22.5" customHeight="1" spans="1:6">
      <c r="A27" s="216" t="s">
        <v>187</v>
      </c>
      <c r="B27" s="208">
        <v>39092</v>
      </c>
      <c r="C27" s="209"/>
      <c r="D27" s="211"/>
      <c r="E27" s="209"/>
      <c r="F27" s="209"/>
    </row>
    <row r="28" s="197" customFormat="1" ht="22.5" customHeight="1" spans="1:6">
      <c r="A28" s="216" t="s">
        <v>188</v>
      </c>
      <c r="B28" s="208">
        <v>89750</v>
      </c>
      <c r="C28" s="209">
        <v>62274</v>
      </c>
      <c r="D28" s="211"/>
      <c r="E28" s="209"/>
      <c r="F28" s="209"/>
    </row>
    <row r="29" s="197" customFormat="1" ht="22.5" customHeight="1" spans="1:6">
      <c r="A29" s="213" t="s">
        <v>189</v>
      </c>
      <c r="B29" s="208">
        <f>SUM(B30)</f>
        <v>47392</v>
      </c>
      <c r="C29" s="209"/>
      <c r="D29" s="211"/>
      <c r="E29" s="209"/>
      <c r="F29" s="209"/>
    </row>
    <row r="30" s="197" customFormat="1" ht="22.5" customHeight="1" spans="1:6">
      <c r="A30" s="213" t="s">
        <v>190</v>
      </c>
      <c r="B30" s="208">
        <v>47392</v>
      </c>
      <c r="C30" s="209"/>
      <c r="D30" s="213"/>
      <c r="E30" s="209"/>
      <c r="F30" s="209"/>
    </row>
    <row r="31" s="197" customFormat="1" ht="22.5" customHeight="1" spans="1:6">
      <c r="A31" s="213" t="s">
        <v>191</v>
      </c>
      <c r="B31" s="217"/>
      <c r="C31" s="209"/>
      <c r="D31" s="213"/>
      <c r="E31" s="209"/>
      <c r="F31" s="209"/>
    </row>
    <row r="32" s="197" customFormat="1" ht="22.5" customHeight="1" spans="1:6">
      <c r="A32" s="213" t="s">
        <v>192</v>
      </c>
      <c r="B32" s="208">
        <f>SUM(B33:B35)</f>
        <v>80629</v>
      </c>
      <c r="C32" s="209">
        <f>SUM(C33:C35)</f>
        <v>37622</v>
      </c>
      <c r="D32" s="211"/>
      <c r="E32" s="209"/>
      <c r="F32" s="209"/>
    </row>
    <row r="33" s="197" customFormat="1" ht="22.5" customHeight="1" spans="1:6">
      <c r="A33" s="213" t="s">
        <v>193</v>
      </c>
      <c r="B33" s="208">
        <v>80629</v>
      </c>
      <c r="C33" s="209">
        <v>37622</v>
      </c>
      <c r="D33" s="211"/>
      <c r="E33" s="209"/>
      <c r="F33" s="209"/>
    </row>
    <row r="34" s="197" customFormat="1" ht="22.5" customHeight="1" spans="1:6">
      <c r="A34" s="213" t="s">
        <v>194</v>
      </c>
      <c r="B34" s="208"/>
      <c r="C34" s="209"/>
      <c r="D34" s="211"/>
      <c r="E34" s="209"/>
      <c r="F34" s="209"/>
    </row>
    <row r="35" s="197" customFormat="1" ht="22.5" customHeight="1" spans="1:6">
      <c r="A35" s="213" t="s">
        <v>195</v>
      </c>
      <c r="B35" s="208"/>
      <c r="C35" s="209"/>
      <c r="D35" s="213"/>
      <c r="E35" s="209"/>
      <c r="F35" s="209"/>
    </row>
    <row r="36" s="197" customFormat="1" ht="22.5" customHeight="1" spans="1:6">
      <c r="A36" s="213" t="s">
        <v>196</v>
      </c>
      <c r="B36" s="208">
        <f>12547-168</f>
        <v>12379</v>
      </c>
      <c r="C36" s="209">
        <v>14000</v>
      </c>
      <c r="D36" s="211"/>
      <c r="E36" s="209"/>
      <c r="F36" s="209"/>
    </row>
    <row r="37" s="197" customFormat="1" ht="22.5" customHeight="1" spans="1:6">
      <c r="A37" s="213"/>
      <c r="B37" s="208"/>
      <c r="C37" s="209"/>
      <c r="D37" s="211"/>
      <c r="E37" s="209"/>
      <c r="F37" s="209"/>
    </row>
    <row r="38" s="197" customFormat="1" ht="22.5" customHeight="1" spans="1:7">
      <c r="A38" s="218" t="s">
        <v>197</v>
      </c>
      <c r="B38" s="208">
        <f>SUM(B6:B7)</f>
        <v>955528</v>
      </c>
      <c r="C38" s="209">
        <f>SUM(C6:C7)</f>
        <v>764600</v>
      </c>
      <c r="D38" s="218" t="s">
        <v>198</v>
      </c>
      <c r="E38" s="209">
        <f>SUM(E6:E7)</f>
        <v>955528</v>
      </c>
      <c r="F38" s="209">
        <f>SUM(F6:F7)</f>
        <v>764599.59</v>
      </c>
      <c r="G38" s="219"/>
    </row>
    <row r="39" s="197" customFormat="1" ht="24.95" customHeight="1" spans="1:6">
      <c r="A39" s="140"/>
      <c r="B39" s="198"/>
      <c r="C39" s="140"/>
      <c r="D39" s="140"/>
      <c r="E39" s="220"/>
      <c r="F39" s="140"/>
    </row>
    <row r="40" s="197" customFormat="1" ht="24.95" customHeight="1" spans="1:6">
      <c r="A40" s="140"/>
      <c r="B40" s="198"/>
      <c r="C40" s="140"/>
      <c r="D40" s="220"/>
      <c r="E40" s="140"/>
      <c r="F40" s="140"/>
    </row>
    <row r="41" s="197" customFormat="1" ht="24.95" customHeight="1" spans="1:6">
      <c r="A41" s="140"/>
      <c r="B41" s="198"/>
      <c r="C41" s="140"/>
      <c r="D41" s="220"/>
      <c r="E41" s="140"/>
      <c r="F41" s="140"/>
    </row>
    <row r="42" s="197" customFormat="1" ht="24.95" customHeight="1" spans="1:6">
      <c r="A42" s="140"/>
      <c r="B42" s="198"/>
      <c r="C42" s="140"/>
      <c r="D42" s="140"/>
      <c r="E42" s="140"/>
      <c r="F42" s="140"/>
    </row>
    <row r="43" s="197" customFormat="1" ht="24.95" customHeight="1" spans="1:6">
      <c r="A43" s="140"/>
      <c r="B43" s="198"/>
      <c r="C43" s="140"/>
      <c r="D43" s="140"/>
      <c r="E43" s="140"/>
      <c r="F43" s="140"/>
    </row>
    <row r="44" ht="20.1" customHeight="1"/>
    <row r="45" ht="20.1" customHeight="1"/>
    <row r="46" ht="20.1" customHeight="1"/>
    <row r="47" ht="20.1" customHeight="1"/>
    <row r="48" ht="20.1" customHeight="1"/>
  </sheetData>
  <mergeCells count="3">
    <mergeCell ref="A2:F2"/>
    <mergeCell ref="A4:C4"/>
    <mergeCell ref="D4:F4"/>
  </mergeCells>
  <printOptions horizontalCentered="1"/>
  <pageMargins left="0.786805555555556" right="0.786805555555556" top="0.590277777777778" bottom="0.707638888888889" header="0.118055555555556" footer="0.313888888888889"/>
  <pageSetup paperSize="9" scale="95" firstPageNumber="5" orientation="landscape" useFirstPageNumber="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C35"/>
  <sheetViews>
    <sheetView showGridLines="0" showZeros="0" workbookViewId="0">
      <selection activeCell="C13" sqref="C13"/>
    </sheetView>
  </sheetViews>
  <sheetFormatPr defaultColWidth="9" defaultRowHeight="14.25" outlineLevelCol="2"/>
  <cols>
    <col min="1" max="1" width="26.75" style="89" customWidth="1"/>
    <col min="2" max="3" width="26.75" customWidth="1"/>
  </cols>
  <sheetData>
    <row r="1" spans="1:3">
      <c r="A1" s="142" t="s">
        <v>199</v>
      </c>
      <c r="B1" s="143"/>
      <c r="C1" s="140"/>
    </row>
    <row r="2" ht="27" spans="1:3">
      <c r="A2" s="185" t="s">
        <v>200</v>
      </c>
      <c r="B2" s="185"/>
      <c r="C2" s="185"/>
    </row>
    <row r="3" ht="39" customHeight="1" spans="1:3">
      <c r="A3" s="143"/>
      <c r="B3" s="143"/>
      <c r="C3" s="186" t="s">
        <v>25</v>
      </c>
    </row>
    <row r="4" s="184" customFormat="1" ht="21" customHeight="1" spans="1:3">
      <c r="A4" s="187" t="s">
        <v>201</v>
      </c>
      <c r="B4" s="187" t="s">
        <v>202</v>
      </c>
      <c r="C4" s="188" t="s">
        <v>203</v>
      </c>
    </row>
    <row r="5" s="184" customFormat="1" ht="21" customHeight="1" spans="1:3">
      <c r="A5" s="189" t="s">
        <v>204</v>
      </c>
      <c r="B5" s="189"/>
      <c r="C5" s="190">
        <f>110000-9130-1779</f>
        <v>99091</v>
      </c>
    </row>
    <row r="6" s="184" customFormat="1" ht="21" customHeight="1" spans="1:3">
      <c r="A6" s="191">
        <v>201</v>
      </c>
      <c r="B6" s="192" t="s">
        <v>205</v>
      </c>
      <c r="C6" s="190">
        <v>176</v>
      </c>
    </row>
    <row r="7" s="184" customFormat="1" ht="21" customHeight="1" spans="1:3">
      <c r="A7" s="193">
        <v>20110</v>
      </c>
      <c r="B7" s="194" t="s">
        <v>206</v>
      </c>
      <c r="C7" s="190">
        <v>169</v>
      </c>
    </row>
    <row r="8" s="184" customFormat="1" ht="21" customHeight="1" spans="1:3">
      <c r="A8" s="193">
        <v>20134</v>
      </c>
      <c r="B8" s="194" t="s">
        <v>207</v>
      </c>
      <c r="C8" s="190">
        <v>7</v>
      </c>
    </row>
    <row r="9" s="184" customFormat="1" ht="21" customHeight="1" spans="1:3">
      <c r="A9" s="195">
        <v>205</v>
      </c>
      <c r="B9" s="196" t="s">
        <v>208</v>
      </c>
      <c r="C9" s="190">
        <v>1605</v>
      </c>
    </row>
    <row r="10" s="184" customFormat="1" ht="21" customHeight="1" spans="1:3">
      <c r="A10" s="193">
        <v>20502</v>
      </c>
      <c r="B10" s="194" t="s">
        <v>209</v>
      </c>
      <c r="C10" s="190">
        <v>1513</v>
      </c>
    </row>
    <row r="11" s="184" customFormat="1" ht="21" customHeight="1" spans="1:3">
      <c r="A11" s="193">
        <v>20503</v>
      </c>
      <c r="B11" s="194" t="s">
        <v>210</v>
      </c>
      <c r="C11" s="190">
        <v>92</v>
      </c>
    </row>
    <row r="12" s="184" customFormat="1" ht="21" customHeight="1" spans="1:3">
      <c r="A12" s="195">
        <v>207</v>
      </c>
      <c r="B12" s="196" t="s">
        <v>211</v>
      </c>
      <c r="C12" s="190">
        <v>662</v>
      </c>
    </row>
    <row r="13" s="184" customFormat="1" ht="21" customHeight="1" spans="1:3">
      <c r="A13" s="193">
        <v>20702</v>
      </c>
      <c r="B13" s="194" t="s">
        <v>212</v>
      </c>
      <c r="C13" s="190">
        <v>50</v>
      </c>
    </row>
    <row r="14" s="184" customFormat="1" ht="21" customHeight="1" spans="1:3">
      <c r="A14" s="193">
        <v>20708</v>
      </c>
      <c r="B14" s="194" t="s">
        <v>213</v>
      </c>
      <c r="C14" s="190">
        <v>612</v>
      </c>
    </row>
    <row r="15" s="184" customFormat="1" ht="21" customHeight="1" spans="1:3">
      <c r="A15" s="195">
        <v>208</v>
      </c>
      <c r="B15" s="196" t="s">
        <v>214</v>
      </c>
      <c r="C15" s="190">
        <v>44763</v>
      </c>
    </row>
    <row r="16" s="184" customFormat="1" ht="21" customHeight="1" spans="1:3">
      <c r="A16" s="193">
        <v>20805</v>
      </c>
      <c r="B16" s="194" t="s">
        <v>215</v>
      </c>
      <c r="C16" s="190">
        <v>2091</v>
      </c>
    </row>
    <row r="17" s="184" customFormat="1" ht="21" customHeight="1" spans="1:3">
      <c r="A17" s="193">
        <v>20807</v>
      </c>
      <c r="B17" s="194" t="s">
        <v>216</v>
      </c>
      <c r="C17" s="190">
        <v>1609</v>
      </c>
    </row>
    <row r="18" s="184" customFormat="1" ht="21" customHeight="1" spans="1:3">
      <c r="A18" s="193">
        <v>20811</v>
      </c>
      <c r="B18" s="194" t="s">
        <v>217</v>
      </c>
      <c r="C18" s="190">
        <v>752</v>
      </c>
    </row>
    <row r="19" s="184" customFormat="1" ht="21" customHeight="1" spans="1:3">
      <c r="A19" s="193">
        <v>20820</v>
      </c>
      <c r="B19" s="194" t="s">
        <v>218</v>
      </c>
      <c r="C19" s="190">
        <v>5046</v>
      </c>
    </row>
    <row r="20" s="184" customFormat="1" ht="21" customHeight="1" spans="1:3">
      <c r="A20" s="193">
        <v>20826</v>
      </c>
      <c r="B20" s="194" t="s">
        <v>219</v>
      </c>
      <c r="C20" s="190">
        <v>35265</v>
      </c>
    </row>
    <row r="21" s="184" customFormat="1" ht="21" customHeight="1" spans="1:3">
      <c r="A21" s="195">
        <v>210</v>
      </c>
      <c r="B21" s="196" t="s">
        <v>220</v>
      </c>
      <c r="C21" s="190">
        <v>33824</v>
      </c>
    </row>
    <row r="22" s="184" customFormat="1" ht="21" customHeight="1" spans="1:3">
      <c r="A22" s="193">
        <v>21004</v>
      </c>
      <c r="B22" s="194" t="s">
        <v>221</v>
      </c>
      <c r="C22" s="190">
        <v>3807</v>
      </c>
    </row>
    <row r="23" s="184" customFormat="1" ht="21" customHeight="1" spans="1:3">
      <c r="A23" s="193">
        <v>21012</v>
      </c>
      <c r="B23" s="194" t="s">
        <v>222</v>
      </c>
      <c r="C23" s="190">
        <v>30017</v>
      </c>
    </row>
    <row r="24" s="184" customFormat="1" ht="21" customHeight="1" spans="1:3">
      <c r="A24" s="195">
        <v>213</v>
      </c>
      <c r="B24" s="196" t="s">
        <v>223</v>
      </c>
      <c r="C24" s="190">
        <f>9745-132</f>
        <v>9613</v>
      </c>
    </row>
    <row r="25" s="184" customFormat="1" ht="21" customHeight="1" spans="1:3">
      <c r="A25" s="193">
        <v>21301</v>
      </c>
      <c r="B25" s="194" t="s">
        <v>224</v>
      </c>
      <c r="C25" s="190">
        <v>4321</v>
      </c>
    </row>
    <row r="26" s="184" customFormat="1" ht="21" customHeight="1" spans="1:3">
      <c r="A26" s="193">
        <v>21302</v>
      </c>
      <c r="B26" s="194" t="s">
        <v>225</v>
      </c>
      <c r="C26" s="190">
        <v>1070</v>
      </c>
    </row>
    <row r="27" s="184" customFormat="1" ht="21" customHeight="1" spans="1:3">
      <c r="A27" s="193">
        <v>21303</v>
      </c>
      <c r="B27" s="194" t="s">
        <v>226</v>
      </c>
      <c r="C27" s="190">
        <v>2900</v>
      </c>
    </row>
    <row r="28" s="184" customFormat="1" ht="21" customHeight="1" spans="1:3">
      <c r="A28" s="193">
        <v>21305</v>
      </c>
      <c r="B28" s="194" t="s">
        <v>227</v>
      </c>
      <c r="C28" s="190">
        <v>900</v>
      </c>
    </row>
    <row r="29" s="184" customFormat="1" ht="21" customHeight="1" spans="1:3">
      <c r="A29" s="193">
        <v>21308</v>
      </c>
      <c r="B29" s="194" t="s">
        <v>228</v>
      </c>
      <c r="C29" s="190">
        <v>313</v>
      </c>
    </row>
    <row r="30" s="184" customFormat="1" ht="21" customHeight="1" spans="1:3">
      <c r="A30" s="193">
        <v>21309</v>
      </c>
      <c r="B30" s="194" t="s">
        <v>229</v>
      </c>
      <c r="C30" s="190">
        <v>241</v>
      </c>
    </row>
    <row r="31" s="184" customFormat="1" ht="21" customHeight="1" spans="1:3">
      <c r="A31" s="195">
        <v>214</v>
      </c>
      <c r="B31" s="196" t="s">
        <v>230</v>
      </c>
      <c r="C31" s="190">
        <f>14774-9130-1911</f>
        <v>3733</v>
      </c>
    </row>
    <row r="32" s="184" customFormat="1" ht="21" customHeight="1" spans="1:3">
      <c r="A32" s="193">
        <v>21401</v>
      </c>
      <c r="B32" s="194" t="s">
        <v>231</v>
      </c>
      <c r="C32" s="190">
        <f>1911-1779</f>
        <v>132</v>
      </c>
    </row>
    <row r="33" s="184" customFormat="1" ht="21" customHeight="1" spans="1:3">
      <c r="A33" s="193">
        <v>21406</v>
      </c>
      <c r="B33" s="194" t="s">
        <v>232</v>
      </c>
      <c r="C33" s="190">
        <f>12863-9130</f>
        <v>3733</v>
      </c>
    </row>
    <row r="34" s="184" customFormat="1" ht="21" customHeight="1" spans="1:3">
      <c r="A34" s="195">
        <v>221</v>
      </c>
      <c r="B34" s="196" t="s">
        <v>233</v>
      </c>
      <c r="C34" s="190">
        <v>4451</v>
      </c>
    </row>
    <row r="35" s="184" customFormat="1" ht="21" customHeight="1" spans="1:3">
      <c r="A35" s="193">
        <v>22101</v>
      </c>
      <c r="B35" s="194" t="s">
        <v>234</v>
      </c>
      <c r="C35" s="190">
        <v>4451</v>
      </c>
    </row>
  </sheetData>
  <autoFilter ref="A4:C35">
    <extLst/>
  </autoFilter>
  <mergeCells count="1">
    <mergeCell ref="A2:C2"/>
  </mergeCells>
  <printOptions horizontalCentered="1"/>
  <pageMargins left="0.786805555555556" right="0.786805555555556" top="0.590277777777778" bottom="0.707638888888889" header="0.313888888888889" footer="0.313888888888889"/>
  <pageSetup paperSize="9" firstPageNumber="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0"/>
  <sheetViews>
    <sheetView tabSelected="1" workbookViewId="0">
      <selection activeCell="G12" sqref="G12"/>
    </sheetView>
  </sheetViews>
  <sheetFormatPr defaultColWidth="9" defaultRowHeight="14.25" outlineLevelCol="1"/>
  <cols>
    <col min="1" max="1" width="42.5" style="152" customWidth="1"/>
    <col min="2" max="2" width="33.75" style="152" customWidth="1"/>
    <col min="3" max="16384" width="9" style="152"/>
  </cols>
  <sheetData>
    <row r="1" spans="1:1">
      <c r="A1" s="153" t="s">
        <v>235</v>
      </c>
    </row>
    <row r="2" s="151" customFormat="1" ht="40" customHeight="1" spans="1:2">
      <c r="A2" s="154" t="s">
        <v>236</v>
      </c>
      <c r="B2" s="154"/>
    </row>
    <row r="3" s="152" customFormat="1" spans="1:2">
      <c r="A3" s="153"/>
      <c r="B3" s="155" t="s">
        <v>25</v>
      </c>
    </row>
    <row r="4" s="152" customFormat="1" ht="20" customHeight="1" spans="1:2">
      <c r="A4" s="156" t="s">
        <v>237</v>
      </c>
      <c r="B4" s="157" t="s">
        <v>238</v>
      </c>
    </row>
    <row r="5" s="152" customFormat="1" ht="20" customHeight="1" spans="1:2">
      <c r="A5" s="158" t="s">
        <v>204</v>
      </c>
      <c r="B5" s="159">
        <v>0</v>
      </c>
    </row>
    <row r="6" s="152" customFormat="1" ht="20" customHeight="1" spans="1:2">
      <c r="A6" s="160" t="s">
        <v>239</v>
      </c>
      <c r="B6" s="161">
        <v>0</v>
      </c>
    </row>
    <row r="7" s="152" customFormat="1" ht="20" customHeight="1" spans="1:2">
      <c r="A7" s="162" t="s">
        <v>240</v>
      </c>
      <c r="B7" s="163"/>
    </row>
    <row r="8" s="152" customFormat="1" ht="20" customHeight="1" spans="1:2">
      <c r="A8" s="162" t="s">
        <v>241</v>
      </c>
      <c r="B8" s="163"/>
    </row>
    <row r="9" s="152" customFormat="1" ht="20" customHeight="1" spans="1:2">
      <c r="A9" s="162" t="s">
        <v>242</v>
      </c>
      <c r="B9" s="163"/>
    </row>
    <row r="10" s="152" customFormat="1" ht="20" customHeight="1" spans="1:2">
      <c r="A10" s="162" t="s">
        <v>243</v>
      </c>
      <c r="B10" s="163"/>
    </row>
    <row r="11" s="152" customFormat="1" ht="20" customHeight="1" spans="1:2">
      <c r="A11" s="162" t="s">
        <v>244</v>
      </c>
      <c r="B11" s="163"/>
    </row>
    <row r="12" s="152" customFormat="1" ht="20" customHeight="1" spans="1:2">
      <c r="A12" s="162" t="s">
        <v>245</v>
      </c>
      <c r="B12" s="163"/>
    </row>
    <row r="13" s="152" customFormat="1" ht="20" customHeight="1" spans="1:2">
      <c r="A13" s="162" t="s">
        <v>246</v>
      </c>
      <c r="B13" s="163"/>
    </row>
    <row r="14" s="152" customFormat="1" ht="20" customHeight="1" spans="1:2">
      <c r="A14" s="162" t="s">
        <v>247</v>
      </c>
      <c r="B14" s="163"/>
    </row>
    <row r="15" s="152" customFormat="1" ht="20" customHeight="1" spans="1:2">
      <c r="A15" s="162" t="s">
        <v>248</v>
      </c>
      <c r="B15" s="163"/>
    </row>
    <row r="16" s="152" customFormat="1" ht="20" customHeight="1" spans="1:2">
      <c r="A16" s="162" t="s">
        <v>249</v>
      </c>
      <c r="B16" s="163"/>
    </row>
    <row r="17" s="152" customFormat="1" ht="20" customHeight="1" spans="1:2">
      <c r="A17" s="162" t="s">
        <v>250</v>
      </c>
      <c r="B17" s="163"/>
    </row>
    <row r="18" s="152" customFormat="1" ht="20" customHeight="1" spans="1:2">
      <c r="A18" s="162" t="s">
        <v>251</v>
      </c>
      <c r="B18" s="163"/>
    </row>
    <row r="19" s="152" customFormat="1" ht="20" customHeight="1" spans="1:2">
      <c r="A19" s="162" t="s">
        <v>252</v>
      </c>
      <c r="B19" s="163"/>
    </row>
    <row r="20" s="152" customFormat="1" ht="20" customHeight="1" spans="1:2">
      <c r="A20" s="162" t="s">
        <v>253</v>
      </c>
      <c r="B20" s="163"/>
    </row>
    <row r="21" s="152" customFormat="1" ht="20" customHeight="1" spans="1:2">
      <c r="A21" s="162" t="s">
        <v>254</v>
      </c>
      <c r="B21" s="163"/>
    </row>
    <row r="22" s="152" customFormat="1" ht="20" customHeight="1" spans="1:2">
      <c r="A22" s="162" t="s">
        <v>255</v>
      </c>
      <c r="B22" s="163"/>
    </row>
    <row r="23" s="152" customFormat="1" ht="20" customHeight="1" spans="1:2">
      <c r="A23" s="162" t="s">
        <v>256</v>
      </c>
      <c r="B23" s="163"/>
    </row>
    <row r="24" s="152" customFormat="1" ht="20" customHeight="1" spans="1:2">
      <c r="A24" s="162" t="s">
        <v>257</v>
      </c>
      <c r="B24" s="163"/>
    </row>
    <row r="25" s="152" customFormat="1" ht="20" customHeight="1" spans="1:2">
      <c r="A25" s="162" t="s">
        <v>258</v>
      </c>
      <c r="B25" s="163"/>
    </row>
    <row r="26" s="152" customFormat="1" ht="20" customHeight="1" spans="1:2">
      <c r="A26" s="162" t="s">
        <v>259</v>
      </c>
      <c r="B26" s="163"/>
    </row>
    <row r="27" s="152" customFormat="1" ht="20" customHeight="1" spans="1:2">
      <c r="A27" s="162" t="s">
        <v>260</v>
      </c>
      <c r="B27" s="163"/>
    </row>
    <row r="28" s="152" customFormat="1" ht="20" customHeight="1" spans="1:2">
      <c r="A28" s="162" t="s">
        <v>261</v>
      </c>
      <c r="B28" s="163"/>
    </row>
    <row r="29" s="152" customFormat="1" ht="20" customHeight="1" spans="1:2">
      <c r="A29" s="162" t="s">
        <v>262</v>
      </c>
      <c r="B29" s="163"/>
    </row>
    <row r="30" s="152" customFormat="1" ht="20" customHeight="1" spans="1:2">
      <c r="A30" s="162" t="s">
        <v>263</v>
      </c>
      <c r="B30" s="163"/>
    </row>
    <row r="31" s="152" customFormat="1" ht="20" customHeight="1" spans="1:2">
      <c r="A31" s="162" t="s">
        <v>264</v>
      </c>
      <c r="B31" s="163"/>
    </row>
    <row r="32" s="152" customFormat="1" ht="20" customHeight="1" spans="1:2">
      <c r="A32" s="162" t="s">
        <v>265</v>
      </c>
      <c r="B32" s="163"/>
    </row>
    <row r="33" s="152" customFormat="1" ht="20" customHeight="1" spans="1:2">
      <c r="A33" s="162" t="s">
        <v>266</v>
      </c>
      <c r="B33" s="163"/>
    </row>
    <row r="34" s="152" customFormat="1" ht="20" customHeight="1" spans="1:2">
      <c r="A34" s="162" t="s">
        <v>267</v>
      </c>
      <c r="B34" s="163"/>
    </row>
    <row r="35" s="152" customFormat="1" ht="20" customHeight="1" spans="1:2">
      <c r="A35" s="162" t="s">
        <v>268</v>
      </c>
      <c r="B35" s="163"/>
    </row>
    <row r="36" s="152" customFormat="1" ht="20" customHeight="1" spans="1:2">
      <c r="A36" s="162" t="s">
        <v>269</v>
      </c>
      <c r="B36" s="163"/>
    </row>
    <row r="37" s="152" customFormat="1" ht="20" customHeight="1" spans="1:2">
      <c r="A37" s="162" t="s">
        <v>270</v>
      </c>
      <c r="B37" s="163"/>
    </row>
    <row r="38" s="152" customFormat="1" ht="20" customHeight="1" spans="1:2">
      <c r="A38" s="164" t="s">
        <v>271</v>
      </c>
      <c r="B38" s="165"/>
    </row>
    <row r="39" s="152" customFormat="1" ht="20" customHeight="1" spans="1:2">
      <c r="A39" s="166" t="s">
        <v>272</v>
      </c>
      <c r="B39" s="165"/>
    </row>
    <row r="40" s="152" customFormat="1" ht="20" customHeight="1" spans="1:2">
      <c r="A40" s="164" t="s">
        <v>273</v>
      </c>
      <c r="B40" s="165">
        <v>0</v>
      </c>
    </row>
    <row r="41" s="152" customFormat="1" ht="20" customHeight="1" spans="1:2">
      <c r="A41" s="167" t="s">
        <v>274</v>
      </c>
      <c r="B41" s="163"/>
    </row>
    <row r="42" s="152" customFormat="1" ht="20" customHeight="1" spans="1:2">
      <c r="A42" s="167" t="s">
        <v>275</v>
      </c>
      <c r="B42" s="163"/>
    </row>
    <row r="43" s="152" customFormat="1" ht="20" customHeight="1" spans="1:2">
      <c r="A43" s="167" t="s">
        <v>276</v>
      </c>
      <c r="B43" s="163"/>
    </row>
    <row r="44" s="152" customFormat="1" ht="20" customHeight="1" spans="1:2">
      <c r="A44" s="167" t="s">
        <v>277</v>
      </c>
      <c r="B44" s="163"/>
    </row>
    <row r="45" s="152" customFormat="1" ht="20" customHeight="1" spans="1:2">
      <c r="A45" s="168" t="s">
        <v>278</v>
      </c>
      <c r="B45" s="169"/>
    </row>
    <row r="46" s="152" customFormat="1" ht="20" customHeight="1" spans="1:2">
      <c r="A46" s="167" t="s">
        <v>279</v>
      </c>
      <c r="B46" s="165"/>
    </row>
    <row r="47" s="152" customFormat="1" ht="20" customHeight="1" spans="1:2">
      <c r="A47" s="167" t="s">
        <v>280</v>
      </c>
      <c r="B47" s="163"/>
    </row>
    <row r="48" s="152" customFormat="1" ht="20" customHeight="1" spans="1:2">
      <c r="A48" s="164" t="s">
        <v>281</v>
      </c>
      <c r="B48" s="165">
        <v>0</v>
      </c>
    </row>
    <row r="49" s="152" customFormat="1" ht="20" customHeight="1" spans="1:2">
      <c r="A49" s="166" t="s">
        <v>282</v>
      </c>
      <c r="B49" s="165"/>
    </row>
    <row r="50" s="152" customFormat="1" ht="20" customHeight="1" spans="1:2">
      <c r="A50" s="167" t="s">
        <v>283</v>
      </c>
      <c r="B50" s="165"/>
    </row>
    <row r="51" s="152" customFormat="1" ht="20" customHeight="1" spans="1:2">
      <c r="A51" s="167" t="s">
        <v>284</v>
      </c>
      <c r="B51" s="163"/>
    </row>
    <row r="52" s="152" customFormat="1" ht="20" customHeight="1" spans="1:2">
      <c r="A52" s="167" t="s">
        <v>285</v>
      </c>
      <c r="B52" s="163"/>
    </row>
    <row r="53" s="152" customFormat="1" ht="20" customHeight="1" spans="1:2">
      <c r="A53" s="167" t="s">
        <v>286</v>
      </c>
      <c r="B53" s="163"/>
    </row>
    <row r="54" s="152" customFormat="1" ht="20" customHeight="1" spans="1:2">
      <c r="A54" s="167" t="s">
        <v>287</v>
      </c>
      <c r="B54" s="163"/>
    </row>
    <row r="55" s="152" customFormat="1" ht="20" customHeight="1" spans="1:2">
      <c r="A55" s="167" t="s">
        <v>288</v>
      </c>
      <c r="B55" s="163"/>
    </row>
    <row r="56" s="152" customFormat="1" ht="20" customHeight="1" spans="1:2">
      <c r="A56" s="167" t="s">
        <v>289</v>
      </c>
      <c r="B56" s="163"/>
    </row>
    <row r="57" s="152" customFormat="1" ht="20" customHeight="1" spans="1:2">
      <c r="A57" s="167" t="s">
        <v>290</v>
      </c>
      <c r="B57" s="163"/>
    </row>
    <row r="58" s="152" customFormat="1" ht="20" customHeight="1" spans="1:2">
      <c r="A58" s="167" t="s">
        <v>291</v>
      </c>
      <c r="B58" s="163"/>
    </row>
    <row r="59" s="152" customFormat="1" ht="20" customHeight="1" spans="1:2">
      <c r="A59" s="167" t="s">
        <v>292</v>
      </c>
      <c r="B59" s="163"/>
    </row>
    <row r="60" s="152" customFormat="1" ht="20" customHeight="1" spans="1:2">
      <c r="A60" s="167" t="s">
        <v>293</v>
      </c>
      <c r="B60" s="163"/>
    </row>
    <row r="61" s="152" customFormat="1" ht="20" customHeight="1" spans="1:2">
      <c r="A61" s="167" t="s">
        <v>294</v>
      </c>
      <c r="B61" s="163"/>
    </row>
    <row r="62" s="152" customFormat="1" ht="20" customHeight="1" spans="1:2">
      <c r="A62" s="164" t="s">
        <v>295</v>
      </c>
      <c r="B62" s="165"/>
    </row>
    <row r="63" s="152" customFormat="1" ht="20" customHeight="1" spans="1:2">
      <c r="A63" s="167" t="s">
        <v>296</v>
      </c>
      <c r="B63" s="163"/>
    </row>
    <row r="64" s="152" customFormat="1" ht="20" customHeight="1" spans="1:2">
      <c r="A64" s="167" t="s">
        <v>297</v>
      </c>
      <c r="B64" s="163"/>
    </row>
    <row r="65" s="152" customFormat="1" ht="20" customHeight="1" spans="1:2">
      <c r="A65" s="170" t="s">
        <v>298</v>
      </c>
      <c r="B65" s="165"/>
    </row>
    <row r="66" s="152" customFormat="1" ht="20" customHeight="1" spans="1:2">
      <c r="A66" s="170" t="s">
        <v>299</v>
      </c>
      <c r="B66" s="165"/>
    </row>
    <row r="67" s="152" customFormat="1" ht="20" customHeight="1" spans="1:2">
      <c r="A67" s="167" t="s">
        <v>300</v>
      </c>
      <c r="B67" s="163"/>
    </row>
    <row r="68" s="152" customFormat="1" ht="20" customHeight="1" spans="1:2">
      <c r="A68" s="166" t="s">
        <v>301</v>
      </c>
      <c r="B68" s="165"/>
    </row>
    <row r="69" s="152" customFormat="1" ht="20" customHeight="1" spans="1:2">
      <c r="A69" s="171" t="s">
        <v>302</v>
      </c>
      <c r="B69" s="172"/>
    </row>
    <row r="70" s="152" customFormat="1" ht="20" customHeight="1" spans="1:2">
      <c r="A70" s="173" t="s">
        <v>303</v>
      </c>
      <c r="B70" s="165"/>
    </row>
    <row r="71" s="152" customFormat="1" ht="20" customHeight="1" spans="1:2">
      <c r="A71" s="167" t="s">
        <v>304</v>
      </c>
      <c r="B71" s="163"/>
    </row>
    <row r="72" s="152" customFormat="1" ht="20" customHeight="1" spans="1:2">
      <c r="A72" s="167" t="s">
        <v>305</v>
      </c>
      <c r="B72" s="163"/>
    </row>
    <row r="73" s="152" customFormat="1" ht="20" customHeight="1" spans="1:2">
      <c r="A73" s="167" t="s">
        <v>306</v>
      </c>
      <c r="B73" s="163"/>
    </row>
    <row r="74" s="152" customFormat="1" ht="20" customHeight="1" spans="1:2">
      <c r="A74" s="174" t="s">
        <v>307</v>
      </c>
      <c r="B74" s="175"/>
    </row>
    <row r="75" s="152" customFormat="1" ht="20" customHeight="1" spans="1:2">
      <c r="A75" s="174" t="s">
        <v>308</v>
      </c>
      <c r="B75" s="175"/>
    </row>
    <row r="76" s="152" customFormat="1" ht="20" customHeight="1" spans="1:2">
      <c r="A76" s="176" t="s">
        <v>309</v>
      </c>
      <c r="B76" s="177"/>
    </row>
    <row r="77" s="152" customFormat="1" ht="20" customHeight="1" spans="1:2">
      <c r="A77" s="176" t="s">
        <v>310</v>
      </c>
      <c r="B77" s="177"/>
    </row>
    <row r="78" s="152" customFormat="1" ht="20" customHeight="1" spans="1:2">
      <c r="A78" s="167" t="s">
        <v>311</v>
      </c>
      <c r="B78" s="165"/>
    </row>
    <row r="79" s="152" customFormat="1" ht="20" customHeight="1" spans="1:2">
      <c r="A79" s="167" t="s">
        <v>312</v>
      </c>
      <c r="B79" s="163"/>
    </row>
    <row r="80" s="152" customFormat="1" ht="20" customHeight="1" spans="1:2">
      <c r="A80" s="167" t="s">
        <v>313</v>
      </c>
      <c r="B80" s="163"/>
    </row>
    <row r="81" s="152" customFormat="1" ht="20" customHeight="1" spans="1:2">
      <c r="A81" s="167" t="s">
        <v>314</v>
      </c>
      <c r="B81" s="163"/>
    </row>
    <row r="82" s="152" customFormat="1" ht="20" customHeight="1" spans="1:2">
      <c r="A82" s="166" t="s">
        <v>315</v>
      </c>
      <c r="B82" s="165"/>
    </row>
    <row r="83" s="152" customFormat="1" ht="20" customHeight="1" spans="1:2">
      <c r="A83" s="164" t="s">
        <v>316</v>
      </c>
      <c r="B83" s="165"/>
    </row>
    <row r="84" s="152" customFormat="1" ht="20" customHeight="1" spans="1:2">
      <c r="A84" s="170" t="s">
        <v>317</v>
      </c>
      <c r="B84" s="163"/>
    </row>
    <row r="85" s="152" customFormat="1" ht="20" customHeight="1" spans="1:2">
      <c r="A85" s="167" t="s">
        <v>318</v>
      </c>
      <c r="B85" s="163"/>
    </row>
    <row r="86" s="152" customFormat="1" ht="20" customHeight="1" spans="1:2">
      <c r="A86" s="167" t="s">
        <v>319</v>
      </c>
      <c r="B86" s="163"/>
    </row>
    <row r="87" s="152" customFormat="1" ht="20" customHeight="1" spans="1:2">
      <c r="A87" s="167" t="s">
        <v>320</v>
      </c>
      <c r="B87" s="178"/>
    </row>
    <row r="88" s="152" customFormat="1" ht="20" customHeight="1" spans="1:2">
      <c r="A88" s="167" t="s">
        <v>321</v>
      </c>
      <c r="B88" s="163"/>
    </row>
    <row r="89" s="152" customFormat="1" ht="20" customHeight="1" spans="1:2">
      <c r="A89" s="167" t="s">
        <v>322</v>
      </c>
      <c r="B89" s="179"/>
    </row>
    <row r="90" s="152" customFormat="1" ht="20" customHeight="1" spans="1:2">
      <c r="A90" s="167" t="s">
        <v>323</v>
      </c>
      <c r="B90" s="163"/>
    </row>
    <row r="91" s="152" customFormat="1" ht="20" customHeight="1" spans="1:2">
      <c r="A91" s="180" t="s">
        <v>324</v>
      </c>
      <c r="B91" s="181"/>
    </row>
    <row r="92" s="152" customFormat="1" ht="20" customHeight="1" spans="1:2">
      <c r="A92" s="167" t="s">
        <v>325</v>
      </c>
      <c r="B92" s="163"/>
    </row>
    <row r="93" s="152" customFormat="1" ht="20" customHeight="1" spans="1:2">
      <c r="A93" s="167" t="s">
        <v>326</v>
      </c>
      <c r="B93" s="182"/>
    </row>
    <row r="94" s="152" customFormat="1" ht="20" customHeight="1" spans="1:2">
      <c r="A94" s="167" t="s">
        <v>327</v>
      </c>
      <c r="B94" s="163"/>
    </row>
    <row r="95" s="152" customFormat="1" ht="20" customHeight="1" spans="1:2">
      <c r="A95" s="167" t="s">
        <v>328</v>
      </c>
      <c r="B95" s="163"/>
    </row>
    <row r="96" s="152" customFormat="1" ht="20" customHeight="1" spans="1:2">
      <c r="A96" s="183" t="s">
        <v>329</v>
      </c>
      <c r="B96" s="163"/>
    </row>
    <row r="97" s="152" customFormat="1" ht="20" customHeight="1" spans="1:2">
      <c r="A97" s="162" t="s">
        <v>330</v>
      </c>
      <c r="B97" s="163"/>
    </row>
    <row r="98" s="152" customFormat="1" ht="20" customHeight="1" spans="1:2">
      <c r="A98" s="162" t="s">
        <v>331</v>
      </c>
      <c r="B98" s="163"/>
    </row>
    <row r="99" s="152" customFormat="1" ht="20" customHeight="1" spans="1:2">
      <c r="A99" s="162" t="s">
        <v>332</v>
      </c>
      <c r="B99" s="163"/>
    </row>
    <row r="100" s="152" customFormat="1" ht="20" customHeight="1" spans="1:2">
      <c r="A100" s="162" t="s">
        <v>333</v>
      </c>
      <c r="B100" s="163"/>
    </row>
    <row r="101" s="152" customFormat="1" ht="20" customHeight="1" spans="1:2">
      <c r="A101" s="183" t="s">
        <v>334</v>
      </c>
      <c r="B101" s="163"/>
    </row>
    <row r="102" s="152" customFormat="1" ht="20" customHeight="1" spans="1:2">
      <c r="A102" s="162" t="s">
        <v>335</v>
      </c>
      <c r="B102" s="163"/>
    </row>
    <row r="103" s="152" customFormat="1" ht="20" customHeight="1" spans="1:2">
      <c r="A103" s="162" t="s">
        <v>336</v>
      </c>
      <c r="B103" s="163"/>
    </row>
    <row r="104" s="152" customFormat="1" ht="20" customHeight="1" spans="1:2">
      <c r="A104" s="162" t="s">
        <v>337</v>
      </c>
      <c r="B104" s="163"/>
    </row>
    <row r="105" s="152" customFormat="1" ht="20" customHeight="1" spans="1:2">
      <c r="A105" s="162" t="s">
        <v>338</v>
      </c>
      <c r="B105" s="163"/>
    </row>
    <row r="106" s="152" customFormat="1" ht="20" customHeight="1" spans="1:2">
      <c r="A106" s="183" t="s">
        <v>339</v>
      </c>
      <c r="B106" s="163">
        <v>0</v>
      </c>
    </row>
    <row r="107" s="152" customFormat="1" ht="20" customHeight="1" spans="1:2">
      <c r="A107" s="162" t="s">
        <v>340</v>
      </c>
      <c r="B107" s="163"/>
    </row>
    <row r="108" s="152" customFormat="1" ht="20" customHeight="1" spans="1:2">
      <c r="A108" s="162" t="s">
        <v>341</v>
      </c>
      <c r="B108" s="163"/>
    </row>
    <row r="109" s="152" customFormat="1" ht="20" customHeight="1" spans="1:2">
      <c r="A109" s="162" t="s">
        <v>342</v>
      </c>
      <c r="B109" s="163"/>
    </row>
    <row r="110" s="152" customFormat="1" ht="20" customHeight="1" spans="1:2">
      <c r="A110" s="162" t="s">
        <v>343</v>
      </c>
      <c r="B110" s="163"/>
    </row>
    <row r="111" s="152" customFormat="1" ht="20" customHeight="1" spans="1:2">
      <c r="A111" s="162" t="s">
        <v>344</v>
      </c>
      <c r="B111" s="163"/>
    </row>
    <row r="112" s="152" customFormat="1" ht="20" customHeight="1" spans="1:2">
      <c r="A112" s="162" t="s">
        <v>345</v>
      </c>
      <c r="B112" s="163"/>
    </row>
    <row r="113" s="152" customFormat="1" ht="20" customHeight="1" spans="1:2">
      <c r="A113" s="162" t="s">
        <v>346</v>
      </c>
      <c r="B113" s="163"/>
    </row>
    <row r="114" s="152" customFormat="1" ht="20" customHeight="1" spans="1:2">
      <c r="A114" s="162" t="s">
        <v>347</v>
      </c>
      <c r="B114" s="163"/>
    </row>
    <row r="115" s="152" customFormat="1" ht="20" customHeight="1" spans="1:2">
      <c r="A115" s="162" t="s">
        <v>348</v>
      </c>
      <c r="B115" s="163"/>
    </row>
    <row r="116" s="152" customFormat="1" ht="20" customHeight="1" spans="1:2">
      <c r="A116" s="162" t="s">
        <v>349</v>
      </c>
      <c r="B116" s="163"/>
    </row>
    <row r="117" s="152" customFormat="1" ht="20" customHeight="1" spans="1:2">
      <c r="A117" s="162" t="s">
        <v>350</v>
      </c>
      <c r="B117" s="163"/>
    </row>
    <row r="118" s="152" customFormat="1" ht="20" customHeight="1" spans="1:2">
      <c r="A118" s="162" t="s">
        <v>351</v>
      </c>
      <c r="B118" s="163"/>
    </row>
    <row r="119" s="152" customFormat="1" ht="20" customHeight="1" spans="1:2">
      <c r="A119" s="162" t="s">
        <v>352</v>
      </c>
      <c r="B119" s="163"/>
    </row>
    <row r="120" s="152" customFormat="1" ht="20" customHeight="1" spans="1:2">
      <c r="A120" s="162" t="s">
        <v>353</v>
      </c>
      <c r="B120" s="163"/>
    </row>
    <row r="121" s="152" customFormat="1" ht="20" customHeight="1" spans="1:2">
      <c r="A121" s="162" t="s">
        <v>354</v>
      </c>
      <c r="B121" s="163"/>
    </row>
    <row r="122" s="152" customFormat="1" ht="20" customHeight="1" spans="1:2">
      <c r="A122" s="162" t="s">
        <v>355</v>
      </c>
      <c r="B122" s="163"/>
    </row>
    <row r="123" s="152" customFormat="1" ht="20" customHeight="1" spans="1:2">
      <c r="A123" s="162" t="s">
        <v>356</v>
      </c>
      <c r="B123" s="163"/>
    </row>
    <row r="124" s="152" customFormat="1" ht="20" customHeight="1" spans="1:2">
      <c r="A124" s="162" t="s">
        <v>357</v>
      </c>
      <c r="B124" s="163"/>
    </row>
    <row r="125" s="152" customFormat="1" ht="20" customHeight="1" spans="1:2">
      <c r="A125" s="162" t="s">
        <v>358</v>
      </c>
      <c r="B125" s="163"/>
    </row>
    <row r="126" s="152" customFormat="1" ht="20" customHeight="1" spans="1:2">
      <c r="A126" s="162" t="s">
        <v>359</v>
      </c>
      <c r="B126" s="163"/>
    </row>
    <row r="127" s="152" customFormat="1" ht="20" customHeight="1" spans="1:2">
      <c r="A127" s="162" t="s">
        <v>360</v>
      </c>
      <c r="B127" s="163"/>
    </row>
    <row r="128" s="152" customFormat="1" ht="20" customHeight="1" spans="1:2">
      <c r="A128" s="162" t="s">
        <v>361</v>
      </c>
      <c r="B128" s="163"/>
    </row>
    <row r="129" s="152" customFormat="1" ht="20" customHeight="1" spans="1:2">
      <c r="A129" s="183" t="s">
        <v>362</v>
      </c>
      <c r="B129" s="163"/>
    </row>
    <row r="130" s="152" customFormat="1" ht="20" customHeight="1" spans="1:2">
      <c r="A130" s="162" t="s">
        <v>363</v>
      </c>
      <c r="B130" s="163"/>
    </row>
    <row r="131" s="152" customFormat="1" ht="20" customHeight="1" spans="1:2">
      <c r="A131" s="162" t="s">
        <v>364</v>
      </c>
      <c r="B131" s="163"/>
    </row>
    <row r="132" s="152" customFormat="1" ht="20" customHeight="1" spans="1:2">
      <c r="A132" s="162" t="s">
        <v>365</v>
      </c>
      <c r="B132" s="163"/>
    </row>
    <row r="133" s="152" customFormat="1" ht="20" customHeight="1" spans="1:2">
      <c r="A133" s="162" t="s">
        <v>366</v>
      </c>
      <c r="B133" s="163"/>
    </row>
    <row r="134" s="152" customFormat="1" ht="20" customHeight="1" spans="1:2">
      <c r="A134" s="162" t="s">
        <v>367</v>
      </c>
      <c r="B134" s="163"/>
    </row>
    <row r="135" s="152" customFormat="1" ht="20" customHeight="1" spans="1:2">
      <c r="A135" s="162" t="s">
        <v>368</v>
      </c>
      <c r="B135" s="163"/>
    </row>
    <row r="136" s="152" customFormat="1" ht="20" customHeight="1" spans="1:2">
      <c r="A136" s="162" t="s">
        <v>369</v>
      </c>
      <c r="B136" s="163"/>
    </row>
    <row r="137" s="152" customFormat="1" ht="20" customHeight="1" spans="1:2">
      <c r="A137" s="183" t="s">
        <v>370</v>
      </c>
      <c r="B137" s="163"/>
    </row>
    <row r="138" s="152" customFormat="1" ht="20" customHeight="1" spans="1:2">
      <c r="A138" s="162" t="s">
        <v>371</v>
      </c>
      <c r="B138" s="163"/>
    </row>
    <row r="139" s="152" customFormat="1" ht="20" customHeight="1" spans="1:2">
      <c r="A139" s="162" t="s">
        <v>372</v>
      </c>
      <c r="B139" s="163"/>
    </row>
    <row r="140" s="152" customFormat="1" ht="20" customHeight="1" spans="1:2">
      <c r="A140" s="162" t="s">
        <v>373</v>
      </c>
      <c r="B140" s="163"/>
    </row>
    <row r="141" s="152" customFormat="1" ht="20" customHeight="1" spans="1:2">
      <c r="A141" s="183" t="s">
        <v>374</v>
      </c>
      <c r="B141" s="163"/>
    </row>
    <row r="142" s="152" customFormat="1" ht="20" customHeight="1" spans="1:2">
      <c r="A142" s="162" t="s">
        <v>375</v>
      </c>
      <c r="B142" s="163"/>
    </row>
    <row r="143" s="152" customFormat="1" ht="20" customHeight="1" spans="1:2">
      <c r="A143" s="162" t="s">
        <v>376</v>
      </c>
      <c r="B143" s="163"/>
    </row>
    <row r="144" s="152" customFormat="1" ht="20" customHeight="1" spans="1:2">
      <c r="A144" s="162" t="s">
        <v>377</v>
      </c>
      <c r="B144" s="163"/>
    </row>
    <row r="145" s="152" customFormat="1" ht="20" customHeight="1" spans="1:2">
      <c r="A145" s="162" t="s">
        <v>378</v>
      </c>
      <c r="B145" s="163"/>
    </row>
    <row r="146" s="152" customFormat="1" ht="20" customHeight="1" spans="1:2">
      <c r="A146" s="162" t="s">
        <v>379</v>
      </c>
      <c r="B146" s="163"/>
    </row>
    <row r="147" s="152" customFormat="1" ht="20" customHeight="1" spans="1:2">
      <c r="A147" s="162" t="s">
        <v>380</v>
      </c>
      <c r="B147" s="163"/>
    </row>
    <row r="148" s="152" customFormat="1" ht="20" customHeight="1" spans="1:2">
      <c r="A148" s="183" t="s">
        <v>381</v>
      </c>
      <c r="B148" s="163"/>
    </row>
    <row r="149" s="152" customFormat="1" ht="20" customHeight="1" spans="1:2">
      <c r="A149" s="162" t="s">
        <v>382</v>
      </c>
      <c r="B149" s="163"/>
    </row>
    <row r="150" s="152" customFormat="1" ht="20" customHeight="1" spans="1:2">
      <c r="A150" s="183" t="s">
        <v>383</v>
      </c>
      <c r="B150" s="163"/>
    </row>
    <row r="151" s="152" customFormat="1" ht="20" customHeight="1" spans="1:2">
      <c r="A151" s="162" t="s">
        <v>384</v>
      </c>
      <c r="B151" s="163"/>
    </row>
    <row r="152" s="152" customFormat="1" ht="20" customHeight="1" spans="1:2">
      <c r="A152" s="162" t="s">
        <v>385</v>
      </c>
      <c r="B152" s="163"/>
    </row>
    <row r="153" s="152" customFormat="1" ht="20" customHeight="1" spans="1:2">
      <c r="A153" s="162" t="s">
        <v>386</v>
      </c>
      <c r="B153" s="163"/>
    </row>
    <row r="154" s="152" customFormat="1" ht="20" customHeight="1" spans="1:2">
      <c r="A154" s="162" t="s">
        <v>387</v>
      </c>
      <c r="B154" s="163"/>
    </row>
    <row r="155" s="152" customFormat="1" ht="20" customHeight="1" spans="1:2">
      <c r="A155" s="183" t="s">
        <v>388</v>
      </c>
      <c r="B155" s="163"/>
    </row>
    <row r="156" s="152" customFormat="1" ht="20" customHeight="1" spans="1:2">
      <c r="A156" s="162" t="s">
        <v>389</v>
      </c>
      <c r="B156" s="163"/>
    </row>
    <row r="157" s="152" customFormat="1" ht="20" customHeight="1" spans="1:2">
      <c r="A157" s="162" t="s">
        <v>390</v>
      </c>
      <c r="B157" s="163"/>
    </row>
    <row r="158" s="152" customFormat="1" ht="20" customHeight="1" spans="1:2">
      <c r="A158" s="162" t="s">
        <v>391</v>
      </c>
      <c r="B158" s="163"/>
    </row>
    <row r="159" s="152" customFormat="1" ht="20" customHeight="1" spans="1:2">
      <c r="A159" s="162" t="s">
        <v>392</v>
      </c>
      <c r="B159" s="163"/>
    </row>
    <row r="160" s="152" customFormat="1" ht="20" customHeight="1" spans="1:2">
      <c r="A160" s="162" t="s">
        <v>393</v>
      </c>
      <c r="B160" s="163"/>
    </row>
  </sheetData>
  <mergeCells count="1">
    <mergeCell ref="A2:B2"/>
  </mergeCells>
  <conditionalFormatting sqref="A49:A57">
    <cfRule type="duplicateValues" dxfId="0" priority="1" stopIfTrue="1"/>
  </conditionalFormatting>
  <conditionalFormatting sqref="A58:A61">
    <cfRule type="duplicateValues" dxfId="0" priority="2" stopIfTrue="1"/>
  </conditionalFormatting>
  <printOptions horizontalCentered="1"/>
  <pageMargins left="0.751388888888889" right="0.590277777777778" top="0.393055555555556" bottom="0.23611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dcterms:created xsi:type="dcterms:W3CDTF">2006-02-13T05:15:00Z</dcterms:created>
  <cp:lastPrinted>2019-12-28T03:18:00Z</cp:lastPrinted>
  <dcterms:modified xsi:type="dcterms:W3CDTF">2021-06-11T02:25:47Z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14</vt:lpwstr>
  </property>
  <property fmtid="{D5CDD505-2E9C-101B-9397-08002B2CF9AE}" pid="5" name="ICV">
    <vt:lpwstr>9F043899D2714869A9BCB7F4F4B49582</vt:lpwstr>
  </property>
</Properties>
</file>